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K:\Clients\LGIRS\2025-26 Model Financial Report\Model Financial Report\"/>
    </mc:Choice>
  </mc:AlternateContent>
  <xr:revisionPtr revIDLastSave="0" documentId="13_ncr:1_{0DD934E4-6490-4FA6-8F6C-D7E5907DA23A}" xr6:coauthVersionLast="47" xr6:coauthVersionMax="47" xr10:uidLastSave="{00000000-0000-0000-0000-000000000000}"/>
  <bookViews>
    <workbookView xWindow="-28920" yWindow="-120" windowWidth="29040" windowHeight="15720" tabRatio="915" xr2:uid="{3F21E905-0B5E-431A-8067-D4B6580501B9}"/>
  </bookViews>
  <sheets>
    <sheet name="Coverindex" sheetId="34" r:id="rId1"/>
    <sheet name="SOCI" sheetId="35" r:id="rId2"/>
    <sheet name="SoFP" sheetId="36" r:id="rId3"/>
    <sheet name="SoCE" sheetId="37" r:id="rId4"/>
    <sheet name="SoCF" sheetId="38" r:id="rId5"/>
    <sheet name="SFA" sheetId="39" r:id="rId6"/>
    <sheet name="Index of Notes" sheetId="145" r:id="rId7"/>
    <sheet name="Basis of Prep - 3 and 4" sheetId="167" r:id="rId8"/>
    <sheet name="Rev &amp; Exp" sheetId="42" r:id="rId9"/>
    <sheet name="Cash" sheetId="44" r:id="rId10"/>
    <sheet name="Trade and Other Receivables" sheetId="95" r:id="rId11"/>
    <sheet name="Other assets" sheetId="139" r:id="rId12"/>
    <sheet name="PPE" sheetId="45" r:id="rId13"/>
    <sheet name="PPE AASB13" sheetId="63" r:id="rId14"/>
    <sheet name="Infrastructure" sheetId="47" r:id="rId15"/>
    <sheet name="Infr.AASB13" sheetId="64" r:id="rId16"/>
    <sheet name="Fixed Assets Depreciation" sheetId="110" r:id="rId17"/>
    <sheet name="Fixed Assets SAP" sheetId="49" r:id="rId18"/>
    <sheet name="Leases" sheetId="130" r:id="rId19"/>
    <sheet name="Inv. Prop" sheetId="113" r:id="rId20"/>
    <sheet name="Intangible assets" sheetId="142" r:id="rId21"/>
    <sheet name="Trade and other payables" sheetId="131" r:id="rId22"/>
    <sheet name="Other liabilities" sheetId="163" r:id="rId23"/>
    <sheet name="Borrowings" sheetId="149" r:id="rId24"/>
    <sheet name="Employee related provisions" sheetId="96" r:id="rId25"/>
    <sheet name="Other provisions" sheetId="122" r:id="rId26"/>
    <sheet name="Reval Surpl" sheetId="102" r:id="rId27"/>
    <sheet name="Other Items" sheetId="166" r:id="rId28"/>
    <sheet name="Contingent Liabilities" sheetId="97" r:id="rId29"/>
    <sheet name="KMP" sheetId="51" r:id="rId30"/>
    <sheet name="Joint arrangements" sheetId="165" r:id="rId31"/>
    <sheet name="Investment in associates" sheetId="99" r:id="rId32"/>
    <sheet name="Post Balance Date" sheetId="120" r:id="rId33"/>
    <sheet name="Other MAP" sheetId="90" r:id="rId34"/>
    <sheet name="Rates" sheetId="50" r:id="rId35"/>
    <sheet name="Surplus,Deficit" sheetId="54" r:id="rId36"/>
    <sheet name="Borrowing and lease liabilities" sheetId="150" r:id="rId37"/>
    <sheet name="Reserve accounts" sheetId="65" r:id="rId38"/>
    <sheet name="Trust" sheetId="93" r:id="rId39"/>
  </sheets>
  <definedNames>
    <definedName name="_xlnm._FilterDatabase" localSheetId="7" hidden="1">'Basis of Prep - 3 and 4'!$A$1:$E$72</definedName>
    <definedName name="_xlnm._FilterDatabase" localSheetId="23" hidden="1">Borrowings!$A$1:$L$33</definedName>
    <definedName name="_xlnm._FilterDatabase" localSheetId="9" hidden="1">Cash!$A$1:$K$158</definedName>
    <definedName name="_xlnm._FilterDatabase" localSheetId="28" hidden="1">'Contingent Liabilities'!$A$1:$F$33</definedName>
    <definedName name="_xlnm._FilterDatabase" localSheetId="0" hidden="1">Coverindex!$A$1:$H$82</definedName>
    <definedName name="_xlnm._FilterDatabase" localSheetId="24" hidden="1">'Employee related provisions'!$A$1:$G$62</definedName>
    <definedName name="_xlnm._FilterDatabase" localSheetId="16" hidden="1">'Fixed Assets Depreciation'!$A$1:$F$38</definedName>
    <definedName name="_xlnm._FilterDatabase" localSheetId="17" hidden="1">'Fixed Assets SAP'!$A$1:$E$62</definedName>
    <definedName name="_xlnm._FilterDatabase" localSheetId="15" hidden="1">Infr.AASB13!$A$1:$L$26</definedName>
    <definedName name="_xlnm._FilterDatabase" localSheetId="31" hidden="1">'Investment in associates'!$A$1:$G$131</definedName>
    <definedName name="_xlnm._FilterDatabase" localSheetId="30" hidden="1">'Joint arrangements'!$A$1:$E$68</definedName>
    <definedName name="_xlnm._FilterDatabase" localSheetId="29" hidden="1">KMP!$A$1:$G$119</definedName>
    <definedName name="_xlnm._FilterDatabase" localSheetId="11" hidden="1">'Other assets'!$A$1:$G$36</definedName>
    <definedName name="_xlnm._FilterDatabase" localSheetId="27" hidden="1">'Other Items'!$A$1:$G$42</definedName>
    <definedName name="_xlnm._FilterDatabase" localSheetId="22" hidden="1">'Other liabilities'!$A$1:$G$53</definedName>
    <definedName name="_xlnm._FilterDatabase" localSheetId="33" hidden="1">'Other MAP'!$A$1:$E$118</definedName>
    <definedName name="_xlnm._FilterDatabase" localSheetId="32" hidden="1">'Post Balance Date'!$A$1:$C$14</definedName>
    <definedName name="_xlnm._FilterDatabase" localSheetId="13" hidden="1">'PPE AASB13'!$A$1:$O$30</definedName>
    <definedName name="_xlnm._FilterDatabase" localSheetId="37" hidden="1">'Reserve accounts'!$A$1:$R$44</definedName>
    <definedName name="_xlnm._FilterDatabase" localSheetId="8" hidden="1">'Rev &amp; Exp'!$A$1:$H$122</definedName>
    <definedName name="_xlnm._FilterDatabase" localSheetId="5" hidden="1">SFA!$A$1:$G$81</definedName>
    <definedName name="_xlnm._FilterDatabase" localSheetId="3" hidden="1">SoCE!$A$1:$G$35</definedName>
    <definedName name="_xlnm._FilterDatabase" localSheetId="4" hidden="1">SoCF!$A$1:$E$54</definedName>
    <definedName name="_xlnm._FilterDatabase" localSheetId="1" hidden="1">SOCI!$A$1:$F$60</definedName>
    <definedName name="_xlnm._FilterDatabase" localSheetId="2" hidden="1">SoFP!$A$1:$E$58</definedName>
    <definedName name="_xlnm._FilterDatabase" localSheetId="21" hidden="1">'Trade and other payables'!$A$1:$F$37</definedName>
    <definedName name="_xlnm._FilterDatabase" localSheetId="10" hidden="1">'Trade and Other Receivables'!$A$1:$I$112</definedName>
    <definedName name="_xlnm._FilterDatabase" localSheetId="38" hidden="1">Trust!$A$1:$H$17</definedName>
    <definedName name="_xlnm.Print_Area" localSheetId="7">'Basis of Prep - 3 and 4'!$A$1:$F$71</definedName>
    <definedName name="_xlnm.Print_Area" localSheetId="36">'Borrowing and lease liabilities'!$A$1:$P$88</definedName>
    <definedName name="_xlnm.Print_Area" localSheetId="23">Borrowings!$A$1:$L$32</definedName>
    <definedName name="_xlnm.Print_Area" localSheetId="9">Cash!$A$1:$J$88</definedName>
    <definedName name="_xlnm.Print_Area" localSheetId="28">'Contingent Liabilities'!$A$1:$F$33</definedName>
    <definedName name="_xlnm.Print_Area" localSheetId="0">Coverindex!$A$1:$H$83</definedName>
    <definedName name="_xlnm.Print_Area" localSheetId="24">'Employee related provisions'!$A$1:$H$61</definedName>
    <definedName name="_xlnm.Print_Area" localSheetId="16">'Fixed Assets Depreciation'!$A$1:$F$38</definedName>
    <definedName name="_xlnm.Print_Area" localSheetId="17">'Fixed Assets SAP'!$A$1:$F$80</definedName>
    <definedName name="_xlnm.Print_Area" localSheetId="6">'Index of Notes'!$A$1:$E$78</definedName>
    <definedName name="_xlnm.Print_Area" localSheetId="15">Infr.AASB13!$A$1:$L$26</definedName>
    <definedName name="_xlnm.Print_Area" localSheetId="14">Infrastructure!$A$1:$J$47</definedName>
    <definedName name="_xlnm.Print_Area" localSheetId="20">'Intangible assets'!$A$1:$H$49</definedName>
    <definedName name="_xlnm.Print_Area" localSheetId="19">'Inv. Prop'!$A$1:$H$54</definedName>
    <definedName name="_xlnm.Print_Area" localSheetId="31">'Investment in associates'!$A$1:$G$129</definedName>
    <definedName name="_xlnm.Print_Area" localSheetId="30">'Joint arrangements'!$A$1:$E$58</definedName>
    <definedName name="_xlnm.Print_Area" localSheetId="29">KMP!$A$1:$G$117</definedName>
    <definedName name="_xlnm.Print_Area" localSheetId="18">Leases!$A$1:$I$128</definedName>
    <definedName name="_xlnm.Print_Area" localSheetId="11">'Other assets'!$A$1:$H$39</definedName>
    <definedName name="_xlnm.Print_Area" localSheetId="27">'Other Items'!$A$1:$G$42</definedName>
    <definedName name="_xlnm.Print_Area" localSheetId="22">'Other liabilities'!$A$1:$H$52</definedName>
    <definedName name="_xlnm.Print_Area" localSheetId="33">'Other MAP'!$A$1:$F$83</definedName>
    <definedName name="_xlnm.Print_Area" localSheetId="25">'Other provisions'!$A$1:$F$61</definedName>
    <definedName name="_xlnm.Print_Area" localSheetId="32">'Post Balance Date'!$A$1:$C$11</definedName>
    <definedName name="_xlnm.Print_Area" localSheetId="12">PPE!$A$1:$R$57</definedName>
    <definedName name="_xlnm.Print_Area" localSheetId="13">'PPE AASB13'!$A$1:$O$30</definedName>
    <definedName name="_xlnm.Print_Area" localSheetId="34">Rates!$A$1:$Q$45</definedName>
    <definedName name="_xlnm.Print_Area" localSheetId="37">'Reserve accounts'!$A$1:$R$44</definedName>
    <definedName name="_xlnm.Print_Area" localSheetId="8">'Rev &amp; Exp'!$A$1:$H$123</definedName>
    <definedName name="_xlnm.Print_Area" localSheetId="26">'Reval Surpl'!$A$1:$I$26</definedName>
    <definedName name="_xlnm.Print_Area" localSheetId="5">SFA!$A$1:$G$80</definedName>
    <definedName name="_xlnm.Print_Area" localSheetId="3">SoCE!$A$1:$G$34</definedName>
    <definedName name="_xlnm.Print_Area" localSheetId="4">SoCF!$A$1:$E$53</definedName>
    <definedName name="_xlnm.Print_Area" localSheetId="1">SOCI!$A$1:$F$50</definedName>
    <definedName name="_xlnm.Print_Area" localSheetId="2">SoFP!$A$1:$E$57</definedName>
    <definedName name="_xlnm.Print_Area" localSheetId="35">'Surplus,Deficit'!$A$1:$G$64</definedName>
    <definedName name="_xlnm.Print_Area" localSheetId="21">'Trade and other payables'!$A$1:$G$37</definedName>
    <definedName name="_xlnm.Print_Area" localSheetId="10">'Trade and Other Receivables'!$A$1:$H$112</definedName>
    <definedName name="_xlnm.Print_Area" localSheetId="38">Trust!$A$1:$H$16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1" i="99" l="1"/>
  <c r="F101" i="99"/>
  <c r="G98" i="99"/>
  <c r="F98" i="99"/>
  <c r="G95" i="99"/>
  <c r="F95" i="99"/>
  <c r="Q23" i="45" l="1"/>
  <c r="P23" i="45"/>
  <c r="K14" i="45"/>
  <c r="M23" i="45"/>
  <c r="I23" i="45"/>
  <c r="H23" i="45"/>
  <c r="F23" i="45"/>
  <c r="E23" i="45"/>
  <c r="E22" i="47"/>
  <c r="F22" i="47"/>
  <c r="G22" i="47"/>
  <c r="H22" i="47"/>
  <c r="I22" i="47"/>
  <c r="G11" i="113"/>
  <c r="E11" i="113"/>
  <c r="C12" i="65"/>
  <c r="C13" i="65" s="1"/>
  <c r="C14" i="65" s="1"/>
  <c r="C18" i="65" s="1"/>
  <c r="C19" i="65" s="1"/>
  <c r="C20" i="65" s="1"/>
  <c r="C21" i="65" s="1"/>
  <c r="C22" i="65" s="1"/>
  <c r="C23" i="65" s="1"/>
  <c r="F30" i="163"/>
  <c r="E30" i="163"/>
  <c r="F20" i="163"/>
  <c r="E20" i="163"/>
  <c r="G16" i="130"/>
  <c r="F16" i="130"/>
  <c r="G96" i="95" l="1"/>
  <c r="F96" i="95"/>
  <c r="F23" i="63" l="1"/>
  <c r="E23" i="63"/>
  <c r="G83" i="51" l="1"/>
  <c r="E83" i="51"/>
  <c r="C29" i="50"/>
  <c r="E17" i="63" l="1"/>
  <c r="F27" i="97"/>
  <c r="F29" i="97" s="1"/>
  <c r="E27" i="97"/>
  <c r="E29" i="97" s="1"/>
  <c r="G28" i="130" l="1"/>
  <c r="G27" i="130"/>
  <c r="G84" i="51" l="1"/>
  <c r="E84" i="51"/>
  <c r="F20" i="130" l="1"/>
  <c r="G20" i="130"/>
  <c r="E18" i="102" l="1"/>
  <c r="F44" i="54" l="1"/>
  <c r="G109" i="99"/>
  <c r="F109" i="99"/>
  <c r="G63" i="99"/>
  <c r="F63" i="99"/>
  <c r="G59" i="99"/>
  <c r="F59" i="99"/>
  <c r="G52" i="99"/>
  <c r="G55" i="99" s="1"/>
  <c r="F52" i="99"/>
  <c r="F55" i="99" s="1"/>
  <c r="E47" i="165"/>
  <c r="D47" i="165"/>
  <c r="E38" i="165"/>
  <c r="E40" i="165" s="1"/>
  <c r="D38" i="165"/>
  <c r="D40" i="165" s="1"/>
  <c r="E27" i="165"/>
  <c r="D27" i="165"/>
  <c r="G30" i="51"/>
  <c r="F30" i="51"/>
  <c r="E30" i="51"/>
  <c r="F24" i="51"/>
  <c r="G24" i="51"/>
  <c r="E24" i="51"/>
  <c r="G17" i="51"/>
  <c r="F17" i="51"/>
  <c r="E17" i="51"/>
  <c r="I20" i="102"/>
  <c r="H18" i="102"/>
  <c r="G18" i="102"/>
  <c r="G22" i="102" s="1"/>
  <c r="E22" i="102"/>
  <c r="I12" i="102"/>
  <c r="D12" i="102" s="1"/>
  <c r="I13" i="102"/>
  <c r="D13" i="102" s="1"/>
  <c r="I14" i="102"/>
  <c r="D14" i="102" s="1"/>
  <c r="I15" i="102"/>
  <c r="D15" i="102" s="1"/>
  <c r="I16" i="102"/>
  <c r="D16" i="102" s="1"/>
  <c r="I17" i="102"/>
  <c r="D17" i="102" s="1"/>
  <c r="I11" i="102"/>
  <c r="D11" i="102" s="1"/>
  <c r="H39" i="95"/>
  <c r="G39" i="95"/>
  <c r="F16" i="93"/>
  <c r="G16" i="93"/>
  <c r="E16" i="93"/>
  <c r="H13" i="93"/>
  <c r="H14" i="93"/>
  <c r="H15" i="93"/>
  <c r="H12" i="93"/>
  <c r="Q24" i="65"/>
  <c r="P24" i="65"/>
  <c r="L24" i="65"/>
  <c r="K24" i="65"/>
  <c r="J24" i="65"/>
  <c r="G24" i="65"/>
  <c r="F24" i="65"/>
  <c r="M19" i="65"/>
  <c r="M20" i="65"/>
  <c r="M21" i="65"/>
  <c r="M22" i="65"/>
  <c r="M23" i="65"/>
  <c r="M18" i="65"/>
  <c r="M12" i="65"/>
  <c r="M13" i="65"/>
  <c r="M14" i="65"/>
  <c r="M11" i="65"/>
  <c r="Q15" i="65"/>
  <c r="P15" i="65"/>
  <c r="K15" i="65"/>
  <c r="L15" i="65"/>
  <c r="J15" i="65"/>
  <c r="F15" i="65"/>
  <c r="G15" i="65"/>
  <c r="M88" i="150"/>
  <c r="K88" i="150"/>
  <c r="J88" i="150"/>
  <c r="J80" i="150"/>
  <c r="I80" i="150"/>
  <c r="O80" i="150"/>
  <c r="N80" i="150"/>
  <c r="M80" i="150"/>
  <c r="F80" i="150"/>
  <c r="G80" i="150"/>
  <c r="E80" i="150"/>
  <c r="I70" i="150"/>
  <c r="H70" i="150"/>
  <c r="G70" i="150"/>
  <c r="K60" i="150"/>
  <c r="I60" i="150"/>
  <c r="N60" i="150"/>
  <c r="M60" i="150"/>
  <c r="J60" i="150"/>
  <c r="H60" i="150"/>
  <c r="M42" i="150"/>
  <c r="K42" i="150"/>
  <c r="J42" i="150"/>
  <c r="M38" i="150"/>
  <c r="K38" i="150"/>
  <c r="J38" i="150"/>
  <c r="J22" i="150"/>
  <c r="I22" i="150"/>
  <c r="N22" i="150"/>
  <c r="O22" i="150"/>
  <c r="M22" i="150"/>
  <c r="F22" i="150"/>
  <c r="G22" i="150"/>
  <c r="E22" i="150"/>
  <c r="P21" i="150"/>
  <c r="H21" i="150"/>
  <c r="P12" i="150"/>
  <c r="P13" i="150"/>
  <c r="P14" i="150"/>
  <c r="P15" i="150"/>
  <c r="P16" i="150"/>
  <c r="P17" i="150"/>
  <c r="P11" i="150"/>
  <c r="N18" i="150"/>
  <c r="O18" i="150"/>
  <c r="M18" i="150"/>
  <c r="J18" i="150"/>
  <c r="I18" i="150"/>
  <c r="F18" i="150"/>
  <c r="G18" i="150"/>
  <c r="E18" i="150"/>
  <c r="H12" i="150"/>
  <c r="K12" i="150" s="1"/>
  <c r="H13" i="150"/>
  <c r="K13" i="150" s="1"/>
  <c r="H14" i="150"/>
  <c r="K14" i="150" s="1"/>
  <c r="H15" i="150"/>
  <c r="K15" i="150" s="1"/>
  <c r="H16" i="150"/>
  <c r="K16" i="150" s="1"/>
  <c r="H17" i="150"/>
  <c r="K17" i="150" s="1"/>
  <c r="H11" i="150"/>
  <c r="K11" i="150" s="1"/>
  <c r="J35" i="47"/>
  <c r="J33" i="47"/>
  <c r="J21" i="47"/>
  <c r="J19" i="47"/>
  <c r="J17" i="47"/>
  <c r="J15" i="47"/>
  <c r="G64" i="99" l="1"/>
  <c r="H22" i="102"/>
  <c r="F64" i="99"/>
  <c r="F66" i="99" s="1"/>
  <c r="F32" i="51"/>
  <c r="E32" i="51"/>
  <c r="G32" i="51"/>
  <c r="H22" i="150"/>
  <c r="I18" i="102"/>
  <c r="I22" i="102" s="1"/>
  <c r="M24" i="65"/>
  <c r="P18" i="150"/>
  <c r="P22" i="150"/>
  <c r="H16" i="93"/>
  <c r="M15" i="65"/>
  <c r="K18" i="150"/>
  <c r="K21" i="150"/>
  <c r="K22" i="150" s="1"/>
  <c r="H18" i="150"/>
  <c r="L43" i="45"/>
  <c r="K43" i="45"/>
  <c r="L41" i="45"/>
  <c r="K41" i="45"/>
  <c r="L39" i="45"/>
  <c r="K39" i="45"/>
  <c r="L37" i="45"/>
  <c r="K37" i="45"/>
  <c r="L35" i="45"/>
  <c r="K35" i="45"/>
  <c r="L33" i="45"/>
  <c r="K33" i="45"/>
  <c r="L31" i="45"/>
  <c r="K31" i="45"/>
  <c r="L22" i="45"/>
  <c r="K22" i="45"/>
  <c r="L20" i="45"/>
  <c r="K20" i="45"/>
  <c r="L18" i="45"/>
  <c r="K18" i="45"/>
  <c r="L16" i="45"/>
  <c r="K16" i="45"/>
  <c r="O32" i="50"/>
  <c r="O30" i="50"/>
  <c r="O22" i="50"/>
  <c r="O23" i="50"/>
  <c r="O24" i="50"/>
  <c r="O21" i="50"/>
  <c r="O14" i="50"/>
  <c r="O15" i="50"/>
  <c r="O16" i="50"/>
  <c r="O13" i="50"/>
  <c r="Q17" i="50"/>
  <c r="N17" i="50"/>
  <c r="M17" i="50"/>
  <c r="Q25" i="50"/>
  <c r="N25" i="50"/>
  <c r="M25" i="50"/>
  <c r="Q33" i="50"/>
  <c r="N33" i="50"/>
  <c r="M33" i="50"/>
  <c r="K32" i="50"/>
  <c r="K30" i="50"/>
  <c r="H33" i="50"/>
  <c r="I33" i="50"/>
  <c r="J33" i="50"/>
  <c r="G33" i="50"/>
  <c r="H25" i="50"/>
  <c r="I25" i="50"/>
  <c r="J25" i="50"/>
  <c r="G25" i="50"/>
  <c r="K22" i="50"/>
  <c r="K23" i="50"/>
  <c r="K24" i="50"/>
  <c r="K21" i="50"/>
  <c r="H17" i="50"/>
  <c r="I17" i="50"/>
  <c r="J17" i="50"/>
  <c r="G17" i="50"/>
  <c r="K14" i="50"/>
  <c r="K15" i="50"/>
  <c r="K16" i="50"/>
  <c r="K13" i="50"/>
  <c r="K23" i="45" l="1"/>
  <c r="N33" i="45"/>
  <c r="R33" i="45" s="1"/>
  <c r="N39" i="45"/>
  <c r="R39" i="45" s="1"/>
  <c r="G27" i="50"/>
  <c r="N41" i="45"/>
  <c r="R41" i="45" s="1"/>
  <c r="K33" i="50"/>
  <c r="N43" i="45"/>
  <c r="R43" i="45" s="1"/>
  <c r="N37" i="45"/>
  <c r="R37" i="45" s="1"/>
  <c r="K25" i="50"/>
  <c r="K17" i="50"/>
  <c r="O17" i="50"/>
  <c r="N35" i="45"/>
  <c r="R35" i="45" s="1"/>
  <c r="N31" i="45"/>
  <c r="R31" i="45" s="1"/>
  <c r="O25" i="50"/>
  <c r="O33" i="50"/>
  <c r="I50" i="45" l="1"/>
  <c r="N20" i="45"/>
  <c r="R20" i="45" s="1"/>
  <c r="N22" i="45"/>
  <c r="R22" i="45" s="1"/>
  <c r="N16" i="45"/>
  <c r="R16" i="45" s="1"/>
  <c r="N18" i="45"/>
  <c r="R18" i="45" s="1"/>
  <c r="I29" i="45" l="1"/>
  <c r="I44" i="45" s="1"/>
  <c r="G35" i="166" l="1"/>
  <c r="F35" i="166"/>
  <c r="C21" i="166"/>
  <c r="D56" i="42" l="1"/>
  <c r="E56" i="42"/>
  <c r="D44" i="42"/>
  <c r="E44" i="42"/>
  <c r="H27" i="130" l="1"/>
  <c r="H28" i="130"/>
  <c r="F29" i="130"/>
  <c r="G29" i="130"/>
  <c r="H18" i="130"/>
  <c r="H19" i="130"/>
  <c r="F25" i="130"/>
  <c r="K49" i="45"/>
  <c r="K28" i="45"/>
  <c r="L49" i="45"/>
  <c r="L28" i="45"/>
  <c r="N49" i="45" l="1"/>
  <c r="R49" i="45" s="1"/>
  <c r="J41" i="47"/>
  <c r="H20" i="130"/>
  <c r="N28" i="45"/>
  <c r="R28" i="45" s="1"/>
  <c r="H29" i="130"/>
  <c r="J69" i="150" l="1"/>
  <c r="J68" i="150"/>
  <c r="J70" i="150" l="1"/>
  <c r="G100" i="42"/>
  <c r="F100" i="42"/>
  <c r="F17" i="96" l="1"/>
  <c r="E17" i="96" l="1"/>
  <c r="G34" i="34" l="1"/>
  <c r="F27" i="96" l="1"/>
  <c r="E27" i="96" l="1"/>
  <c r="E29" i="165"/>
  <c r="E30" i="165" s="1"/>
  <c r="D29" i="165" l="1"/>
  <c r="D30" i="165" s="1"/>
  <c r="G25" i="130"/>
  <c r="B32" i="36" l="1"/>
  <c r="B31" i="36"/>
  <c r="E94" i="95" l="1"/>
  <c r="G129" i="99" l="1"/>
  <c r="G46" i="99"/>
  <c r="C34" i="65" l="1"/>
  <c r="C8" i="65" l="1"/>
  <c r="C86" i="150" l="1"/>
  <c r="C87" i="150"/>
  <c r="C85" i="150"/>
  <c r="P78" i="150"/>
  <c r="P79" i="150"/>
  <c r="H78" i="150"/>
  <c r="H79" i="150"/>
  <c r="P77" i="150"/>
  <c r="H77" i="150"/>
  <c r="G85" i="42"/>
  <c r="C41" i="150"/>
  <c r="C33" i="150"/>
  <c r="C34" i="150"/>
  <c r="C35" i="150"/>
  <c r="C36" i="150"/>
  <c r="C37" i="150"/>
  <c r="C32" i="150"/>
  <c r="H80" i="150" l="1"/>
  <c r="P80" i="150"/>
  <c r="G49" i="54"/>
  <c r="E49" i="54"/>
  <c r="F49" i="54"/>
  <c r="F85" i="42"/>
  <c r="K78" i="150"/>
  <c r="F24" i="150"/>
  <c r="M44" i="150"/>
  <c r="K44" i="150"/>
  <c r="K79" i="150"/>
  <c r="K77" i="150"/>
  <c r="I24" i="150"/>
  <c r="N24" i="150"/>
  <c r="G24" i="150"/>
  <c r="J44" i="150"/>
  <c r="M24" i="150"/>
  <c r="K80" i="150" l="1"/>
  <c r="F46" i="99" l="1"/>
  <c r="G66" i="99" l="1"/>
  <c r="F129" i="99" l="1"/>
  <c r="G80" i="99" l="1"/>
  <c r="G73" i="99"/>
  <c r="F80" i="99"/>
  <c r="F73" i="99"/>
  <c r="F16" i="99" l="1"/>
  <c r="E46" i="35" l="1"/>
  <c r="K27" i="45"/>
  <c r="K48" i="45"/>
  <c r="L27" i="45"/>
  <c r="L48" i="45"/>
  <c r="N48" i="45" l="1"/>
  <c r="R48" i="45" s="1"/>
  <c r="N27" i="45"/>
  <c r="R27" i="45" s="1"/>
  <c r="H42" i="42"/>
  <c r="H50" i="42"/>
  <c r="F12" i="149"/>
  <c r="J12" i="149"/>
  <c r="F24" i="96"/>
  <c r="H53" i="42"/>
  <c r="H54" i="42" l="1"/>
  <c r="E24" i="96"/>
  <c r="F14" i="37"/>
  <c r="F46" i="35"/>
  <c r="D20" i="102"/>
  <c r="F20" i="102" s="1"/>
  <c r="F40" i="166" l="1"/>
  <c r="G40" i="166"/>
  <c r="H51" i="42"/>
  <c r="F14" i="163"/>
  <c r="E39" i="163" l="1"/>
  <c r="E14" i="163"/>
  <c r="E10" i="163"/>
  <c r="J26" i="47" l="1"/>
  <c r="F10" i="163"/>
  <c r="O24" i="150"/>
  <c r="P24" i="150"/>
  <c r="E12" i="149"/>
  <c r="I12" i="149" l="1"/>
  <c r="F39" i="163"/>
  <c r="H98" i="130" l="1"/>
  <c r="F98" i="130"/>
  <c r="K26" i="65" l="1"/>
  <c r="K9" i="149"/>
  <c r="F26" i="65"/>
  <c r="Q26" i="65"/>
  <c r="J26" i="65"/>
  <c r="L26" i="65"/>
  <c r="P26" i="65"/>
  <c r="G26" i="65"/>
  <c r="C96" i="95"/>
  <c r="C92" i="95"/>
  <c r="F63" i="39" l="1"/>
  <c r="E18" i="37"/>
  <c r="E17" i="37"/>
  <c r="E29" i="37"/>
  <c r="E28" i="37"/>
  <c r="E63" i="39" l="1"/>
  <c r="G63" i="39"/>
  <c r="G9" i="149"/>
  <c r="D24" i="50" l="1"/>
  <c r="D23" i="50"/>
  <c r="D22" i="50"/>
  <c r="D21" i="50"/>
  <c r="F25" i="37" l="1"/>
  <c r="D46" i="35"/>
  <c r="G43" i="51"/>
  <c r="G44" i="51" s="1"/>
  <c r="E43" i="51" l="1"/>
  <c r="E44" i="51" l="1"/>
  <c r="F114" i="42" l="1"/>
  <c r="J40" i="47" l="1"/>
  <c r="H22" i="130" l="1"/>
  <c r="H15" i="130" l="1"/>
  <c r="H13" i="130"/>
  <c r="B40" i="36"/>
  <c r="G44" i="54" l="1"/>
  <c r="F71" i="42" l="1"/>
  <c r="H24" i="130" l="1"/>
  <c r="H25" i="130" l="1"/>
  <c r="G71" i="42" l="1"/>
  <c r="H55" i="42" l="1"/>
  <c r="H43" i="42" l="1"/>
  <c r="G114" i="42" l="1"/>
  <c r="H40" i="130"/>
  <c r="E13" i="142" l="1"/>
  <c r="E23" i="142" s="1"/>
  <c r="F13" i="142" l="1"/>
  <c r="F23" i="142" s="1"/>
  <c r="F21" i="142" l="1"/>
  <c r="E21" i="142" s="1"/>
  <c r="F68" i="39" l="1"/>
  <c r="F71" i="39" l="1"/>
  <c r="F40" i="130" l="1"/>
  <c r="G43" i="39" l="1"/>
  <c r="F43" i="39"/>
  <c r="G23" i="113" l="1"/>
  <c r="F23" i="113"/>
  <c r="E23" i="113"/>
  <c r="E35" i="35" l="1"/>
  <c r="Q27" i="50" l="1"/>
  <c r="Q37" i="50" s="1"/>
  <c r="F53" i="39" l="1"/>
  <c r="F56" i="39" s="1"/>
  <c r="G104" i="42" l="1"/>
  <c r="E47" i="38" l="1"/>
  <c r="G68" i="39" l="1"/>
  <c r="G71" i="39" l="1"/>
  <c r="C21" i="50" l="1"/>
  <c r="G53" i="39" l="1"/>
  <c r="G56" i="39" s="1"/>
  <c r="N27" i="50" l="1"/>
  <c r="M27" i="50"/>
  <c r="I27" i="50"/>
  <c r="J27" i="50"/>
  <c r="H27" i="50" l="1"/>
  <c r="F17" i="102" l="1"/>
  <c r="G95" i="42" l="1"/>
  <c r="F95" i="42"/>
  <c r="F13" i="102" l="1"/>
  <c r="F15" i="102"/>
  <c r="F14" i="102"/>
  <c r="F16" i="102"/>
  <c r="F12" i="102"/>
  <c r="F11" i="102" l="1"/>
  <c r="F18" i="102" s="1"/>
  <c r="F22" i="102" s="1"/>
  <c r="D18" i="102"/>
  <c r="D22" i="102" s="1"/>
  <c r="C24" i="50" l="1"/>
  <c r="C23" i="50"/>
  <c r="C22" i="50"/>
  <c r="E26" i="37"/>
  <c r="E15" i="37"/>
  <c r="E20" i="37" s="1"/>
  <c r="E31" i="37" l="1"/>
  <c r="D39" i="65"/>
  <c r="D29" i="37"/>
  <c r="D17" i="37"/>
  <c r="D36" i="65"/>
  <c r="D41" i="65"/>
  <c r="D35" i="65"/>
  <c r="D40" i="65"/>
  <c r="D44" i="65"/>
  <c r="D34" i="65"/>
  <c r="D43" i="65"/>
  <c r="D37" i="65"/>
  <c r="D42" i="65"/>
  <c r="O27" i="50" l="1"/>
  <c r="K27" i="50"/>
  <c r="K37" i="50" s="1"/>
  <c r="G29" i="37"/>
  <c r="G17" i="37"/>
  <c r="O37" i="50" l="1"/>
  <c r="F104" i="42"/>
  <c r="H42" i="44" l="1"/>
  <c r="G27" i="47"/>
  <c r="G36" i="47" s="1"/>
  <c r="D12" i="122" l="1"/>
  <c r="D19" i="122" s="1"/>
  <c r="E15" i="35"/>
  <c r="F56" i="42"/>
  <c r="G42" i="44"/>
  <c r="F47" i="130"/>
  <c r="G11" i="149"/>
  <c r="K11" i="149"/>
  <c r="F30" i="54"/>
  <c r="P29" i="45"/>
  <c r="P44" i="45" s="1"/>
  <c r="H14" i="65"/>
  <c r="H27" i="47"/>
  <c r="H36" i="47" s="1"/>
  <c r="F27" i="47"/>
  <c r="F36" i="47" s="1"/>
  <c r="M50" i="45"/>
  <c r="P50" i="45"/>
  <c r="H50" i="45"/>
  <c r="E27" i="47"/>
  <c r="E36" i="47" s="1"/>
  <c r="Q29" i="45" l="1"/>
  <c r="Q44" i="45" s="1"/>
  <c r="D27" i="47"/>
  <c r="D36" i="47" s="1"/>
  <c r="M29" i="45"/>
  <c r="M44" i="45" s="1"/>
  <c r="H29" i="45"/>
  <c r="H44" i="45" s="1"/>
  <c r="F29" i="45"/>
  <c r="F44" i="45" s="1"/>
  <c r="L26" i="45"/>
  <c r="L29" i="45" s="1"/>
  <c r="L44" i="45" s="1"/>
  <c r="L47" i="45"/>
  <c r="L50" i="45" s="1"/>
  <c r="F50" i="45"/>
  <c r="D24" i="122"/>
  <c r="D42" i="47"/>
  <c r="R22" i="65"/>
  <c r="O22" i="65" s="1"/>
  <c r="H22" i="65"/>
  <c r="R20" i="65"/>
  <c r="O20" i="65" s="1"/>
  <c r="H20" i="65"/>
  <c r="R13" i="65"/>
  <c r="O13" i="65" s="1"/>
  <c r="H13" i="65"/>
  <c r="R12" i="65"/>
  <c r="O12" i="65" s="1"/>
  <c r="H12" i="65"/>
  <c r="R23" i="65"/>
  <c r="O23" i="65" s="1"/>
  <c r="H23" i="65"/>
  <c r="R19" i="65"/>
  <c r="O19" i="65" s="1"/>
  <c r="H19" i="65"/>
  <c r="E24" i="65"/>
  <c r="H18" i="65"/>
  <c r="R21" i="65"/>
  <c r="O21" i="65" s="1"/>
  <c r="H21" i="65"/>
  <c r="F39" i="95"/>
  <c r="H37" i="42"/>
  <c r="E14" i="96"/>
  <c r="F12" i="139"/>
  <c r="E12" i="139"/>
  <c r="H24" i="150"/>
  <c r="E24" i="150"/>
  <c r="F29" i="96"/>
  <c r="G10" i="149"/>
  <c r="G12" i="149" s="1"/>
  <c r="G52" i="44"/>
  <c r="G83" i="95"/>
  <c r="G88" i="95"/>
  <c r="R18" i="65"/>
  <c r="R14" i="65"/>
  <c r="O14" i="65" s="1"/>
  <c r="H42" i="47"/>
  <c r="G42" i="47"/>
  <c r="E42" i="47"/>
  <c r="F42" i="47"/>
  <c r="I27" i="47"/>
  <c r="I36" i="47" s="1"/>
  <c r="E29" i="96"/>
  <c r="J31" i="47" l="1"/>
  <c r="J25" i="47"/>
  <c r="J27" i="47" s="1"/>
  <c r="Q50" i="45"/>
  <c r="E15" i="65"/>
  <c r="R11" i="65"/>
  <c r="O11" i="65" s="1"/>
  <c r="O15" i="65" s="1"/>
  <c r="H11" i="65"/>
  <c r="H15" i="65" s="1"/>
  <c r="H24" i="65"/>
  <c r="O18" i="65"/>
  <c r="O24" i="65" s="1"/>
  <c r="R24" i="65"/>
  <c r="H49" i="42"/>
  <c r="F14" i="96"/>
  <c r="H57" i="44"/>
  <c r="K24" i="150"/>
  <c r="J24" i="150"/>
  <c r="H36" i="44"/>
  <c r="K10" i="149"/>
  <c r="K12" i="149" s="1"/>
  <c r="H52" i="44"/>
  <c r="G57" i="44"/>
  <c r="F88" i="95"/>
  <c r="E13" i="131"/>
  <c r="F13" i="131"/>
  <c r="F83" i="95"/>
  <c r="R15" i="65" l="1"/>
  <c r="R26" i="65" s="1"/>
  <c r="G58" i="54"/>
  <c r="L14" i="45"/>
  <c r="E26" i="65"/>
  <c r="D45" i="36"/>
  <c r="H40" i="42"/>
  <c r="F44" i="42"/>
  <c r="H62" i="44"/>
  <c r="F19" i="96"/>
  <c r="E19" i="96"/>
  <c r="H39" i="42"/>
  <c r="H26" i="65"/>
  <c r="M26" i="65"/>
  <c r="F35" i="35"/>
  <c r="E25" i="35"/>
  <c r="E26" i="35" s="1"/>
  <c r="E37" i="35" s="1"/>
  <c r="E48" i="35" s="1"/>
  <c r="L23" i="45" l="1"/>
  <c r="N14" i="45"/>
  <c r="R14" i="45" s="1"/>
  <c r="J29" i="47"/>
  <c r="J36" i="47" s="1"/>
  <c r="F25" i="166"/>
  <c r="G25" i="166"/>
  <c r="G17" i="166" s="1"/>
  <c r="E68" i="39"/>
  <c r="H38" i="42"/>
  <c r="G62" i="44"/>
  <c r="E31" i="96"/>
  <c r="F31" i="96"/>
  <c r="F58" i="54"/>
  <c r="O26" i="65"/>
  <c r="F20" i="39"/>
  <c r="G14" i="37"/>
  <c r="F15" i="37"/>
  <c r="F20" i="37" s="1"/>
  <c r="E55" i="36"/>
  <c r="E44" i="54" l="1"/>
  <c r="I42" i="47"/>
  <c r="J39" i="47"/>
  <c r="J42" i="47" s="1"/>
  <c r="E71" i="39"/>
  <c r="H47" i="44"/>
  <c r="E37" i="36"/>
  <c r="E58" i="54"/>
  <c r="C35" i="65"/>
  <c r="D47" i="38"/>
  <c r="B47" i="38" s="1"/>
  <c r="F64" i="54"/>
  <c r="F31" i="39"/>
  <c r="D28" i="37"/>
  <c r="F17" i="166" l="1"/>
  <c r="G28" i="37"/>
  <c r="D15" i="35"/>
  <c r="C36" i="65" l="1"/>
  <c r="H41" i="42"/>
  <c r="G44" i="42"/>
  <c r="E41" i="38"/>
  <c r="C37" i="65" l="1"/>
  <c r="H44" i="42"/>
  <c r="D37" i="36"/>
  <c r="D47" i="36" l="1"/>
  <c r="F26" i="37" l="1"/>
  <c r="G25" i="37"/>
  <c r="F31" i="37" l="1"/>
  <c r="C39" i="65" l="1"/>
  <c r="C40" i="65" l="1"/>
  <c r="C41" i="65" l="1"/>
  <c r="D18" i="37"/>
  <c r="C42" i="65" l="1"/>
  <c r="G18" i="37"/>
  <c r="C43" i="65" l="1"/>
  <c r="C44" i="65" l="1"/>
  <c r="F25" i="35" l="1"/>
  <c r="G30" i="54"/>
  <c r="G31" i="39" l="1"/>
  <c r="F17" i="63" l="1"/>
  <c r="K26" i="45"/>
  <c r="K29" i="45" s="1"/>
  <c r="K44" i="45" s="1"/>
  <c r="K47" i="45"/>
  <c r="E50" i="45"/>
  <c r="E29" i="45" l="1"/>
  <c r="E44" i="45" s="1"/>
  <c r="K50" i="45"/>
  <c r="N47" i="45"/>
  <c r="N26" i="45"/>
  <c r="N29" i="45" l="1"/>
  <c r="N44" i="45" s="1"/>
  <c r="R26" i="45"/>
  <c r="R29" i="45" s="1"/>
  <c r="R44" i="45" s="1"/>
  <c r="N50" i="45"/>
  <c r="R47" i="45"/>
  <c r="R50" i="45" s="1"/>
  <c r="E43" i="39" l="1"/>
  <c r="G36" i="44"/>
  <c r="G16" i="95" l="1"/>
  <c r="G19" i="95" l="1"/>
  <c r="F34" i="39" l="1"/>
  <c r="F19" i="95"/>
  <c r="H10" i="44" l="1"/>
  <c r="H15" i="44" l="1"/>
  <c r="E30" i="54"/>
  <c r="E53" i="39" l="1"/>
  <c r="E56" i="39" s="1"/>
  <c r="E20" i="39" l="1"/>
  <c r="D35" i="35"/>
  <c r="G20" i="39" l="1"/>
  <c r="G34" i="39" l="1"/>
  <c r="F15" i="35"/>
  <c r="F26" i="35" l="1"/>
  <c r="E16" i="38" l="1"/>
  <c r="F37" i="35"/>
  <c r="D12" i="37" l="1"/>
  <c r="D15" i="37" s="1"/>
  <c r="D20" i="37" s="1"/>
  <c r="F48" i="35"/>
  <c r="G20" i="37" l="1"/>
  <c r="G12" i="37"/>
  <c r="G15" i="37" l="1"/>
  <c r="G9" i="37" s="1"/>
  <c r="F16" i="95" l="1"/>
  <c r="G10" i="44" l="1"/>
  <c r="E59" i="167" l="1"/>
  <c r="D16" i="38"/>
  <c r="G15" i="44" l="1"/>
  <c r="D25" i="35" l="1"/>
  <c r="D26" i="35" l="1"/>
  <c r="E31" i="39"/>
  <c r="D37" i="35" l="1"/>
  <c r="E34" i="39"/>
  <c r="H52" i="42" l="1"/>
  <c r="G56" i="42"/>
  <c r="D23" i="37"/>
  <c r="D48" i="35"/>
  <c r="G23" i="37" l="1"/>
  <c r="H56" i="42"/>
  <c r="D26" i="37"/>
  <c r="D31" i="37" s="1"/>
  <c r="G31" i="37" s="1"/>
  <c r="D55" i="36"/>
  <c r="G26" i="37" l="1"/>
  <c r="H47" i="130" l="1"/>
  <c r="E45" i="36" l="1"/>
  <c r="E47" i="36" s="1"/>
  <c r="D25" i="38" l="1"/>
  <c r="D27" i="38" l="1"/>
  <c r="E13" i="36" l="1"/>
  <c r="G64" i="54" l="1"/>
  <c r="F78" i="39"/>
  <c r="E78" i="39" l="1"/>
  <c r="C52" i="54" l="1"/>
  <c r="D13" i="36"/>
  <c r="E64" i="54" l="1"/>
  <c r="H11" i="130" l="1"/>
  <c r="H16" i="130" s="1"/>
  <c r="D25" i="36" l="1"/>
  <c r="D27" i="36" s="1"/>
  <c r="D49" i="36" l="1"/>
  <c r="G47" i="44" l="1"/>
  <c r="G16" i="99" l="1"/>
  <c r="E25" i="36" l="1"/>
  <c r="E27" i="36" s="1"/>
  <c r="E49" i="36" l="1"/>
  <c r="E112" i="42" l="1"/>
  <c r="E60" i="167"/>
  <c r="G78" i="39" l="1"/>
  <c r="E25" i="38"/>
  <c r="E27" i="38" s="1"/>
  <c r="B27" i="38" s="1"/>
  <c r="E51" i="38" l="1"/>
  <c r="E57" i="167" l="1"/>
  <c r="E111" i="42"/>
  <c r="E58" i="167" l="1"/>
  <c r="E61" i="167"/>
  <c r="D80" i="150" l="1"/>
  <c r="E62" i="167" l="1"/>
  <c r="D41" i="38" l="1"/>
  <c r="B41" i="38" s="1"/>
  <c r="B49" i="38" l="1"/>
  <c r="D51" i="38" l="1"/>
  <c r="E63" i="167" l="1"/>
  <c r="E64" i="167" l="1"/>
  <c r="D24" i="150"/>
  <c r="C26" i="102" l="1"/>
  <c r="E65" i="167"/>
  <c r="E76" i="99" l="1"/>
  <c r="E93" i="99"/>
  <c r="E67" i="167" l="1"/>
  <c r="C79" i="130" l="1"/>
  <c r="C70" i="167" l="1"/>
  <c r="D22" i="47"/>
  <c r="J22" i="47"/>
  <c r="N23" i="45"/>
  <c r="R23" i="45"/>
</calcChain>
</file>

<file path=xl/sharedStrings.xml><?xml version="1.0" encoding="utf-8"?>
<sst xmlns="http://schemas.openxmlformats.org/spreadsheetml/2006/main" count="3338" uniqueCount="2177">
  <si>
    <t>Rates</t>
  </si>
  <si>
    <t>Fees and charges</t>
  </si>
  <si>
    <t>Service charges</t>
  </si>
  <si>
    <t>Other revenue</t>
  </si>
  <si>
    <t>Profit on asset disposals</t>
  </si>
  <si>
    <t>Employee costs</t>
  </si>
  <si>
    <t>Materials and contracts</t>
  </si>
  <si>
    <t>Utility charges</t>
  </si>
  <si>
    <t>Other expenditure</t>
  </si>
  <si>
    <t>Fair value adjustments to financial assets at fair value through profit or loss</t>
  </si>
  <si>
    <t xml:space="preserve"> </t>
  </si>
  <si>
    <t>Actual</t>
  </si>
  <si>
    <t>Budget</t>
  </si>
  <si>
    <t>$</t>
  </si>
  <si>
    <t>Number</t>
  </si>
  <si>
    <t>Rate in</t>
  </si>
  <si>
    <t>of</t>
  </si>
  <si>
    <t>Total</t>
  </si>
  <si>
    <t>Revenue</t>
  </si>
  <si>
    <t>RATE TYPE</t>
  </si>
  <si>
    <t>Minimum payment</t>
  </si>
  <si>
    <t>CURRENT ASSETS</t>
  </si>
  <si>
    <t>Cash and cash equivalents</t>
  </si>
  <si>
    <t>Inventories</t>
  </si>
  <si>
    <t>Trade and other payables</t>
  </si>
  <si>
    <t>Provisions</t>
  </si>
  <si>
    <t>%</t>
  </si>
  <si>
    <t>Interest</t>
  </si>
  <si>
    <t>Depreciation</t>
  </si>
  <si>
    <t>Bank overdraft limit</t>
  </si>
  <si>
    <t>Bank overdraft at balance date</t>
  </si>
  <si>
    <t>Credit card limit</t>
  </si>
  <si>
    <t>Credit card balance at balance date</t>
  </si>
  <si>
    <t xml:space="preserve">Total amount of credit unused </t>
  </si>
  <si>
    <t>Loan facilities</t>
  </si>
  <si>
    <t>Loan facilities - current</t>
  </si>
  <si>
    <t>Loan facilities - non-current</t>
  </si>
  <si>
    <t>Total facilities in use at balance date</t>
  </si>
  <si>
    <t>Unused loan facilities at balance date</t>
  </si>
  <si>
    <t>CONTINGENT LIABILITIES</t>
  </si>
  <si>
    <t>(a)</t>
  </si>
  <si>
    <t>Payable:</t>
  </si>
  <si>
    <t>- not later than one year</t>
  </si>
  <si>
    <t>(b)</t>
  </si>
  <si>
    <t>Contracted for:</t>
  </si>
  <si>
    <t>- capital expenditure projects</t>
  </si>
  <si>
    <t>- plant &amp; equipment purchases</t>
  </si>
  <si>
    <t>Less: accumulated depreciation</t>
  </si>
  <si>
    <t>Plant and equipment</t>
  </si>
  <si>
    <t>Additional provision</t>
  </si>
  <si>
    <t xml:space="preserve">Short-term employee benefits </t>
  </si>
  <si>
    <t>Other long-term employee benefits</t>
  </si>
  <si>
    <t xml:space="preserve">Provisions are measured using the best estimate of the </t>
  </si>
  <si>
    <t xml:space="preserve">amounts required to settle the obligation at the end of the </t>
  </si>
  <si>
    <t>reporting period.</t>
  </si>
  <si>
    <t>All other loan repayments were financed by general purpose revenue.</t>
  </si>
  <si>
    <t>Institution</t>
  </si>
  <si>
    <t>INFRASTRUCTURE (Continued)</t>
  </si>
  <si>
    <t>Revaluation</t>
  </si>
  <si>
    <t>Additions</t>
  </si>
  <si>
    <t>Transfers</t>
  </si>
  <si>
    <t>(c)</t>
  </si>
  <si>
    <t>TRADE AND OTHER PAYABLES</t>
  </si>
  <si>
    <t>RELATED PARTY TRANSACTIONS</t>
  </si>
  <si>
    <t>Short-term employee benefits</t>
  </si>
  <si>
    <t>Post-employment benefits</t>
  </si>
  <si>
    <t>Other long-term benefits</t>
  </si>
  <si>
    <t>Termination benefits</t>
  </si>
  <si>
    <t>Transactions with related parties</t>
  </si>
  <si>
    <t>Sale of goods and services</t>
  </si>
  <si>
    <t>Purchase of goods and services</t>
  </si>
  <si>
    <t>Amounts outstanding from related parties:</t>
  </si>
  <si>
    <t>Trade and other receivables</t>
  </si>
  <si>
    <t>Amounts payable to related parties:</t>
  </si>
  <si>
    <t>Opening</t>
  </si>
  <si>
    <t>Closing</t>
  </si>
  <si>
    <t>Financial liabilities</t>
  </si>
  <si>
    <t>Borrowings</t>
  </si>
  <si>
    <t>Infrastructure</t>
  </si>
  <si>
    <t>Insurance</t>
  </si>
  <si>
    <t>Loss on asset disposals</t>
  </si>
  <si>
    <t>Other</t>
  </si>
  <si>
    <t>Property, plant and equipment</t>
  </si>
  <si>
    <t>TOTAL ASSETS</t>
  </si>
  <si>
    <t>Proceeds from new borrowings</t>
  </si>
  <si>
    <t>TOTAL LIABILITIES</t>
  </si>
  <si>
    <t>NET ASSETS</t>
  </si>
  <si>
    <t>EQUITY</t>
  </si>
  <si>
    <t xml:space="preserve">Where required, comparative figures have been adjusted to conform with </t>
  </si>
  <si>
    <t>changes in presentation for the current financial year.</t>
  </si>
  <si>
    <t>Income approach</t>
  </si>
  <si>
    <t>Cost approach</t>
  </si>
  <si>
    <t>Leases</t>
  </si>
  <si>
    <t>Level 1</t>
  </si>
  <si>
    <t>measurement date.</t>
  </si>
  <si>
    <t>Level 2</t>
  </si>
  <si>
    <t>Level 3</t>
  </si>
  <si>
    <t>Measurements based on unobservable inputs for the asset or liability.</t>
  </si>
  <si>
    <t xml:space="preserve">To the extent possible, market information is extracted from either the </t>
  </si>
  <si>
    <t>Market approach</t>
  </si>
  <si>
    <t>TRUST FUNDS</t>
  </si>
  <si>
    <t>INFRASTRUCTURE</t>
  </si>
  <si>
    <t>PROPERTY, PLANT AND EQUIPMENT (Continued)</t>
  </si>
  <si>
    <t>Total property, plant and equipment</t>
  </si>
  <si>
    <t>GST receivable</t>
  </si>
  <si>
    <t>Buildings - specialised</t>
  </si>
  <si>
    <t>Furniture and equipment</t>
  </si>
  <si>
    <t>Retained surplus</t>
  </si>
  <si>
    <t>CASH AND CASH EQUIVALENTS</t>
  </si>
  <si>
    <t>Current</t>
  </si>
  <si>
    <t>Non-current</t>
  </si>
  <si>
    <t>INVENTORIES</t>
  </si>
  <si>
    <t>PROPERTY, PLANT AND EQUIPMENT</t>
  </si>
  <si>
    <t>Revaluation surplus</t>
  </si>
  <si>
    <t>Total assets</t>
  </si>
  <si>
    <t>Total liabilities</t>
  </si>
  <si>
    <t>Total equity</t>
  </si>
  <si>
    <t>Expenses</t>
  </si>
  <si>
    <t>Other comprehensive income</t>
  </si>
  <si>
    <t>General</t>
  </si>
  <si>
    <t>FINANCIAL REPORT</t>
  </si>
  <si>
    <t>TABLE OF CONTENTS</t>
  </si>
  <si>
    <t>Principal place of business:</t>
  </si>
  <si>
    <t>Items that will not be reclassified subsequently to profit or loss</t>
  </si>
  <si>
    <t>This statement is to be read in conjunction with the accompanying notes.</t>
  </si>
  <si>
    <t>TOTAL CURRENT ASSETS</t>
  </si>
  <si>
    <t>NON-CURRENT ASSETS</t>
  </si>
  <si>
    <t>TOTAL NON-CURRENT ASSETS</t>
  </si>
  <si>
    <t>CURRENT LIABILITIES</t>
  </si>
  <si>
    <t>TOTAL CURRENT LIABILITIES</t>
  </si>
  <si>
    <t>NON-CURRENT LIABILITIES</t>
  </si>
  <si>
    <t>TOTAL NON-CURRENT LIABILITIES</t>
  </si>
  <si>
    <t>TOTAL EQUITY</t>
  </si>
  <si>
    <t xml:space="preserve">Classification and subsequent measurement </t>
  </si>
  <si>
    <t>Movement on</t>
  </si>
  <si>
    <t xml:space="preserve">Inventories are measured at the lower of cost and net </t>
  </si>
  <si>
    <t>realisable value.</t>
  </si>
  <si>
    <t xml:space="preserve">Net realisable value is the estimated selling price in the </t>
  </si>
  <si>
    <t xml:space="preserve">ordinary course of business less the estimated costs of </t>
  </si>
  <si>
    <t>Auditors remuneration</t>
  </si>
  <si>
    <t xml:space="preserve">1. </t>
  </si>
  <si>
    <t>BASIS OF PREPARATION</t>
  </si>
  <si>
    <t>STATEMENT OF CASH FLOWS</t>
  </si>
  <si>
    <t>CASH FLOWS FROM OPERATING ACTIVITIES</t>
  </si>
  <si>
    <t>Receipts</t>
  </si>
  <si>
    <t>Payments</t>
  </si>
  <si>
    <t>CASH FLOWS FROM INVESTING ACTIVITIES</t>
  </si>
  <si>
    <t>CASH FLOWS FROM FINANCING ACTIVITIES</t>
  </si>
  <si>
    <t>Cash at beginning of year</t>
  </si>
  <si>
    <t>OPERATING ACTIVITIES</t>
  </si>
  <si>
    <t>Expenditure from operating activities</t>
  </si>
  <si>
    <t>Amount attributable to operating activities</t>
  </si>
  <si>
    <t>INVESTING ACTIVITIES</t>
  </si>
  <si>
    <t>Proceeds from disposal of assets</t>
  </si>
  <si>
    <t>Amount attributable to investing activities</t>
  </si>
  <si>
    <t>FINANCING ACTIVITIES</t>
  </si>
  <si>
    <t>Amount attributable to financing activities</t>
  </si>
  <si>
    <t xml:space="preserve">During the period there were no changes in the valuation techniques used by the local government to determine the fair value of property, plant and equipment using either </t>
  </si>
  <si>
    <t>Borrowing costs</t>
  </si>
  <si>
    <t>Employee benefits</t>
  </si>
  <si>
    <t>Current provisions</t>
  </si>
  <si>
    <t>Non-current provisions</t>
  </si>
  <si>
    <t>Amounts used</t>
  </si>
  <si>
    <t>Comprises</t>
  </si>
  <si>
    <t>obligations are presented as current provisions.</t>
  </si>
  <si>
    <t xml:space="preserve">Cash and cash equivalents include cash on hand, cash at bank, </t>
  </si>
  <si>
    <t xml:space="preserve">For non-financial assets, the fair value measurement also takes into account </t>
  </si>
  <si>
    <t xml:space="preserve">a market participant’s ability to use the asset in its highest and best use or </t>
  </si>
  <si>
    <t xml:space="preserve">to sell it to another market participant that would use the asset in its highest </t>
  </si>
  <si>
    <t>have the potential to result in a significantly higher or lower fair value measurement.</t>
  </si>
  <si>
    <t>During the period there were no changes in the valuation techniques used to determine the fair value of infrastructure using level 3 inputs.</t>
  </si>
  <si>
    <t xml:space="preserve">employees. Expected future payments incorporate </t>
  </si>
  <si>
    <t xml:space="preserve">recognised in profit or loss in the periods in which the </t>
  </si>
  <si>
    <t>changes occur.</t>
  </si>
  <si>
    <t>- Audit of the Annual Financial Report</t>
  </si>
  <si>
    <t>Level 3 inputs are based on assumptions with regards to future values and patterns of consumption utilising current information. If the basis of these assumptions were varied, they</t>
  </si>
  <si>
    <t xml:space="preserve">deposits available on demand with banks and other short term </t>
  </si>
  <si>
    <t>RATING INFORMATION</t>
  </si>
  <si>
    <t>a) Goods and services tax (GST)</t>
  </si>
  <si>
    <t>b) Current and non-current classification</t>
  </si>
  <si>
    <t>c) Rounding off figures</t>
  </si>
  <si>
    <t>d) Comparative figures</t>
  </si>
  <si>
    <t>e) Budget comparative figures</t>
  </si>
  <si>
    <t>f) Superannuation</t>
  </si>
  <si>
    <t>g) Fair value of assets and liabilities</t>
  </si>
  <si>
    <t>REVENUE AND EXPENSES (Continued)</t>
  </si>
  <si>
    <t>Purpose</t>
  </si>
  <si>
    <t xml:space="preserve">The assets residual values and useful lives are reviewed, and </t>
  </si>
  <si>
    <t>adjusted if appropriate, at the end of each reporting period.</t>
  </si>
  <si>
    <t xml:space="preserve">presented as non-current provisions in its statement of </t>
  </si>
  <si>
    <t xml:space="preserve">unconditional right to defer settlement for at least 12 months </t>
  </si>
  <si>
    <t xml:space="preserve">after the end of the reporting period, in which case the </t>
  </si>
  <si>
    <t xml:space="preserve">legal or constructive obligation, as a result of past events, </t>
  </si>
  <si>
    <t xml:space="preserve">for which it is probable that an outflow of economic benefits </t>
  </si>
  <si>
    <t>will result and that outflow can be reliably measured.</t>
  </si>
  <si>
    <t>day of</t>
  </si>
  <si>
    <t xml:space="preserve">retrospective restatement or reclassifies items in its financial statements that </t>
  </si>
  <si>
    <t xml:space="preserve">The asset or liability is classified as current if it is expected to be settled </t>
  </si>
  <si>
    <t xml:space="preserve">has a material effect on the statement of financial position, an additional </t>
  </si>
  <si>
    <t xml:space="preserve">Level 3 inputs are based on assumptions with regards to future values and patterns of consumption utilising current information. If the basis of these assumptions were varied, </t>
  </si>
  <si>
    <t>they have the potential to result in a significantly higher or lower fair value measurement.</t>
  </si>
  <si>
    <t>Signed on the</t>
  </si>
  <si>
    <t>Land held for resale</t>
  </si>
  <si>
    <t>Revaluation increments / (decrements) transferred to revaluation surplus</t>
  </si>
  <si>
    <t>Revaluation (loss) / reversals transferred to profit or loss</t>
  </si>
  <si>
    <t>Revenue (Continued)</t>
  </si>
  <si>
    <t>i. Key management personnel</t>
  </si>
  <si>
    <t>ii. Other Related Parties</t>
  </si>
  <si>
    <t>Cost of acquisition</t>
  </si>
  <si>
    <t>Development costs</t>
  </si>
  <si>
    <t xml:space="preserve">Revenues, expenses and assets are recognised net of the amount of GST, </t>
  </si>
  <si>
    <t xml:space="preserve">except where the amount of GST incurred is not recoverable from the </t>
  </si>
  <si>
    <t>Australian Taxation Office (ATO).</t>
  </si>
  <si>
    <t xml:space="preserve">Receivables and payables are stated inclusive of GST receivable or payable. </t>
  </si>
  <si>
    <t xml:space="preserve">The net amount of GST recoverable from, or payable to, the ATO is included </t>
  </si>
  <si>
    <t>with receivables or payables in the statement of financial position.</t>
  </si>
  <si>
    <t xml:space="preserve">Cash flows are presented on a gross basis. The GST components of cash </t>
  </si>
  <si>
    <t xml:space="preserve">flows arising from investing or financing activities which are recoverable from, </t>
  </si>
  <si>
    <t>or payable to, the ATO are presented as operating cash flows.</t>
  </si>
  <si>
    <t xml:space="preserve">All figures shown in this annual financial report, other than a rate in the dollar, </t>
  </si>
  <si>
    <t>are rounded to the nearest dollar. Amounts are presented in Australian Dollars.</t>
  </si>
  <si>
    <t xml:space="preserve">Unless otherwise stated, the budget comparative figures shown in this annual </t>
  </si>
  <si>
    <t xml:space="preserve">financial report relate to the original budget estimate for the relevant item of </t>
  </si>
  <si>
    <t>disclosure.</t>
  </si>
  <si>
    <t xml:space="preserve">have to pay to transfer a liability, in an orderly (i.e. unforced) transaction </t>
  </si>
  <si>
    <t xml:space="preserve">between independent, knowledgeable and willing market participants at the </t>
  </si>
  <si>
    <t>Infrastructure - roads</t>
  </si>
  <si>
    <t xml:space="preserve">Cash at bank and on hand </t>
  </si>
  <si>
    <t>Leave reserve</t>
  </si>
  <si>
    <t>Land</t>
  </si>
  <si>
    <t>Prepayments</t>
  </si>
  <si>
    <t>OTHER ASSETS</t>
  </si>
  <si>
    <t>Other assets</t>
  </si>
  <si>
    <t>Other non-financial assets include prepayments which</t>
  </si>
  <si>
    <t>Other current assets</t>
  </si>
  <si>
    <t>Inventories expensed during the year</t>
  </si>
  <si>
    <t>Write down of inventories to net realisable value</t>
  </si>
  <si>
    <t>Additions to inventory</t>
  </si>
  <si>
    <t>INVESTMENT PROPERTY</t>
  </si>
  <si>
    <t>Investment properties</t>
  </si>
  <si>
    <t>Investment properties are principally freehold buildings,</t>
  </si>
  <si>
    <t>Acquisitions</t>
  </si>
  <si>
    <t>Net gain/(loss) from fair value adjustment</t>
  </si>
  <si>
    <t>Leasing arrangements</t>
  </si>
  <si>
    <t xml:space="preserve">leases of investment properties not recognised in the </t>
  </si>
  <si>
    <t>financial statements are receivable as follows:</t>
  </si>
  <si>
    <t>Fair value of investment properties</t>
  </si>
  <si>
    <t xml:space="preserve">Closing balance at 30 June </t>
  </si>
  <si>
    <t>Payments for investment property</t>
  </si>
  <si>
    <t>Payments for construction of infrastructure</t>
  </si>
  <si>
    <t xml:space="preserve">Current </t>
  </si>
  <si>
    <t>Comprises:</t>
  </si>
  <si>
    <t>Share of joint operations</t>
  </si>
  <si>
    <t>Contract assets</t>
  </si>
  <si>
    <t>Note</t>
  </si>
  <si>
    <t>Adjustments to net current assets</t>
  </si>
  <si>
    <t>Less: Profit on asset disposals</t>
  </si>
  <si>
    <t>Add: Loss on disposal of assets</t>
  </si>
  <si>
    <t>The following movements in inventories occurred during the year:</t>
  </si>
  <si>
    <t xml:space="preserve">completion and the estimated costs necessary to make </t>
  </si>
  <si>
    <t>the sale.</t>
  </si>
  <si>
    <t xml:space="preserve">Land held for development and resale is valued at the </t>
  </si>
  <si>
    <t xml:space="preserve">lower of cost and net realisable value. Cost includes the </t>
  </si>
  <si>
    <t xml:space="preserve">represent payments in advance of receipt of goods or </t>
  </si>
  <si>
    <t xml:space="preserve">services or that part of expenditure made in one </t>
  </si>
  <si>
    <t xml:space="preserve">accounting period covering a term extending beyond </t>
  </si>
  <si>
    <t>that period.</t>
  </si>
  <si>
    <t>Non-cash amounts excluded from operating activities</t>
  </si>
  <si>
    <t>Add: Loss on revaluation of fixed assets</t>
  </si>
  <si>
    <t>Investment property</t>
  </si>
  <si>
    <t>Fair value adjustments to investment property</t>
  </si>
  <si>
    <t>OTHER PROVISIONS</t>
  </si>
  <si>
    <t>Unused amounts reversed</t>
  </si>
  <si>
    <t>Other provisions</t>
  </si>
  <si>
    <t>Land and buildings</t>
  </si>
  <si>
    <t>Non-current assets held for sale</t>
  </si>
  <si>
    <t>Net result for the period</t>
  </si>
  <si>
    <t>Changes in asset revaluation surplus</t>
  </si>
  <si>
    <t>Total other comprehensive income for the period</t>
  </si>
  <si>
    <t>Total comprehensive income for the period</t>
  </si>
  <si>
    <t>Goods and services tax received</t>
  </si>
  <si>
    <t>Insurance paid</t>
  </si>
  <si>
    <t>Goods and services tax paid</t>
  </si>
  <si>
    <t>Proceeds from sale of property, plant &amp; equipment</t>
  </si>
  <si>
    <t>Repayment of borrowings</t>
  </si>
  <si>
    <t>Proceeds from borrowings</t>
  </si>
  <si>
    <t>EMPLOYEE RELATED PROVISIONS</t>
  </si>
  <si>
    <t xml:space="preserve">at the lower of the carrying amount and fair value less </t>
  </si>
  <si>
    <t>Non-current assets classified as held for sale are valued</t>
  </si>
  <si>
    <t>the carrying amount will be recovered through a sale rather</t>
  </si>
  <si>
    <t>immediate sale with a sale being highly probable.</t>
  </si>
  <si>
    <t xml:space="preserve"> - debt investments which do not qualify for measurement at either</t>
  </si>
  <si>
    <t xml:space="preserve">  amortised cost or fair value through other comprehensive income.</t>
  </si>
  <si>
    <t>Non-current assets</t>
  </si>
  <si>
    <t>* WA Treasury Corporation</t>
  </si>
  <si>
    <t>Current assets</t>
  </si>
  <si>
    <t>Other financial assets at amortised cost</t>
  </si>
  <si>
    <t xml:space="preserve">Other financial assets at amortised cost </t>
  </si>
  <si>
    <t>Risk</t>
  </si>
  <si>
    <t>Measurement</t>
  </si>
  <si>
    <t>OTHER FINANCIAL ASSETS</t>
  </si>
  <si>
    <t>Rental income</t>
  </si>
  <si>
    <t>Revision of useful lives of plant and equipment</t>
  </si>
  <si>
    <t>Assets classified as held for sale</t>
  </si>
  <si>
    <t>Financial assets at amortised cost</t>
  </si>
  <si>
    <t>Total current assets</t>
  </si>
  <si>
    <t>Less: Total current liabilities</t>
  </si>
  <si>
    <t>Total adjustments to net current assets</t>
  </si>
  <si>
    <t>Less: Total adjustments to net current assets</t>
  </si>
  <si>
    <t xml:space="preserve">Due to the short term nature of current receivables, their </t>
  </si>
  <si>
    <t>carrying amount is considered to be the same as their</t>
  </si>
  <si>
    <t>costs to sell.</t>
  </si>
  <si>
    <t>held for long-term rental yields and not occupied by the</t>
  </si>
  <si>
    <t>Employee related provisions</t>
  </si>
  <si>
    <t>than continuing use and the asset is available for</t>
  </si>
  <si>
    <t>EVENTS OCCURRING AFTER THE END OF THE REPORTING PERIOD</t>
  </si>
  <si>
    <t>no more favourable than those available to other parties, unless otherwise stated.</t>
  </si>
  <si>
    <t xml:space="preserve">Funds held at balance date which are required to be held in trust and which are not included in the </t>
  </si>
  <si>
    <t>financial statements are as follows:</t>
  </si>
  <si>
    <t xml:space="preserve">fair value. Non-current receivables are indexed to </t>
  </si>
  <si>
    <t>Net assets</t>
  </si>
  <si>
    <t>Contract liabilities</t>
  </si>
  <si>
    <t>Lease liabilities</t>
  </si>
  <si>
    <t>Payments for principal portion of lease liabilities</t>
  </si>
  <si>
    <t>Less than 1 year</t>
  </si>
  <si>
    <t>1 to 2 years</t>
  </si>
  <si>
    <t>2 to 3 years</t>
  </si>
  <si>
    <t>3 to 4 years</t>
  </si>
  <si>
    <t>4 to 5 years</t>
  </si>
  <si>
    <t>&gt; 5 years</t>
  </si>
  <si>
    <t xml:space="preserve">REVENUE AND EXPENSES </t>
  </si>
  <si>
    <t>Depreciation on revaluation</t>
  </si>
  <si>
    <t>Less: Accumulated amortisation</t>
  </si>
  <si>
    <t>LEASES</t>
  </si>
  <si>
    <t>Prepaid rates</t>
  </si>
  <si>
    <t>Allowance for impairment of contract assets</t>
  </si>
  <si>
    <t xml:space="preserve">Other financial assets </t>
  </si>
  <si>
    <t>Investment in associate</t>
  </si>
  <si>
    <t>Share of net profit of associates accounted for using the equity method</t>
  </si>
  <si>
    <t>None</t>
  </si>
  <si>
    <t>Single point in time</t>
  </si>
  <si>
    <t>Refund for faulty goods</t>
  </si>
  <si>
    <t>In full in advance, on 15 day credit</t>
  </si>
  <si>
    <t>Aviation fuel, kiosk and visitor centre stock</t>
  </si>
  <si>
    <t>On landing/departure event</t>
  </si>
  <si>
    <t>Monthly in arrears</t>
  </si>
  <si>
    <t>Permission to use facilities and runway</t>
  </si>
  <si>
    <t xml:space="preserve">On entry to facility </t>
  </si>
  <si>
    <t>Waste treatment, recycling and disposal service at disposal sites</t>
  </si>
  <si>
    <t>Full payment prior to issue</t>
  </si>
  <si>
    <t xml:space="preserve">Contract obligation if project not complete </t>
  </si>
  <si>
    <t>Fixed terms transfer of funds based on agreed milestones and reporting</t>
  </si>
  <si>
    <t xml:space="preserve">Over time </t>
  </si>
  <si>
    <t>Payment terms</t>
  </si>
  <si>
    <t>Nature of goods and services</t>
  </si>
  <si>
    <t>of revenue and recognised as follows:</t>
  </si>
  <si>
    <t>Recognition of revenue is dependant on the source of revenue and the associated terms and conditions associated with each source</t>
  </si>
  <si>
    <t xml:space="preserve">Timing of revenue recognition </t>
  </si>
  <si>
    <t>Bonds and deposits held</t>
  </si>
  <si>
    <t>Total cash and cash equivalents</t>
  </si>
  <si>
    <t>Assets for which the fair value as at the date of acquisition is under</t>
  </si>
  <si>
    <t xml:space="preserve">Where multiple individual low value assets are purchased together </t>
  </si>
  <si>
    <t xml:space="preserve">as part of a larger asset or collectively forming a larger asset </t>
  </si>
  <si>
    <t xml:space="preserve">exceeding the threshold, the individual assets are recognised as </t>
  </si>
  <si>
    <t>one asset and capitalised.</t>
  </si>
  <si>
    <t>Amortisation</t>
  </si>
  <si>
    <t>Term deposits</t>
  </si>
  <si>
    <t>INTANGIBLE ASSETS</t>
  </si>
  <si>
    <t>TOTAL INTANGIBLE ASSETS</t>
  </si>
  <si>
    <t>Intangible assets</t>
  </si>
  <si>
    <t>Computer software</t>
  </si>
  <si>
    <t xml:space="preserve">Costs associated with maintaining software </t>
  </si>
  <si>
    <t>programmes are recognised as an expense as</t>
  </si>
  <si>
    <t xml:space="preserve">incurred. Development costs that are directly </t>
  </si>
  <si>
    <t>attributable to the design and testing of identifiable</t>
  </si>
  <si>
    <t>and unique software products controlled by the</t>
  </si>
  <si>
    <t>the following criteria are met:</t>
  </si>
  <si>
    <t>so that it will be available for use;</t>
  </si>
  <si>
    <t xml:space="preserve">- it can be demonstrated how the software will </t>
  </si>
  <si>
    <t>- adequate technical, financial and other resources</t>
  </si>
  <si>
    <t>to complete the development and to use or sell</t>
  </si>
  <si>
    <t>and use or sell it;</t>
  </si>
  <si>
    <t>generate probable future economic benefits;</t>
  </si>
  <si>
    <t>the software are available; and</t>
  </si>
  <si>
    <t>- the expenditure attributable to the software during</t>
  </si>
  <si>
    <t>its development can be reliably measured.</t>
  </si>
  <si>
    <t>Computer software (continued)</t>
  </si>
  <si>
    <t xml:space="preserve">Directly attributable costs that are capitalised as </t>
  </si>
  <si>
    <t>part of the software include employee costs and</t>
  </si>
  <si>
    <t>an appropriate portion of relevant overheads.</t>
  </si>
  <si>
    <t xml:space="preserve">Capitalised development costs are recorded as </t>
  </si>
  <si>
    <t>intangible assets and amortised from the point at</t>
  </si>
  <si>
    <t>which the asset is ready for use.</t>
  </si>
  <si>
    <t>Contracts with customers</t>
  </si>
  <si>
    <t>Payments for intangible assets</t>
  </si>
  <si>
    <t>Note 1</t>
  </si>
  <si>
    <t>Note 2</t>
  </si>
  <si>
    <t>Other assets - current</t>
  </si>
  <si>
    <t>Fuel and materials</t>
  </si>
  <si>
    <t>Visitor centre stock</t>
  </si>
  <si>
    <t>are classified as current. Exact timing of payment of non-current obligations is unable</t>
  </si>
  <si>
    <t>- management intends to complete the software</t>
  </si>
  <si>
    <t>Grants, subsidies and contributions</t>
  </si>
  <si>
    <t>Assets and services acquired below fair value</t>
  </si>
  <si>
    <t>- Cash and cash equivalents</t>
  </si>
  <si>
    <t>- Financial assets at amortised cost</t>
  </si>
  <si>
    <t>On payment of the licence, registration or approval</t>
  </si>
  <si>
    <t>Fees and charges - waste management entry fees</t>
  </si>
  <si>
    <t>Fees and charges - airport landing charges</t>
  </si>
  <si>
    <t>Fees and charges - sale of stock</t>
  </si>
  <si>
    <t>Sundry expenses</t>
  </si>
  <si>
    <t>Recognised volunteer services</t>
  </si>
  <si>
    <t>Contributed assets</t>
  </si>
  <si>
    <t xml:space="preserve">Consideration from contracts with customers is included in the transaction price. </t>
  </si>
  <si>
    <t>- it is technically feasible to complete the software</t>
  </si>
  <si>
    <t>Short-term lease payments recognised as expense</t>
  </si>
  <si>
    <t>Expenses for variable lease payment not recognised as a liability</t>
  </si>
  <si>
    <t>Total cash outflow from leases</t>
  </si>
  <si>
    <t>Payments for purchase of property, plant &amp; equipment</t>
  </si>
  <si>
    <t>Less: Share of net profit of associates and joint ventures accounted for using the equity method</t>
  </si>
  <si>
    <t>Add: Current liabilities not expected to be cleared at end of year</t>
  </si>
  <si>
    <t>- Current portion of borrowings</t>
  </si>
  <si>
    <t>- Current portion of lease liabilities</t>
  </si>
  <si>
    <t>- Employee benefit provisions</t>
  </si>
  <si>
    <t>Less: Current assets not expected to be received at end of year</t>
  </si>
  <si>
    <t>Low-value asset lease payments recognised as expense</t>
  </si>
  <si>
    <t>TRADE AND OTHER RECEIVABLES</t>
  </si>
  <si>
    <t>Revenue from contracts with customers included as a contract liability at the start of the period</t>
  </si>
  <si>
    <t>FIXED ASSETS</t>
  </si>
  <si>
    <t>Right-of-use assets</t>
  </si>
  <si>
    <t>Right-of-use assets - depreciation</t>
  </si>
  <si>
    <t>Right-of-use assets - plant and equipment</t>
  </si>
  <si>
    <t>(i)</t>
  </si>
  <si>
    <t xml:space="preserve">Other provisions </t>
  </si>
  <si>
    <t>to be reliably estimated as it is dependent on factors beyond the control of the local government.</t>
  </si>
  <si>
    <t xml:space="preserve">concessionary land leases such as roads, buildings or other </t>
  </si>
  <si>
    <t>Other liabilities</t>
  </si>
  <si>
    <t>OTHER LIABILITIES</t>
  </si>
  <si>
    <t>Movement in the balances of each class of property, plant and equipment between the beginning and the end of the current financial year.</t>
  </si>
  <si>
    <t>Movement in the balances of each class of infrastructure between the beginning and the end of the current financial year.</t>
  </si>
  <si>
    <t>Movement in the balance of each class of right-of-use asset between the beginning and the end of the current financial year.</t>
  </si>
  <si>
    <t>Balance at 30 June</t>
  </si>
  <si>
    <t>The following amounts were recognised in the statement</t>
  </si>
  <si>
    <t>of comprehensive income during the period in respect</t>
  </si>
  <si>
    <t>Total amount recognised in the statement of comprehensive income</t>
  </si>
  <si>
    <t>Non-cash amounts excluded from investing activities</t>
  </si>
  <si>
    <t xml:space="preserve">Fees, expenses and allowances to be paid or </t>
  </si>
  <si>
    <t>if the lease is a finance or operating lease.</t>
  </si>
  <si>
    <t>INDEX OF NOTES TO THE FINANCIAL REPORT</t>
  </si>
  <si>
    <t>Finance costs</t>
  </si>
  <si>
    <t>Basis of valuation</t>
  </si>
  <si>
    <t xml:space="preserve">Revenue </t>
  </si>
  <si>
    <t>Make good provisions</t>
  </si>
  <si>
    <t>Charged to profit or loss</t>
  </si>
  <si>
    <t xml:space="preserve"> - unwinding of discount</t>
  </si>
  <si>
    <t xml:space="preserve">contains or is a lease. A contract is, or contains, a lease if the </t>
  </si>
  <si>
    <t xml:space="preserve">At the commencement date, a right-of-use asset is recognised </t>
  </si>
  <si>
    <t xml:space="preserve">at cost and lease liability at the present value of the lease </t>
  </si>
  <si>
    <t xml:space="preserve">payments that are not paid at that date. The lease payments are </t>
  </si>
  <si>
    <t xml:space="preserve">discounted using the interest rate implicit in the lease, if that rate </t>
  </si>
  <si>
    <t xml:space="preserve">can be readily determined. If that rate cannot be readily </t>
  </si>
  <si>
    <t xml:space="preserve">All contracts that are classified as short-term leases (i.e. a lease </t>
  </si>
  <si>
    <t xml:space="preserve">value assets are recognised as an operating expense on a </t>
  </si>
  <si>
    <t>straight-line basis over the term of the lease.</t>
  </si>
  <si>
    <t xml:space="preserve">Right-of-use assets are depreciated over the lease term or </t>
  </si>
  <si>
    <t xml:space="preserve">Where a lease transfers ownership of the underlying asset, </t>
  </si>
  <si>
    <t xml:space="preserve">or the cost of the right-of-use asset reflects that the </t>
  </si>
  <si>
    <t>underlying asset.</t>
  </si>
  <si>
    <t xml:space="preserve">Initial direct costs incurred in entering into an operating </t>
  </si>
  <si>
    <t xml:space="preserve">When a contract is determined to include lease and </t>
  </si>
  <si>
    <t xml:space="preserve">The table below represents a maturity analysis of the undiscounted </t>
  </si>
  <si>
    <t>lease payments to be received after the reporting date.</t>
  </si>
  <si>
    <t>Employee - other long-term benefits</t>
  </si>
  <si>
    <t>Employee - termination benefits</t>
  </si>
  <si>
    <t xml:space="preserve">Any person(s) having authority and responsibility for planning, directing and controlling the activities of the </t>
  </si>
  <si>
    <t>i) Fair value hierarchy</t>
  </si>
  <si>
    <t>Treasury bonds</t>
  </si>
  <si>
    <t xml:space="preserve">Non-derivative financial liabilities (excluding financial </t>
  </si>
  <si>
    <t xml:space="preserve">guarantees) are subsequently measured at amortised </t>
  </si>
  <si>
    <t xml:space="preserve">Financial liabilities are derecognised where the related </t>
  </si>
  <si>
    <t xml:space="preserve">obligations are discharged, cancelled or expired. The </t>
  </si>
  <si>
    <t>difference between the carrying amount of the financial</t>
  </si>
  <si>
    <t xml:space="preserve">liability extinguished or transferred to another party and </t>
  </si>
  <si>
    <t xml:space="preserve">Trade and other receivables are held with the objective </t>
  </si>
  <si>
    <t>measures them subsequently at amortised cost using</t>
  </si>
  <si>
    <t>Accrued payroll liabilities</t>
  </si>
  <si>
    <t>Balance at 1 July</t>
  </si>
  <si>
    <t>Reserve accounts</t>
  </si>
  <si>
    <t>Cash and cash equivalents at the end of the year</t>
  </si>
  <si>
    <t>Secured</t>
  </si>
  <si>
    <t>Bank loans</t>
  </si>
  <si>
    <t>Debentures</t>
  </si>
  <si>
    <t>Other loans</t>
  </si>
  <si>
    <t>Total secured borrowings</t>
  </si>
  <si>
    <t>liabilities in the statement of financial position.</t>
  </si>
  <si>
    <t xml:space="preserve">Bank overdrafts are reported as short term borrowings in current </t>
  </si>
  <si>
    <t xml:space="preserve">-  the asset is held within a business model whose objective is to </t>
  </si>
  <si>
    <t>payments of principal and interest.</t>
  </si>
  <si>
    <t xml:space="preserve">-  the contractual terms give rise to cash flows that are solely </t>
  </si>
  <si>
    <t>Employee benefit provisions</t>
  </si>
  <si>
    <t>Lease liabilities are effectively secured, as the rights to the leased assets recognised in the financial statements</t>
  </si>
  <si>
    <t>revert to the lessor in the event of default.</t>
  </si>
  <si>
    <t>Secured liabilities and assets pledged as security</t>
  </si>
  <si>
    <t xml:space="preserve">amounts, since the interest payable on those borrowings is either close to </t>
  </si>
  <si>
    <t xml:space="preserve">Actual </t>
  </si>
  <si>
    <t>BORROWING AND LEASE LIABILITIES</t>
  </si>
  <si>
    <t>Computer software development</t>
  </si>
  <si>
    <t>the effective interest rate method.</t>
  </si>
  <si>
    <t>Restricted by council</t>
  </si>
  <si>
    <t xml:space="preserve">Movements in balances of computer software </t>
  </si>
  <si>
    <t>during the financial year are shown as follows:</t>
  </si>
  <si>
    <t>These amounts represent termination benefits paid to KMP (Note: may or may not be applicable in any given year).</t>
  </si>
  <si>
    <t>made during the year.</t>
  </si>
  <si>
    <t>Council member costs</t>
  </si>
  <si>
    <t>Depreciation on right-of-use assets</t>
  </si>
  <si>
    <t>Add: Depreciation</t>
  </si>
  <si>
    <t>Impairment losses on contract assets</t>
  </si>
  <si>
    <t xml:space="preserve">different to their carrying amounts, since the interest receivable </t>
  </si>
  <si>
    <t xml:space="preserve">on those assets is either close to current market rates or the </t>
  </si>
  <si>
    <t>a current market rates. They are classified as level 2 fair values in</t>
  </si>
  <si>
    <t>Loss on revaluation of non-current assets</t>
  </si>
  <si>
    <t>Non-cash movements in non-current assets and liabilities:</t>
  </si>
  <si>
    <t>When obligations typically satisfied</t>
  </si>
  <si>
    <t xml:space="preserve">Assets are classified as held for sale where </t>
  </si>
  <si>
    <t xml:space="preserve">Trade and other receivables are recognised initially at the </t>
  </si>
  <si>
    <t>- Share of associates other comprehensive income arising during the period</t>
  </si>
  <si>
    <t>- Share of associates total comprehensive income arising during the period</t>
  </si>
  <si>
    <t>Short term employee benefits - other related parties</t>
  </si>
  <si>
    <t>STATEMENT OF COMPREHENSIVE INCOME</t>
  </si>
  <si>
    <t>STATEMENT OF FINANCIAL POSITION</t>
  </si>
  <si>
    <t>STATEMENT OF CHANGES IN EQUITY</t>
  </si>
  <si>
    <t xml:space="preserve">Fair values of financial assets at amortised cost are not materially </t>
  </si>
  <si>
    <t>These amounts represent payments of member fees, expenses, allowances and reimbursements during the year.</t>
  </si>
  <si>
    <t xml:space="preserve">community vision: </t>
  </si>
  <si>
    <t>NOTES TO AND FORMING PART OF THE FINANCIAL REPORT</t>
  </si>
  <si>
    <t>Total restricted financial assets</t>
  </si>
  <si>
    <t>Restricted financial assets</t>
  </si>
  <si>
    <t xml:space="preserve">Restricted financial asset balances are not available for general use </t>
  </si>
  <si>
    <t xml:space="preserve">by the local government due to externally imposed restrictions. </t>
  </si>
  <si>
    <t>Depreciation rates</t>
  </si>
  <si>
    <t>Useful life</t>
  </si>
  <si>
    <t>The local government reporting entity</t>
  </si>
  <si>
    <t xml:space="preserve">Held as </t>
  </si>
  <si>
    <t>- Unrestricted cash and cash equivalents</t>
  </si>
  <si>
    <t>- Restricted cash and cash equivalents</t>
  </si>
  <si>
    <t>- Unrestricted other financial assets at amortised cost</t>
  </si>
  <si>
    <t>- Restricted other financial assets at amortised cost</t>
  </si>
  <si>
    <t>accounting policies applying to vested improvements.</t>
  </si>
  <si>
    <t xml:space="preserve">These amounts include all salary and fringe benefits awarded to KMP except for details in </t>
  </si>
  <si>
    <t>No outstanding balances or provisions for doubtful debts or guarantees exist in relation to related parties at year end.</t>
  </si>
  <si>
    <t xml:space="preserve">Borrowings </t>
  </si>
  <si>
    <t>Current financial liabilities</t>
  </si>
  <si>
    <t>Non-current financial liabilities</t>
  </si>
  <si>
    <t>INVESTMENT IN ASSOCIATES</t>
  </si>
  <si>
    <t>(d)</t>
  </si>
  <si>
    <t>Western Australia is the principal place of business for all associates.</t>
  </si>
  <si>
    <t>Name of entity</t>
  </si>
  <si>
    <t>Total equity-accounted investments</t>
  </si>
  <si>
    <t>% of ownership interest</t>
  </si>
  <si>
    <t xml:space="preserve">Summarised statement of comprehensive income </t>
  </si>
  <si>
    <t>Profit/(loss) from continuing operations</t>
  </si>
  <si>
    <t>Profit/(loss) from discontinued operations</t>
  </si>
  <si>
    <t>Profit/(loss) for the period</t>
  </si>
  <si>
    <t>Summarised statement of financial position</t>
  </si>
  <si>
    <t>Other current liabilities</t>
  </si>
  <si>
    <t>Total current liabilities</t>
  </si>
  <si>
    <t>Other non-current liabilities</t>
  </si>
  <si>
    <t>Total non-current liabilities</t>
  </si>
  <si>
    <t>Reconciliation to carrying amounts</t>
  </si>
  <si>
    <t>Opening net assets 1 July</t>
  </si>
  <si>
    <t>Profit/(Loss) for the period</t>
  </si>
  <si>
    <t xml:space="preserve">Carrying amount at 1 July </t>
  </si>
  <si>
    <t>- Share of associates net profit/(loss) for the period</t>
  </si>
  <si>
    <t>Immaterial investments in associates</t>
  </si>
  <si>
    <t xml:space="preserve">Aggregate carrying amount of interests in individually immaterial associates accounted for using the equity method are reflected in the table below. </t>
  </si>
  <si>
    <t>Contingent liabilities - associates</t>
  </si>
  <si>
    <t>Investments in associates</t>
  </si>
  <si>
    <t>Investments in associates are accounted for using the equity</t>
  </si>
  <si>
    <t>method. The equity method of accounting, is whereby the</t>
  </si>
  <si>
    <t>investment is initially recognised at cost and adjusted thereafter</t>
  </si>
  <si>
    <t>Date</t>
  </si>
  <si>
    <t>- Distribution of equity by associate</t>
  </si>
  <si>
    <t>- Distribution of equity by associates</t>
  </si>
  <si>
    <t>- Contribution to equity in associates</t>
  </si>
  <si>
    <t>- Contribution to equity in associate</t>
  </si>
  <si>
    <t>Changes in members contributions</t>
  </si>
  <si>
    <t>Net cash provided by (used in) operating activities</t>
  </si>
  <si>
    <t xml:space="preserve">Restrictions are specified in an agreement, contract or legislation. </t>
  </si>
  <si>
    <t>Distributions from investments in associates</t>
  </si>
  <si>
    <t>Payments for investments in associates</t>
  </si>
  <si>
    <t>Contingent liabilities from investments in associates</t>
  </si>
  <si>
    <t xml:space="preserve">Receivables which are generally due for settlement within </t>
  </si>
  <si>
    <t xml:space="preserve">30 days except rates receivables which are expected to be </t>
  </si>
  <si>
    <t xml:space="preserve">collected within 12 months are classified as current assets. </t>
  </si>
  <si>
    <t>Long-term employee benefits provisions are measured at the</t>
  </si>
  <si>
    <t xml:space="preserve">present value of the expected future payments to be made to </t>
  </si>
  <si>
    <t>Total amount raised from rates (excluding general rates)</t>
  </si>
  <si>
    <t>Property, plant and equipment received for substantially less than fair value</t>
  </si>
  <si>
    <t>Movement in non-current capital grant/contribution liability</t>
  </si>
  <si>
    <t xml:space="preserve">specify that vested land is a right-of-use asset to be measured at cost, </t>
  </si>
  <si>
    <t>and is considered a zero cost concessionary lease. All right-of-use</t>
  </si>
  <si>
    <t>assets under zero cost concessionary leases are measured at zero</t>
  </si>
  <si>
    <t>cost rather than at fair value, except for vested improvements on</t>
  </si>
  <si>
    <t>infrastructure which continue to be reported at fair value, as opposed</t>
  </si>
  <si>
    <t>to the vested land which is measured at zero cost. The measurement</t>
  </si>
  <si>
    <t xml:space="preserve">improvements at zero cost. </t>
  </si>
  <si>
    <t>Other comprehensive income for the period</t>
  </si>
  <si>
    <t>Comprehensive income for the period</t>
  </si>
  <si>
    <t>held in the Trust at balance date as compiled by WALGA.</t>
  </si>
  <si>
    <t>Interest received is presented under cashflows from operating</t>
  </si>
  <si>
    <t>financial assets that are held for cash management purposes.</t>
  </si>
  <si>
    <t>Disposals</t>
  </si>
  <si>
    <t xml:space="preserve">with a term of 12 months or less) and leases of low </t>
  </si>
  <si>
    <t>Details of individual lease liabilities required by regulations</t>
  </si>
  <si>
    <t xml:space="preserve">useful life of the underlying asset, whichever is the shorter. </t>
  </si>
  <si>
    <t>Lease payments for some contracts include CPI increases, but there are no other variable lease</t>
  </si>
  <si>
    <t>therefore will not immediately realise any reduction in residual value at the end of these leases.</t>
  </si>
  <si>
    <t>Expectations about the future residual values are reflected in the fair value of the properties.</t>
  </si>
  <si>
    <t>The investment properties are leased to tenants under operating leases with rentals payable monthly.</t>
  </si>
  <si>
    <t>basis over the lease term.</t>
  </si>
  <si>
    <t>cost.</t>
  </si>
  <si>
    <t>Capital grant/contributions liabilities</t>
  </si>
  <si>
    <t>Provision is made for benefits accruing to employees in respect of wages and salaries, annual leave</t>
  </si>
  <si>
    <t xml:space="preserve">Annual leave liabilities are classified as current, as there is no unconditional right to defer settlement </t>
  </si>
  <si>
    <t>recorded as an expense during the period the services are delivered.</t>
  </si>
  <si>
    <t xml:space="preserve">The total of compensation paid to KMP of the </t>
  </si>
  <si>
    <t>respect to fees and benefits paid to council members which may be separately found in the table above.</t>
  </si>
  <si>
    <t>These amounts represent annual leave and long service leave entitlements accruing during the year.</t>
  </si>
  <si>
    <t>In addition to KMP compensation above the following transactions</t>
  </si>
  <si>
    <t>occurred with related parties:</t>
  </si>
  <si>
    <t>Share of contingent liabilities incurred jointly with other investors of the associate</t>
  </si>
  <si>
    <t xml:space="preserve">gross carrying amount of a financial asset measured at amortised cost </t>
  </si>
  <si>
    <t>except for financial assets that subsequently become credit-impaired. For</t>
  </si>
  <si>
    <t xml:space="preserve">credit-impaired financial assets the effective interest rate is applied to the </t>
  </si>
  <si>
    <t>net carrying amount of the financial asset (after deduction of the loss</t>
  </si>
  <si>
    <t>allowance).</t>
  </si>
  <si>
    <t xml:space="preserve">Contracts with customers </t>
  </si>
  <si>
    <t>Reconciliation of changes in contract liabilities</t>
  </si>
  <si>
    <t>Opening balance</t>
  </si>
  <si>
    <t>Revenue from capital grant/contributions held as a liability at the start of the period</t>
  </si>
  <si>
    <t>Expected satisfaction of capital grant/contribution liabilities</t>
  </si>
  <si>
    <t>Capital grant/contributions</t>
  </si>
  <si>
    <t>Fees and charges - licences, registrations, approvals</t>
  </si>
  <si>
    <t>Other revenue - private works</t>
  </si>
  <si>
    <t xml:space="preserve">Payment in advance at gate or on normal trading terms if credit provided </t>
  </si>
  <si>
    <t>Contracted private works</t>
  </si>
  <si>
    <t xml:space="preserve">Performance obligations in relation to capital grant/contribution liabilities are satisfied </t>
  </si>
  <si>
    <t>Receivables for employee related provisions</t>
  </si>
  <si>
    <t>FIXED ASSETS (Continued)</t>
  </si>
  <si>
    <t>BORROWING AND LEASE LIABILITIES (Continued)</t>
  </si>
  <si>
    <t xml:space="preserve">amortised cost fair values are based on discounted cash flows using </t>
  </si>
  <si>
    <t>assets are of a short term nature. Non-current financial assets at</t>
  </si>
  <si>
    <t xml:space="preserve">(third) Statement of Financial Position as at the beginning of the preceding </t>
  </si>
  <si>
    <t>LEASES (Continued)</t>
  </si>
  <si>
    <t>Investment in associates</t>
  </si>
  <si>
    <t xml:space="preserve">activities in the Statement of Cash Flows where it is earned from </t>
  </si>
  <si>
    <t>Loan</t>
  </si>
  <si>
    <t>Term</t>
  </si>
  <si>
    <t>Unspent</t>
  </si>
  <si>
    <t>Borrowed</t>
  </si>
  <si>
    <t>Expended</t>
  </si>
  <si>
    <t>Particulars</t>
  </si>
  <si>
    <t>Other expense</t>
  </si>
  <si>
    <t>Right-of-use assets - land and buildings</t>
  </si>
  <si>
    <t>JOINT ARRANGEMENTS</t>
  </si>
  <si>
    <t>Joint operations</t>
  </si>
  <si>
    <t>interest in the joint operation are accounted for in accordance with</t>
  </si>
  <si>
    <t xml:space="preserve">Total </t>
  </si>
  <si>
    <t>Capital grants, subsidies and contributions</t>
  </si>
  <si>
    <t>Restricted by legislation/agreement</t>
  </si>
  <si>
    <t>The following classes of financial assets have restrictions</t>
  </si>
  <si>
    <t xml:space="preserve">imposed by regulations or other externally imposed </t>
  </si>
  <si>
    <t xml:space="preserve">requirements which limit or direct the purpose for which </t>
  </si>
  <si>
    <t>the resources may be used:</t>
  </si>
  <si>
    <t xml:space="preserve">The restricted financial assets are a result of the following </t>
  </si>
  <si>
    <t>specific purposes to which the assets may be used:</t>
  </si>
  <si>
    <t>All reserves are supported by cash and cash equivalents and financial assets at amortised cost and are restricted within equity as Reserve accounts.</t>
  </si>
  <si>
    <t>CAPITAL COMMITMENTS</t>
  </si>
  <si>
    <t xml:space="preserve">carrying amount of the leased asset and recognised as </t>
  </si>
  <si>
    <t>an expense on a straight-line basis over the lease term.</t>
  </si>
  <si>
    <t xml:space="preserve">Financial liabilities are initially recognised at fair value </t>
  </si>
  <si>
    <t>provisions of the instrument.</t>
  </si>
  <si>
    <t xml:space="preserve">refundable at the request of the ratepayer. Rates </t>
  </si>
  <si>
    <t xml:space="preserve">received in advance are initially recognised as a </t>
  </si>
  <si>
    <t xml:space="preserve">financial liability. When the taxable event occurs, </t>
  </si>
  <si>
    <t>not been refunded.</t>
  </si>
  <si>
    <t xml:space="preserve">Trade and other payables represent liabilities for </t>
  </si>
  <si>
    <t xml:space="preserve">end of the financial year that are unpaid and arise </t>
  </si>
  <si>
    <t xml:space="preserve">paid within 30 days of recognition. The carrying </t>
  </si>
  <si>
    <t xml:space="preserve">amounts of trade and other payables are </t>
  </si>
  <si>
    <t xml:space="preserve">considered to be the same as their fair values, due </t>
  </si>
  <si>
    <t>to their short-term nature.</t>
  </si>
  <si>
    <t xml:space="preserve">payments in respect of the purchase of these </t>
  </si>
  <si>
    <t xml:space="preserve">goods and services. The amounts are unsecured, </t>
  </si>
  <si>
    <t xml:space="preserve">are recognised as a current liability and are usually </t>
  </si>
  <si>
    <t>Transfers from reserve accounts</t>
  </si>
  <si>
    <t xml:space="preserve">This applies to reserve accounts, unspent grants, subsidies and </t>
  </si>
  <si>
    <t xml:space="preserve">contributions and unspent loans that have not been fully expended in </t>
  </si>
  <si>
    <t>Transfers to reserve accounts</t>
  </si>
  <si>
    <t>Revenue recognised during the year under each basis of recognition by nature of goods or services is provided in the table below:</t>
  </si>
  <si>
    <t>Nature</t>
  </si>
  <si>
    <t>- Other services – grant acquittals</t>
  </si>
  <si>
    <t>Amounts which are expected to be paid out within 12 months of the reporting date</t>
  </si>
  <si>
    <t xml:space="preserve">policy decisions of the investee but not control or joint control of those </t>
  </si>
  <si>
    <t>policies.</t>
  </si>
  <si>
    <t>Trade and other receivables overdue interest</t>
  </si>
  <si>
    <t>Provisions: unwinding of discount</t>
  </si>
  <si>
    <t xml:space="preserve">that is it has the power to participate in the financial and operating </t>
  </si>
  <si>
    <t>Finance charge on lease liabilities</t>
  </si>
  <si>
    <t>Interest revenue</t>
  </si>
  <si>
    <t>Other interest revenue</t>
  </si>
  <si>
    <t>h) Interest revenue</t>
  </si>
  <si>
    <t xml:space="preserve">Interest revenue is calculated by applying the effective interest rate to the </t>
  </si>
  <si>
    <t>Rates and statutory receivables</t>
  </si>
  <si>
    <t>Allowance for credit losses of rates and statutory receivables</t>
  </si>
  <si>
    <t>Trade receivables</t>
  </si>
  <si>
    <t>Other receivables</t>
  </si>
  <si>
    <t xml:space="preserve">receivables arising from statutory requirements and include </t>
  </si>
  <si>
    <t xml:space="preserve">amounts due from ratepayers for unpaid rates and service </t>
  </si>
  <si>
    <t>charges and other statutory charges or fines.</t>
  </si>
  <si>
    <t xml:space="preserve">performed or grants or contributions with sufficiently </t>
  </si>
  <si>
    <t xml:space="preserve">Rates and statutory receivables are recognised when the </t>
  </si>
  <si>
    <t>course of business.</t>
  </si>
  <si>
    <t xml:space="preserve">Rates and statutory receivables are non-contractual </t>
  </si>
  <si>
    <t xml:space="preserve">Trade receivables are amounts receivable from contractual </t>
  </si>
  <si>
    <t xml:space="preserve">arrangements with customers for goods sold, services </t>
  </si>
  <si>
    <t xml:space="preserve">Other receivables are amounts receivable from contractual </t>
  </si>
  <si>
    <t xml:space="preserve">arrangements with third parties other than contracts </t>
  </si>
  <si>
    <t>Impairment losses on rates and statutory receivables</t>
  </si>
  <si>
    <t xml:space="preserve">Impairment losses on trade receivables </t>
  </si>
  <si>
    <t>Impairment losses on other receivables</t>
  </si>
  <si>
    <t>Allowance for credit losses of trade receivables</t>
  </si>
  <si>
    <t>Allowance for credit losses of other receivables</t>
  </si>
  <si>
    <t>Trade and other receivables from contracts with customers</t>
  </si>
  <si>
    <t>Total trade and other receivables from contracts with customers</t>
  </si>
  <si>
    <t xml:space="preserve">Information about receivables from contracts with </t>
  </si>
  <si>
    <t>STATEMENT OF FINANCIAL ACTIVITY</t>
  </si>
  <si>
    <t>Revenue from operating activities</t>
  </si>
  <si>
    <t>Inflows from investing activities</t>
  </si>
  <si>
    <t>Outflows from investing activities</t>
  </si>
  <si>
    <t>Inflows from financing activities</t>
  </si>
  <si>
    <t>Outflows from financing activities</t>
  </si>
  <si>
    <t>Total general rates</t>
  </si>
  <si>
    <t>Total minimum payments</t>
  </si>
  <si>
    <t>Total general rates and minimum payments</t>
  </si>
  <si>
    <t>Discounts</t>
  </si>
  <si>
    <t>Concessions</t>
  </si>
  <si>
    <t>Date final payment is due</t>
  </si>
  <si>
    <t>Initial application of accounting standards</t>
  </si>
  <si>
    <t>New accounting standards for application in future years</t>
  </si>
  <si>
    <t xml:space="preserve">The following new accounting standards will have application to local </t>
  </si>
  <si>
    <t>government in future years:</t>
  </si>
  <si>
    <t xml:space="preserve"> - Sale or Contribution of Assets between an Investor and its </t>
  </si>
  <si>
    <t>Associate or Joint Venture</t>
  </si>
  <si>
    <t xml:space="preserve">All monies held in the Trust Fund are excluded from the financial </t>
  </si>
  <si>
    <t xml:space="preserve">statements. A separate statement of those monies appears at </t>
  </si>
  <si>
    <t xml:space="preserve">The estimates and associated assumptions are based on historical </t>
  </si>
  <si>
    <t xml:space="preserve">experience and various other factors that are believed to be reasonable </t>
  </si>
  <si>
    <t xml:space="preserve">Measurements based on quoted prices (unadjusted) in active markets for </t>
  </si>
  <si>
    <t>identical assets or liabilities that the entity can access at the measurement date.</t>
  </si>
  <si>
    <t xml:space="preserve">Measurements based on inputs other than quoted prices included in Level 1 that </t>
  </si>
  <si>
    <t>are observable for the asset or liability, either directly or indirectly.</t>
  </si>
  <si>
    <t xml:space="preserve">The fair values of assets and liabilities that are not traded in an active market are </t>
  </si>
  <si>
    <t xml:space="preserve">determined using one or more valuation techniques. These valuation techniques </t>
  </si>
  <si>
    <t xml:space="preserve">maximise, to the extent possible, the use of observable market data. If all </t>
  </si>
  <si>
    <t xml:space="preserve">significant inputs required to measure fair value are observable, the asset or </t>
  </si>
  <si>
    <t xml:space="preserve">liability is included in Level 2. If one or more significant inputs are not based on </t>
  </si>
  <si>
    <t>observable market data, the asset or liability is included in Level 3.</t>
  </si>
  <si>
    <t xml:space="preserve">and for which sufficient data is available to measure fair value. The availability of </t>
  </si>
  <si>
    <t xml:space="preserve">sufficient and relevant data primarily depends on the specific characteristics of </t>
  </si>
  <si>
    <t xml:space="preserve">the asset or liability being measured. The valuation techniques selected by the </t>
  </si>
  <si>
    <t xml:space="preserve">Valuation techniques that use prices and other relevant information generated by </t>
  </si>
  <si>
    <t>market transactions for identical or similar assets or liabilities.</t>
  </si>
  <si>
    <t xml:space="preserve">Valuation techniques that convert estimated future cash flows or income and </t>
  </si>
  <si>
    <t>expenses into a single discounted present value.</t>
  </si>
  <si>
    <t xml:space="preserve">Valuation techniques that reflect the current replacement cost of the service </t>
  </si>
  <si>
    <t>capacity of an asset.</t>
  </si>
  <si>
    <t xml:space="preserve">Each valuation technique requires inputs that reflect the assumptions that </t>
  </si>
  <si>
    <t xml:space="preserve">buyers and sellers would use when pricing the asset or liability, including </t>
  </si>
  <si>
    <t xml:space="preserve">priority to those techniques that maximise the use of observable inputs and </t>
  </si>
  <si>
    <t xml:space="preserve">minimise the use of unobservable inputs. Inputs that are developed using market </t>
  </si>
  <si>
    <t xml:space="preserve">data (such as publicly available information on actual transactions) and reflect </t>
  </si>
  <si>
    <t xml:space="preserve">the assumptions that buyers and sellers would generally use when pricing the </t>
  </si>
  <si>
    <t xml:space="preserve">asset or liability are considered observable, whereas inputs for which market </t>
  </si>
  <si>
    <t xml:space="preserve">data is not available and therefore are developed using the best information </t>
  </si>
  <si>
    <t>available about such assumptions are considered unobservable.</t>
  </si>
  <si>
    <t xml:space="preserve">Where such an indication exists, an impairment test is carried out on the asset </t>
  </si>
  <si>
    <t xml:space="preserve">by comparing the recoverable amount of the asset, being the higher of the </t>
  </si>
  <si>
    <t xml:space="preserve">asset's fair value less costs to sell and value in use, to the asset's carrying </t>
  </si>
  <si>
    <t xml:space="preserve">Any excess of the asset's carrying amount over its recoverable amount is </t>
  </si>
  <si>
    <t xml:space="preserve">recognised immediately in profit or loss, unless the asset is carried at a revalued </t>
  </si>
  <si>
    <t xml:space="preserve">functions have been included in the financial statements forming part </t>
  </si>
  <si>
    <t>of this financial report.</t>
  </si>
  <si>
    <t>DETERMINATION OF SURPLUS OR DEFICIT</t>
  </si>
  <si>
    <t>Surplus or deficit after imposition of general rates</t>
  </si>
  <si>
    <t>Surplus or deficit at the start of the financial year</t>
  </si>
  <si>
    <t>MOVEMENT IN SURPLUS OR DEFICIT</t>
  </si>
  <si>
    <t>Share of other comprehensive income of associates accounted for using the equity method</t>
  </si>
  <si>
    <t>Local Government Act 1995 requirements</t>
  </si>
  <si>
    <t>Financial assets at fair value through profit or loss</t>
  </si>
  <si>
    <t>value through profit or loss:</t>
  </si>
  <si>
    <t xml:space="preserve">than inventories, are assessed at each reporting date to determine whether </t>
  </si>
  <si>
    <t>there is any indication they may be impaired.</t>
  </si>
  <si>
    <t>Employee Costs</t>
  </si>
  <si>
    <t>Employee benefit costs</t>
  </si>
  <si>
    <t>Other employee costs</t>
  </si>
  <si>
    <t>Employment on-costs</t>
  </si>
  <si>
    <t>Total current employee related provisions</t>
  </si>
  <si>
    <t>Total non-current employee related provisions</t>
  </si>
  <si>
    <t>Total employee related provisions</t>
  </si>
  <si>
    <t>Purpose of the reserve account</t>
  </si>
  <si>
    <t>Name of reserve account</t>
  </si>
  <si>
    <t>key management personnel and/or their close family members and/or their controlled (or jointly controlled) entities.</t>
  </si>
  <si>
    <t>At point of sale</t>
  </si>
  <si>
    <t>At point of service</t>
  </si>
  <si>
    <t>At the date of signing this statement the particulars included in the financial</t>
  </si>
  <si>
    <t>report are not misleading or inaccurate.</t>
  </si>
  <si>
    <t xml:space="preserve">supporting loans. Fair value of financial assets at fair value through profit or loss is determined from the net asset value of the units </t>
  </si>
  <si>
    <t>Less: Fair value adjustments to financial assets at fair value through profit or loss</t>
  </si>
  <si>
    <t>Revaluation surplus - Share from investments in associates</t>
  </si>
  <si>
    <t>Units in Local Government House Trust - opening balance</t>
  </si>
  <si>
    <t>Movement attributable to fair value increment</t>
  </si>
  <si>
    <t>Units in Local Government House Trust - closing balance</t>
  </si>
  <si>
    <t>Disclosure of opening and closing balances related to contracts with customers</t>
  </si>
  <si>
    <t>(e)</t>
  </si>
  <si>
    <t>Share of associates net profit/(loss) for the period</t>
  </si>
  <si>
    <t>- Share of associates net profit for the period</t>
  </si>
  <si>
    <t>Impairment</t>
  </si>
  <si>
    <t>Gains or losses on disposal</t>
  </si>
  <si>
    <t>Right-of-use assets - measurement</t>
  </si>
  <si>
    <t xml:space="preserve">specific asset is depreciated over the useful life of the </t>
  </si>
  <si>
    <t>- there is an ability to use or sell the software;</t>
  </si>
  <si>
    <t xml:space="preserve">recognises income for the prepaid rates that have </t>
  </si>
  <si>
    <t xml:space="preserve">any consideration paid, including the transfer of </t>
  </si>
  <si>
    <t xml:space="preserve">non-cash assets or liabilities assumed, is recognised in </t>
  </si>
  <si>
    <t>profit or loss.</t>
  </si>
  <si>
    <t xml:space="preserve">control with two or more parties to the joint arrangement. All parties </t>
  </si>
  <si>
    <t>the liabilities relating to the arrangement.</t>
  </si>
  <si>
    <t>BORROWINGS</t>
  </si>
  <si>
    <t>Annual leave</t>
  </si>
  <si>
    <t>Long service leave</t>
  </si>
  <si>
    <t>Other employee leave provisions</t>
  </si>
  <si>
    <t>In accordance with council resolutions or adopted budget in relation to each reserve account, the purpose for which the reserves are set aside and their anticipated date of use are as follows:</t>
  </si>
  <si>
    <t>Employee related other provisions</t>
  </si>
  <si>
    <t>*Rateable Value at time of raising of rate.</t>
  </si>
  <si>
    <t>All other council member's meeting attendance fees</t>
  </si>
  <si>
    <t>All other council member's annual allowance for ICT expenses</t>
  </si>
  <si>
    <t>All other council member's travel and accommodation expenses</t>
  </si>
  <si>
    <r>
      <t xml:space="preserve">in compliance with the provisions of the </t>
    </r>
    <r>
      <rPr>
        <i/>
        <sz val="10"/>
        <color rgb="FF000000"/>
        <rFont val="Arial"/>
        <family val="2"/>
      </rPr>
      <t>Local Government Act 1995</t>
    </r>
    <r>
      <rPr>
        <sz val="10"/>
        <color rgb="FF000000"/>
        <rFont val="Arial"/>
        <family val="2"/>
      </rPr>
      <t xml:space="preserve"> from proper</t>
    </r>
  </si>
  <si>
    <r>
      <t xml:space="preserve">Section 6.4(2) of the </t>
    </r>
    <r>
      <rPr>
        <i/>
        <sz val="10"/>
        <color rgb="FF000000"/>
        <rFont val="Arial"/>
        <family val="2"/>
      </rPr>
      <t>Local Government Act 1995</t>
    </r>
    <r>
      <rPr>
        <sz val="10"/>
        <color rgb="FF000000"/>
        <rFont val="Arial"/>
        <family val="2"/>
      </rPr>
      <t xml:space="preserve"> read with the </t>
    </r>
    <r>
      <rPr>
        <i/>
        <sz val="10"/>
        <color rgb="FF000000"/>
        <rFont val="Arial"/>
        <family val="2"/>
      </rPr>
      <t xml:space="preserve">Local </t>
    </r>
  </si>
  <si>
    <r>
      <t xml:space="preserve">the financial report be prepared in accordance with the </t>
    </r>
    <r>
      <rPr>
        <i/>
        <sz val="10"/>
        <color rgb="FF000000"/>
        <rFont val="Arial"/>
        <family val="2"/>
      </rPr>
      <t xml:space="preserve">Local </t>
    </r>
  </si>
  <si>
    <r>
      <rPr>
        <i/>
        <sz val="10"/>
        <color rgb="FF000000"/>
        <rFont val="Arial"/>
        <family val="2"/>
      </rPr>
      <t>Government Act 1995</t>
    </r>
    <r>
      <rPr>
        <sz val="10"/>
        <color rgb="FF000000"/>
        <rFont val="Arial"/>
        <family val="2"/>
      </rPr>
      <t xml:space="preserve"> and, to the extent that they are not inconsistent </t>
    </r>
  </si>
  <si>
    <r>
      <t>The</t>
    </r>
    <r>
      <rPr>
        <i/>
        <sz val="10"/>
        <color rgb="FF000000"/>
        <rFont val="Arial"/>
        <family val="2"/>
      </rPr>
      <t xml:space="preserve"> Local Government (Financial Management) Regulations 1996</t>
    </r>
    <r>
      <rPr>
        <sz val="10"/>
        <color rgb="FF000000"/>
        <rFont val="Arial"/>
        <family val="2"/>
      </rPr>
      <t xml:space="preserve"> </t>
    </r>
  </si>
  <si>
    <t xml:space="preserve">The depreciable amount of all property, plant and equipment and </t>
  </si>
  <si>
    <t xml:space="preserve">individual asset’s useful life from the time the asset is held ready for </t>
  </si>
  <si>
    <t xml:space="preserve">use. Leasehold improvements are depreciated over the shorter of </t>
  </si>
  <si>
    <t xml:space="preserve">either the unexpired period of the lease or the estimated useful life of </t>
  </si>
  <si>
    <t>the improvements.</t>
  </si>
  <si>
    <t xml:space="preserve">(i) The gross carrying amount is adjusted in a manner that is </t>
  </si>
  <si>
    <t xml:space="preserve">Gains and losses on disposals are determined by comparing </t>
  </si>
  <si>
    <t xml:space="preserve">proceeds with the carrying amount. These gains and losses are </t>
  </si>
  <si>
    <t>which they arise.</t>
  </si>
  <si>
    <t>RESTRICTIONS OVER FINANCIAL ASSETS</t>
  </si>
  <si>
    <t>Standards Board except for disclosure requirements of:</t>
  </si>
  <si>
    <t>• AASB 7 Financial Instruments Disclosures</t>
  </si>
  <si>
    <t>• AASB 16 Leases paragraph 58</t>
  </si>
  <si>
    <t>• AASB 101 Presentation of Financial Statements paragraph 61</t>
  </si>
  <si>
    <t>• AASB 107 Statement of Cash Flows paragraphs 43 and 45</t>
  </si>
  <si>
    <t>• AASB 116 Property, Plant and Equipment paragraph 79</t>
  </si>
  <si>
    <t>• AASB 137 Provisions, Contingent Liabilities and Contingent</t>
  </si>
  <si>
    <t xml:space="preserve">  Assets paragraph 85</t>
  </si>
  <si>
    <t>• AASB 140 Investment Property paragraph 75(f)</t>
  </si>
  <si>
    <t>• AASB 1052 Disaggregated Disclosures paragraph 11</t>
  </si>
  <si>
    <t>• AASB 1054 Australian Additional Disclosures paragraph 16</t>
  </si>
  <si>
    <r>
      <rPr>
        <i/>
        <sz val="10"/>
        <color rgb="FF000000"/>
        <rFont val="Arial"/>
        <family val="2"/>
      </rPr>
      <t>Government (Financial Management) Regulations 1996</t>
    </r>
    <r>
      <rPr>
        <sz val="10"/>
        <color rgb="FF000000"/>
        <rFont val="Arial"/>
        <family val="2"/>
      </rPr>
      <t xml:space="preserve"> prescribe that </t>
    </r>
  </si>
  <si>
    <t xml:space="preserve">UNDRAWN BORROWING FACILITIES AND CREDIT </t>
  </si>
  <si>
    <t>STANDBY ARRANGEMENTS</t>
  </si>
  <si>
    <t xml:space="preserve">Upon initial recognition, cost is determined as the amount paid (or </t>
  </si>
  <si>
    <t xml:space="preserve">other consideration given) to acquire the assets, plus costs incidental </t>
  </si>
  <si>
    <t xml:space="preserve">Details of individual borrowings required by regulations </t>
  </si>
  <si>
    <t xml:space="preserve">to joint arrangement have rights to the assets, and obligations for </t>
  </si>
  <si>
    <t>incurred regardless of how the borrowings are applied.</t>
  </si>
  <si>
    <t>Note 3</t>
  </si>
  <si>
    <t>Note 4</t>
  </si>
  <si>
    <t>Note 5</t>
  </si>
  <si>
    <t>Note 6</t>
  </si>
  <si>
    <t>Note 7</t>
  </si>
  <si>
    <t>Note 8</t>
  </si>
  <si>
    <t>Note 9</t>
  </si>
  <si>
    <t>Note 10</t>
  </si>
  <si>
    <t>Note 11</t>
  </si>
  <si>
    <t>Note 12</t>
  </si>
  <si>
    <t>Note 13</t>
  </si>
  <si>
    <t>Note 14</t>
  </si>
  <si>
    <t>Note 15</t>
  </si>
  <si>
    <t>Note 16</t>
  </si>
  <si>
    <t>Note 17</t>
  </si>
  <si>
    <t>Note 18</t>
  </si>
  <si>
    <t>Note 19</t>
  </si>
  <si>
    <t>Note 20</t>
  </si>
  <si>
    <t>Note 21</t>
  </si>
  <si>
    <t>Note 22</t>
  </si>
  <si>
    <t>Note 23</t>
  </si>
  <si>
    <t>Note 24</t>
  </si>
  <si>
    <t>Note 25</t>
  </si>
  <si>
    <t>Note 26</t>
  </si>
  <si>
    <t>Note 27</t>
  </si>
  <si>
    <t>Note 28</t>
  </si>
  <si>
    <t>Note 29</t>
  </si>
  <si>
    <t>Local Government Act 1995</t>
  </si>
  <si>
    <t>Local Government (Financial Management) Regulations 1996</t>
  </si>
  <si>
    <t>General rates</t>
  </si>
  <si>
    <t>Rates excluding general rates</t>
  </si>
  <si>
    <t>the consideration under the contract to each component.</t>
  </si>
  <si>
    <t xml:space="preserve">by level of the fair value hierarchy, which categorises fair value measurement into </t>
  </si>
  <si>
    <t xml:space="preserve">one of three possible levels based on the lowest level that an input that is </t>
  </si>
  <si>
    <t>significant to the measurement can be categorised into as follows:</t>
  </si>
  <si>
    <t>a revaluation decrease in accordance with that other Standard.</t>
  </si>
  <si>
    <t xml:space="preserve">Decreases that offset previous increases of the same class of asset </t>
  </si>
  <si>
    <t xml:space="preserve">are recognised against revaluation surplus directly in equity. All other </t>
  </si>
  <si>
    <t xml:space="preserve">decreases are recognised in profit or loss. </t>
  </si>
  <si>
    <t xml:space="preserve">Subsequent increases are then recognised in profit or loss to the </t>
  </si>
  <si>
    <t xml:space="preserve">extent they reverse a net revaluation decrease previously recognised </t>
  </si>
  <si>
    <t>in profit or loss for the same class of asset.</t>
  </si>
  <si>
    <r>
      <t xml:space="preserve">with the </t>
    </r>
    <r>
      <rPr>
        <i/>
        <sz val="10"/>
        <color rgb="FF000000"/>
        <rFont val="Arial"/>
        <family val="2"/>
      </rPr>
      <t>Local Government Act 1995</t>
    </r>
    <r>
      <rPr>
        <sz val="10"/>
        <color rgb="FF000000"/>
        <rFont val="Arial"/>
        <family val="2"/>
      </rPr>
      <t xml:space="preserve">, the Australian Accounting Standards. </t>
    </r>
  </si>
  <si>
    <t xml:space="preserve">The Australian Accounting Standards (as they apply to local governments </t>
  </si>
  <si>
    <t xml:space="preserve">and not-for-profit entities) and Interpretations of the Australian Accounting </t>
  </si>
  <si>
    <r>
      <rPr>
        <i/>
        <sz val="10"/>
        <color rgb="FF000000"/>
        <rFont val="Arial"/>
        <family val="2"/>
      </rPr>
      <t>Revenue from Contracts with Customers</t>
    </r>
    <r>
      <rPr>
        <sz val="10"/>
        <color rgb="FF000000"/>
        <rFont val="Arial"/>
        <family val="2"/>
      </rPr>
      <t xml:space="preserve"> to allocate </t>
    </r>
  </si>
  <si>
    <r>
      <t xml:space="preserve">amount in accordance with another Standard (e.g. AASB 116 </t>
    </r>
    <r>
      <rPr>
        <i/>
        <sz val="10"/>
        <color rgb="FF000000"/>
        <rFont val="Arial"/>
        <family val="2"/>
      </rPr>
      <t xml:space="preserve">Property, Plant </t>
    </r>
  </si>
  <si>
    <r>
      <rPr>
        <i/>
        <sz val="10"/>
        <color rgb="FF000000"/>
        <rFont val="Arial"/>
        <family val="2"/>
      </rPr>
      <t>and Equipment</t>
    </r>
    <r>
      <rPr>
        <sz val="10"/>
        <color rgb="FF000000"/>
        <rFont val="Arial"/>
        <family val="2"/>
      </rPr>
      <t xml:space="preserve">) whereby any impairment loss of a revalued asset is treated as </t>
    </r>
  </si>
  <si>
    <t/>
  </si>
  <si>
    <r>
      <t xml:space="preserve">of vested improvements at fair value is a departure from AASB 16 </t>
    </r>
    <r>
      <rPr>
        <i/>
        <sz val="10"/>
        <color rgb="FF000000"/>
        <rFont val="Arial"/>
        <family val="2"/>
      </rPr>
      <t xml:space="preserve">Leases </t>
    </r>
  </si>
  <si>
    <t xml:space="preserve">specific performance obligations or for the construction of </t>
  </si>
  <si>
    <t>Interest on reserve account</t>
  </si>
  <si>
    <t>Infrastructure - footpaths</t>
  </si>
  <si>
    <t>Infrastructure - drainage</t>
  </si>
  <si>
    <t>Infrastructure - parks and ovals</t>
  </si>
  <si>
    <t>Infrastructure - other</t>
  </si>
  <si>
    <t>Infrastructure - landfill assets</t>
  </si>
  <si>
    <t>Sewerage rate reserve</t>
  </si>
  <si>
    <t>Developer contributions reserve</t>
  </si>
  <si>
    <t>Aged persons unit reserve</t>
  </si>
  <si>
    <t>Payment in lieu of parking plan reserve</t>
  </si>
  <si>
    <t>Building reserve</t>
  </si>
  <si>
    <t>Airport reserve</t>
  </si>
  <si>
    <t>Waste management reserve</t>
  </si>
  <si>
    <t>Plant replacement reserve</t>
  </si>
  <si>
    <t>Asset management reserve</t>
  </si>
  <si>
    <t>Trade and other receivables overdue interest was $2,500.</t>
  </si>
  <si>
    <t>NIL</t>
  </si>
  <si>
    <t>Details of those sites are:</t>
  </si>
  <si>
    <t xml:space="preserve">assess the risk, and agree with the Department of Water and Environmental Regulation on the </t>
  </si>
  <si>
    <t>potential costs associated with remediation of these sites. This approach is consistent with the</t>
  </si>
  <si>
    <t>Department of Water and Environmental Regulation Guidelines.</t>
  </si>
  <si>
    <t>Land and buildings (6 x 2 bedroom units) @ 25%</t>
  </si>
  <si>
    <t xml:space="preserve">to incur significant financial loss as a result. Operations are expected to be disrupted for a period of six to nine </t>
  </si>
  <si>
    <t xml:space="preserve">months as repairs are undertaken. </t>
  </si>
  <si>
    <t>Residential</t>
  </si>
  <si>
    <t>Gross rental valuation</t>
  </si>
  <si>
    <t>Comm/Industrial</t>
  </si>
  <si>
    <t>Rural</t>
  </si>
  <si>
    <t>Unimproved valuation</t>
  </si>
  <si>
    <t>Mining</t>
  </si>
  <si>
    <t>Library extensions</t>
  </si>
  <si>
    <t>Oval lighting</t>
  </si>
  <si>
    <t>Airport upgrades</t>
  </si>
  <si>
    <t>Saleyard upgrades</t>
  </si>
  <si>
    <t>Admin building roof</t>
  </si>
  <si>
    <t>Factored Receivables</t>
  </si>
  <si>
    <t>DFES Headquarters</t>
  </si>
  <si>
    <t>WATC*</t>
  </si>
  <si>
    <t>Bank</t>
  </si>
  <si>
    <t>Debenture</t>
  </si>
  <si>
    <t>Ranger vehicles</t>
  </si>
  <si>
    <t>Heavy plant</t>
  </si>
  <si>
    <t>Simple Leasing</t>
  </si>
  <si>
    <t>48 months</t>
  </si>
  <si>
    <t>Vehicle Leasing</t>
  </si>
  <si>
    <t>To be used to pay annual and long service leave liabilities.</t>
  </si>
  <si>
    <t>Expenditure for the construction and maintenance of buildings.</t>
  </si>
  <si>
    <t>Expenditure for future waste management the rehabilitation, redevelopment and development of refuse sites.</t>
  </si>
  <si>
    <t>Future expenditure for replacement of plant.</t>
  </si>
  <si>
    <t>Expenditure for future renewal of fixed assets.</t>
  </si>
  <si>
    <t>Proceeds of sale of abandoned vehicles</t>
  </si>
  <si>
    <t>ESL Levy</t>
  </si>
  <si>
    <t xml:space="preserve">Cash-in-lieu of public open space </t>
  </si>
  <si>
    <t>AASB 101.138(b)</t>
  </si>
  <si>
    <t>AASB 101.138(a)</t>
  </si>
  <si>
    <t>FM Reg Schedule 2 Form 1</t>
  </si>
  <si>
    <t>AASB 101.5</t>
  </si>
  <si>
    <t>AASB 101.10(b),(ea),10A</t>
  </si>
  <si>
    <t>AASB 101.38</t>
  </si>
  <si>
    <t>AASB 101.51</t>
  </si>
  <si>
    <t>FM Reg 36(2)(c)</t>
  </si>
  <si>
    <t>FM Reg 14
AASB 101.82(a)</t>
  </si>
  <si>
    <t>AASB 101.99</t>
  </si>
  <si>
    <t>FM Reg Schedule 1 Part 2</t>
  </si>
  <si>
    <t>AASB 101.113</t>
  </si>
  <si>
    <t>AASB 16.49</t>
  </si>
  <si>
    <t>AASB 101.82(b)
AASB 16.49</t>
  </si>
  <si>
    <t>AASB 7.20(a)(i)</t>
  </si>
  <si>
    <t>AASB 101.82(c)</t>
  </si>
  <si>
    <t>AASB 101.81A(a)</t>
  </si>
  <si>
    <t>AASB 101.85</t>
  </si>
  <si>
    <t>AASB 101.82A(a)(i)</t>
  </si>
  <si>
    <t>AASB 101.96</t>
  </si>
  <si>
    <t>AASB 101.82A(b)</t>
  </si>
  <si>
    <t>AASB 101.81A(b)</t>
  </si>
  <si>
    <t>AASB 101.81A(c)</t>
  </si>
  <si>
    <t>AASB 101.10(a)(ea)</t>
  </si>
  <si>
    <t>AASB 101.10A</t>
  </si>
  <si>
    <t>AASB 101.60</t>
  </si>
  <si>
    <t>AASB 101.54(i)</t>
  </si>
  <si>
    <t>AASB 101.54(h)
AASB 7.8(c)</t>
  </si>
  <si>
    <t>AASB 101.54(d)
AASB 7.8(f)</t>
  </si>
  <si>
    <t>AASB 101.54(j)
AASB 5.38</t>
  </si>
  <si>
    <t>AASB 101.55</t>
  </si>
  <si>
    <t>AASB 101.54(g)</t>
  </si>
  <si>
    <t xml:space="preserve">AASB 101.54(e) </t>
  </si>
  <si>
    <t>AASB 101.54(a)</t>
  </si>
  <si>
    <t>AASB 16.47(a)</t>
  </si>
  <si>
    <t>AASB 101.54(b)</t>
  </si>
  <si>
    <t>AASB 101.54(c)</t>
  </si>
  <si>
    <t>AASB 101.54(k)</t>
  </si>
  <si>
    <t>AASB 16.47(b)</t>
  </si>
  <si>
    <t>AASB 101.54(m)</t>
  </si>
  <si>
    <t>AASB 101.54(l)</t>
  </si>
  <si>
    <t>AASB 101.54(r)</t>
  </si>
  <si>
    <t>AASB 101.54(r) 
AASB 1058.37(b)</t>
  </si>
  <si>
    <t>AASB 101.10(c)(ea)</t>
  </si>
  <si>
    <t>AASB 101.106</t>
  </si>
  <si>
    <t>AASB 101.106(d)</t>
  </si>
  <si>
    <t>AASB 101.106(d)(i)</t>
  </si>
  <si>
    <t>AASB 101.106(d)(ii)</t>
  </si>
  <si>
    <t>AASB 101.106(a)</t>
  </si>
  <si>
    <t>AASB 1058.37(b)</t>
  </si>
  <si>
    <t>AASB 101.10(d)(ea)</t>
  </si>
  <si>
    <t>AASB 107.10
AASB 107.18(a)</t>
  </si>
  <si>
    <t>AASB 107.14(a)</t>
  </si>
  <si>
    <t>AASB 107.31</t>
  </si>
  <si>
    <t>Interpretation 1031</t>
  </si>
  <si>
    <t>AASB 107.32
AASB 16.50 (b)</t>
  </si>
  <si>
    <t>AASB 107.10
AASB 107.21</t>
  </si>
  <si>
    <t>AASB 107.16(e)</t>
  </si>
  <si>
    <t>AASB 107.16(a)</t>
  </si>
  <si>
    <t>AASB 107.16</t>
  </si>
  <si>
    <t>AASB 107.16(b)</t>
  </si>
  <si>
    <t>AASB 107.17(d)</t>
  </si>
  <si>
    <t>AASB 16.50(a)</t>
  </si>
  <si>
    <t>AASB 107.17(c)</t>
  </si>
  <si>
    <t>AASB 107.45</t>
  </si>
  <si>
    <t>AASB 101.10(ea)</t>
  </si>
  <si>
    <t>FM Reg 36(2)(a),(b)</t>
  </si>
  <si>
    <t>FM Reg 22(1)(d)(i)</t>
  </si>
  <si>
    <t>FM Reg 22(1)(d)(ii)</t>
  </si>
  <si>
    <t>FM Reg 22(1)(d)(iii)</t>
  </si>
  <si>
    <t>AASB 101.112</t>
  </si>
  <si>
    <t>AASB 101.10(e)</t>
  </si>
  <si>
    <t>AASB 101.117</t>
  </si>
  <si>
    <t>AASB 1054.7</t>
  </si>
  <si>
    <t>AASB 108.28</t>
  </si>
  <si>
    <t>AASB 108.30</t>
  </si>
  <si>
    <t>AASB 108.13</t>
  </si>
  <si>
    <t>AASB 101.122</t>
  </si>
  <si>
    <t>AASB 101.125</t>
  </si>
  <si>
    <t>AASB15.110</t>
  </si>
  <si>
    <t>AASB15.119
AASB15.124
AASB15.125
AASB15.126</t>
  </si>
  <si>
    <t>AASB 15.122, 126 (a)</t>
  </si>
  <si>
    <t>AASB 15.113 (a)</t>
  </si>
  <si>
    <t>AASB 1058.28</t>
  </si>
  <si>
    <t>AASB 15.114</t>
  </si>
  <si>
    <t>AASB 1058.29(a)(i)</t>
  </si>
  <si>
    <t>AASB 101.10(e)(ea)</t>
  </si>
  <si>
    <t>AASB 1058.23</t>
  </si>
  <si>
    <t>AASB 1058.26 (a)</t>
  </si>
  <si>
    <t>AASB 1058.26 (b)</t>
  </si>
  <si>
    <t>AASB 1058.27</t>
  </si>
  <si>
    <t>beach lifeguards. When beach lifeguard volunteers are</t>
  </si>
  <si>
    <t>the fair value of beach lifeguard volunteers can be reliably measured.</t>
  </si>
  <si>
    <t xml:space="preserve">All other volunteer services are not recognised as revenue as </t>
  </si>
  <si>
    <t>the fair value of the services cannot be reliably estimated.</t>
  </si>
  <si>
    <t>FM Reg 43 (b)</t>
  </si>
  <si>
    <t>FM Reg 36(2)(d)</t>
  </si>
  <si>
    <t>AASB 1054.10</t>
  </si>
  <si>
    <t>AASB 1054.11</t>
  </si>
  <si>
    <t>AASB 101.97 
AASB 119.25</t>
  </si>
  <si>
    <t>AASB 7.20(b)</t>
  </si>
  <si>
    <t>AASB 137.60</t>
  </si>
  <si>
    <t>AASB 1058.29 (a) (ii)</t>
  </si>
  <si>
    <t xml:space="preserve">AASB 15.113 (b) </t>
  </si>
  <si>
    <t xml:space="preserve">AASB 15.118(c) </t>
  </si>
  <si>
    <t xml:space="preserve">The impairment loss on contract assets has been recognised in relation to expenditure incurred for a future </t>
  </si>
  <si>
    <t>AASB 101.77</t>
  </si>
  <si>
    <t>AASB 101.117(b)</t>
  </si>
  <si>
    <t>AASB 107.6</t>
  </si>
  <si>
    <t>AASB 107.7</t>
  </si>
  <si>
    <t>AASB 107.46</t>
  </si>
  <si>
    <t>AASB 7.6</t>
  </si>
  <si>
    <t>AASB 7.8(f)</t>
  </si>
  <si>
    <t>AASB 7.8(a)</t>
  </si>
  <si>
    <t>AASB 7.31</t>
  </si>
  <si>
    <t>AASB 9.4.1.2</t>
  </si>
  <si>
    <t>AASB 9.4.1.5</t>
  </si>
  <si>
    <t>AASB 107.33</t>
  </si>
  <si>
    <t>AASB 101.66
AASB 101.77
AASB 101.78(b)</t>
  </si>
  <si>
    <t>AASB 9.5.1.3, 9.5.2.1
AASB 1058.29(a)</t>
  </si>
  <si>
    <t>AASB 15.116 (a)</t>
  </si>
  <si>
    <t>AASB 9.5.1.3, 9.5.2.1</t>
  </si>
  <si>
    <t>AASB 9.5.1.3</t>
  </si>
  <si>
    <t>AASB 9.5.5.1</t>
  </si>
  <si>
    <t>AASB 101.66,77</t>
  </si>
  <si>
    <t>AASB 9.5.1.1, 5.2.1</t>
  </si>
  <si>
    <t>AASB 7.42D(a)-(c),(e)</t>
  </si>
  <si>
    <t>AASB 9.B4.1.3</t>
  </si>
  <si>
    <t>The carrying amounts of the trade and other receivables include receivables which are subject to a factoring arrangement.</t>
  </si>
  <si>
    <t xml:space="preserve">amount repayable under the factoring arrangement is presented as a secured borrowing under other loans at </t>
  </si>
  <si>
    <t>continues measuring them at amortised cost.</t>
  </si>
  <si>
    <t>AASB 9.Aus2.1.1</t>
  </si>
  <si>
    <t>AASB 9.C6</t>
  </si>
  <si>
    <t>AASB 9.C7</t>
  </si>
  <si>
    <t>AASB 7.21</t>
  </si>
  <si>
    <t>AASB 101.66</t>
  </si>
  <si>
    <t>AASB 7.25,29(a)</t>
  </si>
  <si>
    <t>AASB 13.97,93(b),(d)</t>
  </si>
  <si>
    <t xml:space="preserve">
AASB 101.77</t>
  </si>
  <si>
    <t>AASB 102.36(b)</t>
  </si>
  <si>
    <t>AASB 101.78(c)</t>
  </si>
  <si>
    <t>AASB 102.36(d)</t>
  </si>
  <si>
    <t>AASB 102.36(e)</t>
  </si>
  <si>
    <t>AASB 102</t>
  </si>
  <si>
    <t>AASB 102.9</t>
  </si>
  <si>
    <t>AASB 102.36(a)</t>
  </si>
  <si>
    <t>AASB 102.10</t>
  </si>
  <si>
    <t>AASB 101.77,78(b)</t>
  </si>
  <si>
    <t>AASB 15.116(a)</t>
  </si>
  <si>
    <t>AASB 5.38</t>
  </si>
  <si>
    <t>AASB 5.41(a),(b),(c)</t>
  </si>
  <si>
    <t>in the property.</t>
  </si>
  <si>
    <t>AASB 5.6 to 12A</t>
  </si>
  <si>
    <t>AASB 15.117</t>
  </si>
  <si>
    <t xml:space="preserve">AASB 15.118 (c) </t>
  </si>
  <si>
    <t>AASB 5.15</t>
  </si>
  <si>
    <t>AASB 13.91(a)</t>
  </si>
  <si>
    <t>AASB 13.93(b),(d)</t>
  </si>
  <si>
    <t>AASB 5.41(c)</t>
  </si>
  <si>
    <t>AASB 116.73(e)(i)</t>
  </si>
  <si>
    <t>AASB 116.73(e)(ix)</t>
  </si>
  <si>
    <t>AASB 116.73(e)(vii)</t>
  </si>
  <si>
    <t>AASB 116.73(d)</t>
  </si>
  <si>
    <t>AASB 116.73(e)(iv)</t>
  </si>
  <si>
    <t>Independent registered valuer</t>
  </si>
  <si>
    <t>2</t>
  </si>
  <si>
    <t>3</t>
  </si>
  <si>
    <t>Cost approach using current replacement cost</t>
  </si>
  <si>
    <t>Management valuation</t>
  </si>
  <si>
    <t>Construction costs and current condition, residual values and remaining useful life assessments inputs</t>
  </si>
  <si>
    <t>AASB 13.91</t>
  </si>
  <si>
    <t>AASB 116.77</t>
  </si>
  <si>
    <t>AASB 116.73(e)</t>
  </si>
  <si>
    <t>AASB 116.73(e)(v),(vi)</t>
  </si>
  <si>
    <t>AASB 116.Aus77.1</t>
  </si>
  <si>
    <t>AASB 116.73(c)</t>
  </si>
  <si>
    <t>30 to 50 years</t>
  </si>
  <si>
    <t>4 to 10 years</t>
  </si>
  <si>
    <t>5 to 15 years</t>
  </si>
  <si>
    <t>not depreciated</t>
  </si>
  <si>
    <t>50 years</t>
  </si>
  <si>
    <t>20 years</t>
  </si>
  <si>
    <t>25 years</t>
  </si>
  <si>
    <t>100 years</t>
  </si>
  <si>
    <t>75 years</t>
  </si>
  <si>
    <t>30 years</t>
  </si>
  <si>
    <t>Based on the remaining lease term</t>
  </si>
  <si>
    <t>Buildings</t>
  </si>
  <si>
    <t>Sealed roads and streets</t>
  </si>
  <si>
    <t>formation</t>
  </si>
  <si>
    <t>pavement</t>
  </si>
  <si>
    <t>seal</t>
  </si>
  <si>
    <t>- bituminous seals</t>
  </si>
  <si>
    <t>- asphalt surfaces</t>
  </si>
  <si>
    <t>Gravel roads</t>
  </si>
  <si>
    <t>Footpaths - slab</t>
  </si>
  <si>
    <t>Sewerage piping</t>
  </si>
  <si>
    <t>Water supply piping and drainage systems</t>
  </si>
  <si>
    <t>Landfill assets</t>
  </si>
  <si>
    <t>Right-of-use (buildings)</t>
  </si>
  <si>
    <t>Right-of-use (plant and equipment)</t>
  </si>
  <si>
    <t>AASB 138.118 (d)</t>
  </si>
  <si>
    <t>AASB 108.39</t>
  </si>
  <si>
    <t>AASB 116.76</t>
  </si>
  <si>
    <t>AASB 116</t>
  </si>
  <si>
    <t>FM Reg 17A(5)</t>
  </si>
  <si>
    <t>FM Reg 17A(4)</t>
  </si>
  <si>
    <t>AASB 116.73(a)</t>
  </si>
  <si>
    <t>AASB 116.Aus39.1</t>
  </si>
  <si>
    <t>AASB 116.73(b)</t>
  </si>
  <si>
    <t>AASB 116.50</t>
  </si>
  <si>
    <t>AASB 116.51</t>
  </si>
  <si>
    <t>AASB 116.35</t>
  </si>
  <si>
    <t>AASB 136.59</t>
  </si>
  <si>
    <t>AASB 16.97</t>
  </si>
  <si>
    <t>AASB 16.90(b)</t>
  </si>
  <si>
    <t>AASB 16.92</t>
  </si>
  <si>
    <t>AASB 16.61</t>
  </si>
  <si>
    <t>AASB 16.62</t>
  </si>
  <si>
    <t>AASB 16.81</t>
  </si>
  <si>
    <t>AASB 16.83</t>
  </si>
  <si>
    <t>AASB 16.54</t>
  </si>
  <si>
    <t>AASB 116.73 (d)</t>
  </si>
  <si>
    <t>AASB 16.53 (h)</t>
  </si>
  <si>
    <t>AASB 16.53 (a)</t>
  </si>
  <si>
    <t>AASB 16.53 (j)</t>
  </si>
  <si>
    <t>AASB 16.53 (b)</t>
  </si>
  <si>
    <t>AASB 16.53 (c)</t>
  </si>
  <si>
    <t>AASB 16.53 (d)</t>
  </si>
  <si>
    <t>AASB 16.53 (e)</t>
  </si>
  <si>
    <t>AASB 16.53 (g)</t>
  </si>
  <si>
    <t>AASB 16.47 (b)</t>
  </si>
  <si>
    <t>AASB 16.59</t>
  </si>
  <si>
    <t xml:space="preserve">has variable lease payments. The measurement of lease liabilities does not include variable lease payments and any </t>
  </si>
  <si>
    <t>for details of lease liabilities.</t>
  </si>
  <si>
    <t>AASB 7.7</t>
  </si>
  <si>
    <t xml:space="preserve">AASB 7.14(b) </t>
  </si>
  <si>
    <t>AASB 16.9</t>
  </si>
  <si>
    <t>AASB 16.22</t>
  </si>
  <si>
    <t>AASB 16.26</t>
  </si>
  <si>
    <t>AASB 16.5</t>
  </si>
  <si>
    <t>AASB 16.32</t>
  </si>
  <si>
    <t>AASB 140.76</t>
  </si>
  <si>
    <t>AASB 140.76(a)</t>
  </si>
  <si>
    <t>AASB 140.76(d)</t>
  </si>
  <si>
    <t>AASB 140</t>
  </si>
  <si>
    <t>AASB 140.33</t>
  </si>
  <si>
    <t>AASB 140.35,75(a), (c)</t>
  </si>
  <si>
    <t>AASB 140.75(e)</t>
  </si>
  <si>
    <t>AASB 138.118(c)</t>
  </si>
  <si>
    <t>AASB 138.118(e)</t>
  </si>
  <si>
    <t>AASB 138.57, 66, 74, 97</t>
  </si>
  <si>
    <t>AASB 7.B5</t>
  </si>
  <si>
    <t>AASB 9(3.3.1)</t>
  </si>
  <si>
    <t>AASB 101.17(c)</t>
  </si>
  <si>
    <t>AASB 15.106</t>
  </si>
  <si>
    <t>AASB 1058.16</t>
  </si>
  <si>
    <t>AASB 15.120(a)</t>
  </si>
  <si>
    <t>AASB 15.120(b)</t>
  </si>
  <si>
    <t>AASB 1058.31</t>
  </si>
  <si>
    <t xml:space="preserve">
AASB 1058.33(a)</t>
  </si>
  <si>
    <t>AASB 1058.32</t>
  </si>
  <si>
    <t>AASB 1058.35</t>
  </si>
  <si>
    <t>AASB 101.135(d)</t>
  </si>
  <si>
    <t>AASB 123.8</t>
  </si>
  <si>
    <t>AASB 123.Aus8.1</t>
  </si>
  <si>
    <t>AASB 137.85(a)</t>
  </si>
  <si>
    <t>AASB 137.85(b)</t>
  </si>
  <si>
    <t>AASB 101.69</t>
  </si>
  <si>
    <t>AASB 119.11</t>
  </si>
  <si>
    <t>AASB 119.156</t>
  </si>
  <si>
    <t>AASB 119.51(a)</t>
  </si>
  <si>
    <t>AASB 137.84</t>
  </si>
  <si>
    <t>AASB 137.84 (a)</t>
  </si>
  <si>
    <t>AASB 137.84(a)</t>
  </si>
  <si>
    <t xml:space="preserve">The provision for future remediation costs is the best estimate of the present value of the </t>
  </si>
  <si>
    <t>AASB 137.14</t>
  </si>
  <si>
    <t>AASB 137.36</t>
  </si>
  <si>
    <t>AASB 116.Aus40.1</t>
  </si>
  <si>
    <t>AASB 101.106(A)</t>
  </si>
  <si>
    <t>AASB 1058.37 (a)</t>
  </si>
  <si>
    <t>AASB 1058.37(a)</t>
  </si>
  <si>
    <t>AASB 107.8</t>
  </si>
  <si>
    <t>AASB 107.50(a)</t>
  </si>
  <si>
    <t>AASB 137.86</t>
  </si>
  <si>
    <t>AASB 137.91</t>
  </si>
  <si>
    <t>AASB 116.74(c)</t>
  </si>
  <si>
    <t>FM Reg 44</t>
  </si>
  <si>
    <t>AASB 124.17(a)</t>
  </si>
  <si>
    <t>AASB 124.17(b)</t>
  </si>
  <si>
    <t>AASB 124.17(c)</t>
  </si>
  <si>
    <t>AASB 124.17(d)</t>
  </si>
  <si>
    <t>AASB 124.9</t>
  </si>
  <si>
    <t>AASB 12.1(a)</t>
  </si>
  <si>
    <t>AASB 12.2(a)</t>
  </si>
  <si>
    <t>AASB 12.21(a)(iii)</t>
  </si>
  <si>
    <t>AASB 12.21(a)(ii)</t>
  </si>
  <si>
    <t>AASB 12.21(a)(i)</t>
  </si>
  <si>
    <t>AASB 12.2(b)(ii)</t>
  </si>
  <si>
    <t>AASB 11.15</t>
  </si>
  <si>
    <t>AASB 11.21</t>
  </si>
  <si>
    <t>AASB 12.21</t>
  </si>
  <si>
    <t>AASB 12.9(e)</t>
  </si>
  <si>
    <t>AASB 12.21(b)(i)</t>
  </si>
  <si>
    <t>AASB 12.B14</t>
  </si>
  <si>
    <t>AASB 12.B12(b)</t>
  </si>
  <si>
    <t>AASB 12.B12(b)(v)</t>
  </si>
  <si>
    <t>AASB 12.B13(e)</t>
  </si>
  <si>
    <t>AASB 12.B13(f)</t>
  </si>
  <si>
    <t>AASB 12.B13(d)</t>
  </si>
  <si>
    <t>AASB 12.B12(b)(vi)</t>
  </si>
  <si>
    <t>AASB 12.B12(b)(vii)</t>
  </si>
  <si>
    <t>AASB 12.B12(b)(viii)</t>
  </si>
  <si>
    <t>AASB 12.B12(b)(ix)</t>
  </si>
  <si>
    <t>AASB 12.B13(a)</t>
  </si>
  <si>
    <t>AASB 12.B12(b)(i)</t>
  </si>
  <si>
    <t>AASB 12.B12(b)(ii)</t>
  </si>
  <si>
    <t>AASB 12.B13(b)</t>
  </si>
  <si>
    <t>AASB 12.B12(b)(iii)</t>
  </si>
  <si>
    <t>AASB 12.B13(c)</t>
  </si>
  <si>
    <t>AASB 12.B12(b)(iv)</t>
  </si>
  <si>
    <t>AASB 12.B14(b)</t>
  </si>
  <si>
    <t>AASB 12.B16(a)</t>
  </si>
  <si>
    <t>AASB 12.B16(c)</t>
  </si>
  <si>
    <t>AASB 12.B16(d)</t>
  </si>
  <si>
    <t>AASB 12.23(b)</t>
  </si>
  <si>
    <t>AASB 128.3</t>
  </si>
  <si>
    <t>AASB 128.16</t>
  </si>
  <si>
    <t xml:space="preserve">including the decisions regarding contributions and distributions. </t>
  </si>
  <si>
    <t>The tables below reflect the summarised financial information of the material investments in associates</t>
  </si>
  <si>
    <t>adjustments and modifications for differences in accounting policy.</t>
  </si>
  <si>
    <t>AASB 15.113(b)</t>
  </si>
  <si>
    <t>AASB 110</t>
  </si>
  <si>
    <t>AASB 13.93</t>
  </si>
  <si>
    <t>AASB 13.93(d)</t>
  </si>
  <si>
    <t>AASB 101.51(e)</t>
  </si>
  <si>
    <t>FM Reg 15(3)</t>
  </si>
  <si>
    <t>AASB 101.51(d)</t>
  </si>
  <si>
    <t>AASB 13.B5</t>
  </si>
  <si>
    <t>AASB 13.B10</t>
  </si>
  <si>
    <t>AASB 13.B8</t>
  </si>
  <si>
    <t>AASB 136.9,12</t>
  </si>
  <si>
    <t>AASB 101.10(f)</t>
  </si>
  <si>
    <t>FM Reg 36(2)</t>
  </si>
  <si>
    <t>AASB 13.16-21</t>
  </si>
  <si>
    <t>AASB 13.27-33</t>
  </si>
  <si>
    <t>FM Reg 39(a)-(d)</t>
  </si>
  <si>
    <t>AASB 1058.B28</t>
  </si>
  <si>
    <t>FM Reg 42(2)(a)</t>
  </si>
  <si>
    <t>FM Reg 42(2)(c)</t>
  </si>
  <si>
    <t>AASB 1058.36</t>
  </si>
  <si>
    <t>FM Reg 48(f)</t>
  </si>
  <si>
    <t>FM Reg 48(f) (v)</t>
  </si>
  <si>
    <t>FM Reg 48(d)</t>
  </si>
  <si>
    <t>FM Reg 48(a)</t>
  </si>
  <si>
    <t>AASB 1058.37</t>
  </si>
  <si>
    <t>FM Reg 38(1)(a)</t>
  </si>
  <si>
    <t>FM Reg 37</t>
  </si>
  <si>
    <t>LGA 3.47 (5)</t>
  </si>
  <si>
    <t>PDA 154</t>
  </si>
  <si>
    <t>Information required by legislation</t>
  </si>
  <si>
    <t>Note 30</t>
  </si>
  <si>
    <t>Note 31</t>
  </si>
  <si>
    <t>Note 32</t>
  </si>
  <si>
    <t>Note 33</t>
  </si>
  <si>
    <t>for a period of time in exchange for consideration.</t>
  </si>
  <si>
    <t xml:space="preserve">Right-of-use assets are measured at cost. All right-of-use assets </t>
  </si>
  <si>
    <t xml:space="preserve">(other than vested improvements) under zero cost concessionary </t>
  </si>
  <si>
    <t xml:space="preserve">leases are measured at zero cost (i.e. not recognised in the </t>
  </si>
  <si>
    <t xml:space="preserve">Statement of Financial Position). The exception is vested </t>
  </si>
  <si>
    <t xml:space="preserve">improvements on concessionary land leases such as roads, </t>
  </si>
  <si>
    <t>buildings or other infrastructure which are reported at fair value.</t>
  </si>
  <si>
    <t xml:space="preserve">leave and other employee leave entitlements are recognised as </t>
  </si>
  <si>
    <t xml:space="preserve">employee related provisions in the Statement of Financial </t>
  </si>
  <si>
    <t>Position.</t>
  </si>
  <si>
    <t xml:space="preserve">employee benefits. Short-term employee benefits are benefits </t>
  </si>
  <si>
    <t xml:space="preserve">(other than termination benefits) that are expected to be settled </t>
  </si>
  <si>
    <t xml:space="preserve">wholly before 12 months after the end of the annual reporting </t>
  </si>
  <si>
    <t xml:space="preserve">period in which the employees render the related service, </t>
  </si>
  <si>
    <t xml:space="preserve">including wages, salaries and sick leave. Short-term employee </t>
  </si>
  <si>
    <t xml:space="preserve">benefits are measured at the (undiscounted) amounts expected </t>
  </si>
  <si>
    <t>to be paid when the obligation is settled.</t>
  </si>
  <si>
    <t xml:space="preserve">wages, salaries and sick leave are recognised as a part of </t>
  </si>
  <si>
    <t xml:space="preserve">current trade and other payables in the statement of financial </t>
  </si>
  <si>
    <t xml:space="preserve">position. </t>
  </si>
  <si>
    <t>Non-cash amounts excluded from financing activities</t>
  </si>
  <si>
    <t>Assets not subject to operating lease</t>
  </si>
  <si>
    <t>Assets subject to operating lease</t>
  </si>
  <si>
    <t xml:space="preserve">Price per square metre </t>
  </si>
  <si>
    <t xml:space="preserve">Market approach using recent observable market data for similar properties </t>
  </si>
  <si>
    <t>level 2 or level 3 inputs. The valuation techniques applied to property subject to lease was the same as that applied to property not subject to lease.</t>
  </si>
  <si>
    <t>The estimated useful life of intangible assets is 5 years for the current and prior years.</t>
  </si>
  <si>
    <t>Work in progress</t>
  </si>
  <si>
    <r>
      <t xml:space="preserve">The </t>
    </r>
    <r>
      <rPr>
        <i/>
        <sz val="10"/>
        <color rgb="FF000000"/>
        <rFont val="Arial"/>
        <family val="2"/>
      </rPr>
      <t xml:space="preserve">Local Government (Financial Management) Regulations 1996 </t>
    </r>
  </si>
  <si>
    <t>Critical accounting estimates and judgements</t>
  </si>
  <si>
    <t xml:space="preserve">• Fair value measurement of assets carried at reportable </t>
  </si>
  <si>
    <t xml:space="preserve">   value including:</t>
  </si>
  <si>
    <t xml:space="preserve">As with all estimates, the use of different assumptions could lead to </t>
  </si>
  <si>
    <t xml:space="preserve">material changes in the amounts reported in the financial report. </t>
  </si>
  <si>
    <t xml:space="preserve">These amendments are not expected to have any material impact </t>
  </si>
  <si>
    <t>on the financial report on initial application.</t>
  </si>
  <si>
    <t>AASB 16.95</t>
  </si>
  <si>
    <t>Initial recognition</t>
  </si>
  <si>
    <t>AASB 116.15</t>
  </si>
  <si>
    <t xml:space="preserve">An item of property, plant and equipment or infrastructure that qualifies </t>
  </si>
  <si>
    <t>for recognition as an asset is measured at its cost.</t>
  </si>
  <si>
    <t xml:space="preserve">to the acquisition. The cost of non-current assets constructed by the </t>
  </si>
  <si>
    <t xml:space="preserve">labour on the project and an appropriate proportion of variable and </t>
  </si>
  <si>
    <t>AASB 116.Aus15.1</t>
  </si>
  <si>
    <t xml:space="preserve">fixed overheads. For assets acquired at zero cost or otherwise </t>
  </si>
  <si>
    <t xml:space="preserve">significantly less than fair value, cost is determined as fair value at the </t>
  </si>
  <si>
    <t>date of acquisition.</t>
  </si>
  <si>
    <t xml:space="preserve">When an item of property, plant and equipment and infrastructure is </t>
  </si>
  <si>
    <t xml:space="preserve">revalued, any accumulated depreciation at the date of the revaluation </t>
  </si>
  <si>
    <t>is treated in one of the following ways:</t>
  </si>
  <si>
    <t>assets are expensed immediately.</t>
  </si>
  <si>
    <t xml:space="preserve">(ii) Eliminated against the gross carrying amount of the asset and the </t>
  </si>
  <si>
    <t>net amount restated to the revalued amount of the asset.</t>
  </si>
  <si>
    <t xml:space="preserve">Individual assets that are land, buildings and infrastructure acquired </t>
  </si>
  <si>
    <t xml:space="preserve">between scheduled revaluation dates of the asset class in accordance </t>
  </si>
  <si>
    <t>as being at reportable value.</t>
  </si>
  <si>
    <t>Measurement after recognition</t>
  </si>
  <si>
    <t>FM Reg 17A(2) (b), (c)</t>
  </si>
  <si>
    <t>Plant and equipment including furniture and equipment and right-of-use</t>
  </si>
  <si>
    <t>assets (other than vested improvements) are measured using the</t>
  </si>
  <si>
    <t>AASB 116.30</t>
  </si>
  <si>
    <t xml:space="preserve">are carried at cost less accumulated depreciation and any impairment </t>
  </si>
  <si>
    <t>FM Reg 17A(2)(a)</t>
  </si>
  <si>
    <t xml:space="preserve">included in the statement of comprehensive income in the period in </t>
  </si>
  <si>
    <t>land and buildings classified as property, plant and equipment,</t>
  </si>
  <si>
    <t xml:space="preserve">investment properties, infrastructure or vested improvements that the </t>
  </si>
  <si>
    <t>last valuation date minus (to the extent applicable) the accumulated</t>
  </si>
  <si>
    <t>depreciation and any accumulated impairment losses in respect of the</t>
  </si>
  <si>
    <t xml:space="preserve">non-financial asset subsequent to its last valuation date. </t>
  </si>
  <si>
    <t>FM Reg 17A(4A)</t>
  </si>
  <si>
    <t>Land and buildings classified as property, plant and equipment,</t>
  </si>
  <si>
    <t xml:space="preserve">infrastructure or vested improvements that the local government </t>
  </si>
  <si>
    <t xml:space="preserve">controls and measured at reportable value, are only required to be </t>
  </si>
  <si>
    <t xml:space="preserve">revalued every five years in accordance with the regulatory framework.  </t>
  </si>
  <si>
    <t xml:space="preserve">This includes buildings and infrastructure items which were </t>
  </si>
  <si>
    <t xml:space="preserve">pre-existing improvements (i.e. vested improvements) on land vested in </t>
  </si>
  <si>
    <t>FM Reg 17A(4B)(b)</t>
  </si>
  <si>
    <t>Whilst the regulatory framework only requires a revaluation to occur</t>
  </si>
  <si>
    <t>chooses to do so.</t>
  </si>
  <si>
    <t xml:space="preserve">For land, buildings and infrastructure, increases in the carrying </t>
  </si>
  <si>
    <t xml:space="preserve">amount arising on revaluation of asset classes are credited to a </t>
  </si>
  <si>
    <t xml:space="preserve">revaluation surplus in equity. </t>
  </si>
  <si>
    <r>
      <t xml:space="preserve">$5,000 are not recognised as an asset in accordance with </t>
    </r>
    <r>
      <rPr>
        <i/>
        <sz val="10"/>
        <color rgb="FF000000"/>
        <rFont val="Arial"/>
        <family val="2"/>
      </rPr>
      <t>Local</t>
    </r>
  </si>
  <si>
    <r>
      <rPr>
        <i/>
        <sz val="10"/>
        <color rgb="FF000000"/>
        <rFont val="Arial"/>
        <family val="2"/>
      </rPr>
      <t>Government (Financial Management) Regulation 17A(5).</t>
    </r>
    <r>
      <rPr>
        <sz val="10"/>
        <color rgb="FF000000"/>
        <rFont val="Arial"/>
        <family val="2"/>
      </rPr>
      <t xml:space="preserve"> These </t>
    </r>
  </si>
  <si>
    <r>
      <t xml:space="preserve">cost model as required under </t>
    </r>
    <r>
      <rPr>
        <i/>
        <sz val="10"/>
        <color rgb="FF000000"/>
        <rFont val="Arial"/>
        <family val="2"/>
      </rPr>
      <t>Local Government (Financial</t>
    </r>
  </si>
  <si>
    <r>
      <rPr>
        <i/>
        <sz val="10"/>
        <color rgb="FF000000"/>
        <rFont val="Arial"/>
        <family val="2"/>
      </rPr>
      <t>Management) Regulation 17A(2).</t>
    </r>
    <r>
      <rPr>
        <sz val="10"/>
        <color rgb="FF000000"/>
        <rFont val="Arial"/>
        <family val="2"/>
      </rPr>
      <t xml:space="preserve"> Assets held under the cost model</t>
    </r>
  </si>
  <si>
    <r>
      <t>In accordance with</t>
    </r>
    <r>
      <rPr>
        <i/>
        <sz val="10"/>
        <color rgb="FF000000"/>
        <rFont val="Arial"/>
        <family val="2"/>
      </rPr>
      <t xml:space="preserve"> Local Government (Financial Management)</t>
    </r>
  </si>
  <si>
    <r>
      <rPr>
        <i/>
        <sz val="10"/>
        <color rgb="FF000000"/>
        <rFont val="Arial"/>
        <family val="2"/>
      </rPr>
      <t>Regulation 17A(2)</t>
    </r>
    <r>
      <rPr>
        <sz val="10"/>
        <color rgb="FF000000"/>
        <rFont val="Arial"/>
        <family val="2"/>
      </rPr>
      <t>, the carrying amount of non-financial assets that are</t>
    </r>
  </si>
  <si>
    <r>
      <t xml:space="preserve">Reportable value is for the purpose of </t>
    </r>
    <r>
      <rPr>
        <i/>
        <sz val="10"/>
        <color rgb="FF000000"/>
        <rFont val="Arial"/>
        <family val="2"/>
      </rPr>
      <t xml:space="preserve">Local Government (Financial </t>
    </r>
  </si>
  <si>
    <r>
      <rPr>
        <i/>
        <sz val="10"/>
        <color rgb="FF000000"/>
        <rFont val="Arial"/>
        <family val="2"/>
      </rPr>
      <t>Management) Regulation 17A(4)</t>
    </r>
    <r>
      <rPr>
        <sz val="10"/>
        <color rgb="FF000000"/>
        <rFont val="Arial"/>
        <family val="2"/>
      </rPr>
      <t xml:space="preserve"> is the fair value of the asset at its </t>
    </r>
  </si>
  <si>
    <t>OTHER MATERIAL ACCOUNTING POLICIES</t>
  </si>
  <si>
    <t>MATERIAL ACCOUNTING POLICIES</t>
  </si>
  <si>
    <r>
      <t xml:space="preserve">In accordance with </t>
    </r>
    <r>
      <rPr>
        <i/>
        <sz val="10"/>
        <color rgb="FF000000"/>
        <rFont val="Arial"/>
        <family val="2"/>
      </rPr>
      <t>Local Government (Financial Management)</t>
    </r>
  </si>
  <si>
    <t xml:space="preserve">In other circumstances where it has been assessed that one or more </t>
  </si>
  <si>
    <t xml:space="preserve">of these non-financial assets are impaired, the asset's carrying </t>
  </si>
  <si>
    <t xml:space="preserve">amount is written down immediately to its recoverable amount if the </t>
  </si>
  <si>
    <t xml:space="preserve">asset's carrying amount is greater than its estimated recoverable </t>
  </si>
  <si>
    <t xml:space="preserve">amount. </t>
  </si>
  <si>
    <t xml:space="preserve">of its non-financial assets that are land or buildings classified as </t>
  </si>
  <si>
    <t xml:space="preserve">property, plant and equipment, infrastructure or vested improvements </t>
  </si>
  <si>
    <t xml:space="preserve">that the local government controls in circumstances where there has </t>
  </si>
  <si>
    <t xml:space="preserve">been an impairment indication of a general decrease in asset values. </t>
  </si>
  <si>
    <t>FM Reg 17A(4C)</t>
  </si>
  <si>
    <t>AASB 101.17(b)</t>
  </si>
  <si>
    <t>Non-current assets - at reportable value</t>
  </si>
  <si>
    <t>FM Reg 17A(2)(a)(ii)</t>
  </si>
  <si>
    <t>In accordance with the regulatory framework,</t>
  </si>
  <si>
    <t>investment properties are required to be revalued</t>
  </si>
  <si>
    <t>whenever required by AASB 140 and, in any event,</t>
  </si>
  <si>
    <t>every five years.</t>
  </si>
  <si>
    <t xml:space="preserve">A management valuation was performed to </t>
  </si>
  <si>
    <t xml:space="preserve">determine the fair value of investment properties. </t>
  </si>
  <si>
    <t xml:space="preserve">The main Level 3 inputs used in the valuation were </t>
  </si>
  <si>
    <t>discount rates, yields, expected vacancy rates</t>
  </si>
  <si>
    <t>and rental growth rates estimated by management</t>
  </si>
  <si>
    <t>value of the asset at its last valuation date.</t>
  </si>
  <si>
    <t>based on comparable transactions and industry</t>
  </si>
  <si>
    <t>data.</t>
  </si>
  <si>
    <r>
      <t xml:space="preserve">In accordance with </t>
    </r>
    <r>
      <rPr>
        <i/>
        <sz val="10"/>
        <color rgb="FF000000"/>
        <rFont val="Arial"/>
        <family val="2"/>
      </rPr>
      <t xml:space="preserve">Local Government (Financial </t>
    </r>
  </si>
  <si>
    <r>
      <t xml:space="preserve">Reportable value for the purposes of </t>
    </r>
    <r>
      <rPr>
        <i/>
        <sz val="10"/>
        <color rgb="FF000000"/>
        <rFont val="Arial"/>
        <family val="2"/>
      </rPr>
      <t>Local Government</t>
    </r>
  </si>
  <si>
    <r>
      <rPr>
        <i/>
        <sz val="10"/>
        <color rgb="FF000000"/>
        <rFont val="Arial"/>
        <family val="2"/>
      </rPr>
      <t>(Financial Management) Regulation 17A(4)</t>
    </r>
    <r>
      <rPr>
        <sz val="10"/>
        <color rgb="FF000000"/>
        <rFont val="Arial"/>
        <family val="2"/>
      </rPr>
      <t xml:space="preserve"> is the fair</t>
    </r>
  </si>
  <si>
    <t>FM Reg 17A(4A)(a)</t>
  </si>
  <si>
    <t>AASB 138.118(a), (b)</t>
  </si>
  <si>
    <t xml:space="preserve">All intangible assets with a finite useful life, are </t>
  </si>
  <si>
    <t xml:space="preserve">amortised on a straight-line basis over the individual </t>
  </si>
  <si>
    <t xml:space="preserve">asset’s useful life from the time the asset is held ready </t>
  </si>
  <si>
    <t>for use.</t>
  </si>
  <si>
    <t xml:space="preserve">Amortisation is included within depreciation in the </t>
  </si>
  <si>
    <t>Statement of Comprehensive Income.</t>
  </si>
  <si>
    <t xml:space="preserve">The residual value of intangible assets is considered </t>
  </si>
  <si>
    <t xml:space="preserve">to be zero and the useful life and amortisation method </t>
  </si>
  <si>
    <t>are reviewed at the end of each financial year.</t>
  </si>
  <si>
    <r>
      <t xml:space="preserve">In compliance with the </t>
    </r>
    <r>
      <rPr>
        <i/>
        <sz val="10"/>
        <color rgb="FF000000"/>
        <rFont val="Arial"/>
        <family val="2"/>
      </rPr>
      <t xml:space="preserve">Contaminated Sites Act 2003, </t>
    </r>
  </si>
  <si>
    <t>are required by the parties to the agreement amounting to joint control.  The arrangement has been determined</t>
  </si>
  <si>
    <t>The assets held under the agreement by both parties are land and 6 x 2 bedroom units. The ownership of the</t>
  </si>
  <si>
    <t>operations are as follows:</t>
  </si>
  <si>
    <t>Finance cost</t>
  </si>
  <si>
    <t xml:space="preserve"> - land and buildings classified as property, plant and equipment;</t>
  </si>
  <si>
    <t xml:space="preserve"> - infrastructure; or</t>
  </si>
  <si>
    <t xml:space="preserve"> - vested improvements that the local government controls, in </t>
  </si>
  <si>
    <t>circumstances where there has been an impairment indication of a general</t>
  </si>
  <si>
    <t>decrease in asset values.</t>
  </si>
  <si>
    <t>amount except for non-financial assets that are:</t>
  </si>
  <si>
    <r>
      <rPr>
        <i/>
        <sz val="10"/>
        <color rgb="FF000000"/>
        <rFont val="Arial"/>
        <family val="2"/>
      </rPr>
      <t>AASB 13</t>
    </r>
    <r>
      <rPr>
        <sz val="10"/>
        <color rgb="FF000000"/>
        <rFont val="Arial"/>
        <family val="2"/>
      </rPr>
      <t xml:space="preserve"> </t>
    </r>
    <r>
      <rPr>
        <i/>
        <sz val="10"/>
        <color rgb="FF000000"/>
        <rFont val="Arial"/>
        <family val="2"/>
      </rPr>
      <t>Fair Value Measurement</t>
    </r>
    <r>
      <rPr>
        <sz val="10"/>
        <color rgb="FF000000"/>
        <rFont val="Arial"/>
        <family val="2"/>
      </rPr>
      <t xml:space="preserve"> requires the disclosure of fair value information </t>
    </r>
  </si>
  <si>
    <t xml:space="preserve">government comprises general purpose financial statements which have </t>
  </si>
  <si>
    <t>and accompanying regulations.</t>
  </si>
  <si>
    <r>
      <t xml:space="preserve">been prepared in accordance with the </t>
    </r>
    <r>
      <rPr>
        <i/>
        <sz val="10"/>
        <color rgb="FF000000"/>
        <rFont val="Arial"/>
        <family val="2"/>
      </rPr>
      <t xml:space="preserve">Local Government Act 1995 </t>
    </r>
  </si>
  <si>
    <t xml:space="preserve">The preparation of a financial report in conformity with Australian Accounting </t>
  </si>
  <si>
    <t xml:space="preserve">Standards requires management to make judgements, estimates and </t>
  </si>
  <si>
    <t xml:space="preserve">assumptions that effect the application of policies and reported amounts of </t>
  </si>
  <si>
    <t>assets and liabilities, income and expenses.</t>
  </si>
  <si>
    <t xml:space="preserve">The following are estimates and assumptions that have a significant </t>
  </si>
  <si>
    <t>risk of causing a material adjustment to the carrying amounts of assets</t>
  </si>
  <si>
    <t>and liabilities within the next financial year and further information on their</t>
  </si>
  <si>
    <t>nature and impact can be found in the relevant note:</t>
  </si>
  <si>
    <t xml:space="preserve">Accounting policies which have been adopted in the preparation of this </t>
  </si>
  <si>
    <t xml:space="preserve">financial report have been consistently applied unless stated otherwise. </t>
  </si>
  <si>
    <t xml:space="preserve">Except for cash flow and rate setting information, the financial report has </t>
  </si>
  <si>
    <t xml:space="preserve">been prepared on the accrual basis and is based on historical costs, </t>
  </si>
  <si>
    <t xml:space="preserve">modified, where applicable, by the measurement at fair value of selected </t>
  </si>
  <si>
    <t>non-current assets, financial assets and liabilities.</t>
  </si>
  <si>
    <t xml:space="preserve">under the circumstances; the results of which form the basis of making the </t>
  </si>
  <si>
    <t xml:space="preserve">judgements about carrying amounts of assets and liabilities that are not </t>
  </si>
  <si>
    <t xml:space="preserve">readily apparent from other sources. Actual results may differ from these </t>
  </si>
  <si>
    <t>estimates.</t>
  </si>
  <si>
    <t>Unclaimed monies</t>
  </si>
  <si>
    <t>LGA 6.9(4)</t>
  </si>
  <si>
    <t>members of the community and enable them to enjoy a pleasant and healthy way of life.</t>
  </si>
  <si>
    <t>1 Main Street</t>
  </si>
  <si>
    <t>prior years are included in the table below:</t>
  </si>
  <si>
    <t>leases as they do not transfer substantially all of the risks and rewards incidental to the ownership of the assets.</t>
  </si>
  <si>
    <t xml:space="preserve">The staff houses are not considered investment property as they are leased for use in the supply of services </t>
  </si>
  <si>
    <t xml:space="preserve">to the community. The aged persons housing are considered a joint operation and are not considered investment </t>
  </si>
  <si>
    <t>property as the primary purpose is provision of community housing.</t>
  </si>
  <si>
    <t>AASB 15.116(b)</t>
  </si>
  <si>
    <t xml:space="preserve">Borrowings fair values are based on discounted cash flows using a </t>
  </si>
  <si>
    <t xml:space="preserve">current borrowing rate. They are classified as level 3 fair values in the fair </t>
  </si>
  <si>
    <t>own credit risk.</t>
  </si>
  <si>
    <t xml:space="preserve">Fair values of borrowings are not materially different to their carrying </t>
  </si>
  <si>
    <t xml:space="preserve">current market rates or the borrowings are of a short term nature. </t>
  </si>
  <si>
    <t>AASB 137.84(b)</t>
  </si>
  <si>
    <t>AASB 137.84(c)</t>
  </si>
  <si>
    <t>AASB 137.84(d)</t>
  </si>
  <si>
    <t>The capital expenditure projects outstanding at the end of the current reporting period represent</t>
  </si>
  <si>
    <t xml:space="preserve">the construction of the new recreation centre and purchase of a new grader (the prior year </t>
  </si>
  <si>
    <t>commitment was for the construction of the new recreation centre and a truck).</t>
  </si>
  <si>
    <t>Closing net assets 30 June</t>
  </si>
  <si>
    <t xml:space="preserve">AASB 101.10(e) </t>
  </si>
  <si>
    <t>FM Reg 43(c)(ii)
AASB 1058.29(a) (i)</t>
  </si>
  <si>
    <t>FM Reg 43(a)</t>
  </si>
  <si>
    <t>to</t>
  </si>
  <si>
    <t>(from)</t>
  </si>
  <si>
    <t>FM Reg 36(1)(a)</t>
  </si>
  <si>
    <t>FM Reg 38.1 (b-e)</t>
  </si>
  <si>
    <t>CEO</t>
  </si>
  <si>
    <t>Name of CEO</t>
  </si>
  <si>
    <r>
      <t xml:space="preserve">Impairment (losses) / reversals </t>
    </r>
    <r>
      <rPr>
        <vertAlign val="superscript"/>
        <sz val="10"/>
        <color rgb="FF000000"/>
        <rFont val="Arial"/>
        <family val="2"/>
      </rPr>
      <t>**</t>
    </r>
  </si>
  <si>
    <t>Add: Impairment of Plant and Equipment</t>
  </si>
  <si>
    <t>These non-financial assets are assessed in accordance with the regulatory</t>
  </si>
  <si>
    <t>Impairment (losses) / reversals**</t>
  </si>
  <si>
    <t>Impairment losses on property, plant and equipment</t>
  </si>
  <si>
    <t>** The impairment loss relates to a grader damaged in an accident. The whole amount was recognised as other expense in profit or loss, as there was no amount</t>
  </si>
  <si>
    <t xml:space="preserve">AASB 136.126 (a) </t>
  </si>
  <si>
    <t>AASB 136.130(a)</t>
  </si>
  <si>
    <t xml:space="preserve">AASB 116.74A(a) </t>
  </si>
  <si>
    <t>AASB 140.75(h)</t>
  </si>
  <si>
    <t xml:space="preserve">Exclude paragraph </t>
  </si>
  <si>
    <t>where not applicable</t>
  </si>
  <si>
    <t>provide that:</t>
  </si>
  <si>
    <t xml:space="preserve"> - Effective Date of Amendments to AASB 10 and AASB 128 </t>
  </si>
  <si>
    <t xml:space="preserve">  [deferred AASB 10 and AASB 128 amendments in AASB 2014-10 apply]</t>
  </si>
  <si>
    <t>- Insurance Contracts in the Public Sector</t>
  </si>
  <si>
    <t xml:space="preserve">- (Appendix D) [for not-for-profit and superannuation entities] </t>
  </si>
  <si>
    <t>- Classification and Measurement of Financial Instruments</t>
  </si>
  <si>
    <t>the rate record was amended to ensure the information in the record was current and correct.</t>
  </si>
  <si>
    <t>Land classified as non-current assets held for sale</t>
  </si>
  <si>
    <t xml:space="preserve">Buildings </t>
  </si>
  <si>
    <t>Distribution of equity by associate</t>
  </si>
  <si>
    <t>Contribution to equity in associate</t>
  </si>
  <si>
    <t xml:space="preserve"> $13,032 in the current year ($11,068 in the prior year).</t>
  </si>
  <si>
    <t xml:space="preserve">Statutory liabilities, are amounts owed to regulatory </t>
  </si>
  <si>
    <t xml:space="preserve">authorities due to statutory obligations such as FBT and </t>
  </si>
  <si>
    <t>any net GST payable is included as a statutory liability.</t>
  </si>
  <si>
    <t xml:space="preserve">PAYG. GST payable is offset against GST receivable and </t>
  </si>
  <si>
    <t>the manner specified by the contributor, legislation or loan agreement.</t>
  </si>
  <si>
    <t xml:space="preserve">five years. Revaluing these non-financial assets every five years is a </t>
  </si>
  <si>
    <t xml:space="preserve">amount of the above mentioned non-financial assets materially differs from </t>
  </si>
  <si>
    <t>their fair value and, if so, revalue the class of non-financial assets.</t>
  </si>
  <si>
    <t>AASB 107.16(c)</t>
  </si>
  <si>
    <t>AASB 107.16(d)</t>
  </si>
  <si>
    <t>Non-current assets classified as held for sale</t>
  </si>
  <si>
    <t>An amount of $90,000 (nil in prior year) was received from an insurance company as compensation for the damage to the grader.</t>
  </si>
  <si>
    <t>Statutory liabilities</t>
  </si>
  <si>
    <t>The aggregate amount of the performance obligations unsatisfied (or partially unsatisfied) in relation to these contract liabilities was $2,000,000 ($650,000 in prior year)</t>
  </si>
  <si>
    <t xml:space="preserve">expenditure required to settle the remediation obligation and continued monitoring of the site </t>
  </si>
  <si>
    <t xml:space="preserve">at the reporting date. Expected future remediation costs are reviewed annually and any </t>
  </si>
  <si>
    <t>changes in the estimate are reflected in the remediation provision at each reporting date.</t>
  </si>
  <si>
    <t>obligation to restore the site and continue to monitor the site for contamination.</t>
  </si>
  <si>
    <t>Fire and Emergency Services Act 1998 36U</t>
  </si>
  <si>
    <t>Rates written off</t>
  </si>
  <si>
    <t>Rates instalment interest</t>
  </si>
  <si>
    <t>Rates overdue interest</t>
  </si>
  <si>
    <t>FM Reg 42(d)</t>
  </si>
  <si>
    <t>Rates instalment plan charges</t>
  </si>
  <si>
    <t>property or for repairs, maintenance or enhancements.</t>
  </si>
  <si>
    <t>- investment property</t>
  </si>
  <si>
    <t>SHIRE OF COUNTRY</t>
  </si>
  <si>
    <t>Country Recreation Centre</t>
  </si>
  <si>
    <t>Expenditure for the future maintenance, development and improvements at the Country Airport.</t>
  </si>
  <si>
    <t>sale of land at Country Town Estate on behalf of six local governments.</t>
  </si>
  <si>
    <t>Country Water Scheme</t>
  </si>
  <si>
    <t>Building, planning, development and animal management</t>
  </si>
  <si>
    <t>collect the contractual cashflows; and</t>
  </si>
  <si>
    <t>Movements in balances</t>
  </si>
  <si>
    <t>Carrying amount measurements</t>
  </si>
  <si>
    <t>Fair value - as determined at the last valuation date</t>
  </si>
  <si>
    <t>Asset class</t>
  </si>
  <si>
    <t>Lessor - property, plant and equipment subject to lease</t>
  </si>
  <si>
    <t>Amounts recognised in profit or loss for property, plant and equipment subject to lease</t>
  </si>
  <si>
    <t>Key management personnel (KMP) compensation</t>
  </si>
  <si>
    <t>RELATED PARTY TRANSACTIONS (Continued)</t>
  </si>
  <si>
    <t>the relevant Australian Accounting Standards.</t>
  </si>
  <si>
    <t>Ex-gratia rates</t>
  </si>
  <si>
    <t>Total rates</t>
  </si>
  <si>
    <t>Rates related information</t>
  </si>
  <si>
    <t>market rates.</t>
  </si>
  <si>
    <t>Statement by CEO</t>
  </si>
  <si>
    <t>Statement of comprehensive income</t>
  </si>
  <si>
    <t>Statement of financial position</t>
  </si>
  <si>
    <t>Statement of changes in equity</t>
  </si>
  <si>
    <t>Statement of cash flows</t>
  </si>
  <si>
    <t>Statement of financial activity</t>
  </si>
  <si>
    <t>Index of notes to the financial report</t>
  </si>
  <si>
    <t>Independent auditor's report</t>
  </si>
  <si>
    <t>– Annual Improvements Volume 11</t>
  </si>
  <si>
    <t>Statutory requirements</t>
  </si>
  <si>
    <t>Revenue category</t>
  </si>
  <si>
    <t>Returns/refunds/ warranties</t>
  </si>
  <si>
    <t>Revenue recognition</t>
  </si>
  <si>
    <t>Total property</t>
  </si>
  <si>
    <t>Fair value hierarchy</t>
  </si>
  <si>
    <t>Valuation technique</t>
  </si>
  <si>
    <t>Date of last valuation</t>
  </si>
  <si>
    <t>Inputs used</t>
  </si>
  <si>
    <t>Total infrastructure</t>
  </si>
  <si>
    <t>Reportable value</t>
  </si>
  <si>
    <t>revaluation</t>
  </si>
  <si>
    <t>balance</t>
  </si>
  <si>
    <t>Credit standby arrangements</t>
  </si>
  <si>
    <t>Related parties</t>
  </si>
  <si>
    <t xml:space="preserve">Statement of comprehensive income </t>
  </si>
  <si>
    <t>Share of investment in Country Regional Council</t>
  </si>
  <si>
    <t>rateable</t>
  </si>
  <si>
    <t>rate</t>
  </si>
  <si>
    <t>interim</t>
  </si>
  <si>
    <t>total</t>
  </si>
  <si>
    <t>properties</t>
  </si>
  <si>
    <t>value*</t>
  </si>
  <si>
    <t>revenue</t>
  </si>
  <si>
    <t>rates</t>
  </si>
  <si>
    <t>Rate description</t>
  </si>
  <si>
    <t xml:space="preserve">Minimum </t>
  </si>
  <si>
    <t>payment</t>
  </si>
  <si>
    <t>Net current assets used in the Statement of financial activity</t>
  </si>
  <si>
    <t>carried</t>
  </si>
  <si>
    <t>forward)</t>
  </si>
  <si>
    <t>Total borrowings</t>
  </si>
  <si>
    <t>Borrowing finance cost payments</t>
  </si>
  <si>
    <t>Loan number</t>
  </si>
  <si>
    <t>Interest rate</t>
  </si>
  <si>
    <t>Actual for year ending 
30 June 2025</t>
  </si>
  <si>
    <t>Budget for year ending 30 June 2025</t>
  </si>
  <si>
    <t>Actual for year ending 
30 June 2024</t>
  </si>
  <si>
    <t>Total finance cost payments</t>
  </si>
  <si>
    <t>Amount borrowed</t>
  </si>
  <si>
    <t>Amount (used)</t>
  </si>
  <si>
    <t>interest and</t>
  </si>
  <si>
    <t>Particulars/purpose</t>
  </si>
  <si>
    <t>type</t>
  </si>
  <si>
    <t>years</t>
  </si>
  <si>
    <t>charges</t>
  </si>
  <si>
    <t>unspent</t>
  </si>
  <si>
    <t>Unspent borrowings</t>
  </si>
  <si>
    <t>during</t>
  </si>
  <si>
    <t>Lease finance cost payments</t>
  </si>
  <si>
    <t>Lease number</t>
  </si>
  <si>
    <t>Lease term</t>
  </si>
  <si>
    <t>Total lease liabilities</t>
  </si>
  <si>
    <t xml:space="preserve">opening </t>
  </si>
  <si>
    <t xml:space="preserve">transfer </t>
  </si>
  <si>
    <t xml:space="preserve">closing </t>
  </si>
  <si>
    <t>Amounts received</t>
  </si>
  <si>
    <t>Amounts paid</t>
  </si>
  <si>
    <t>Basis of preparation</t>
  </si>
  <si>
    <t>Revenue and expenses</t>
  </si>
  <si>
    <t>Other financial assets</t>
  </si>
  <si>
    <t>Fixed assets</t>
  </si>
  <si>
    <t>Restrictions over financial assets</t>
  </si>
  <si>
    <t>Contingent liabilities</t>
  </si>
  <si>
    <t>Capital commitments</t>
  </si>
  <si>
    <t>Related party transactions</t>
  </si>
  <si>
    <t>Events occurring after the end of the reporting period</t>
  </si>
  <si>
    <t>Other material accounting policies</t>
  </si>
  <si>
    <t>Rating information</t>
  </si>
  <si>
    <t>Determination of surplus or deficit</t>
  </si>
  <si>
    <t>Trust funds</t>
  </si>
  <si>
    <t>Undrawn borrowing facilities and credit standby arrangements</t>
  </si>
  <si>
    <t>Joint arrangements</t>
  </si>
  <si>
    <t>Borrowing and lease liabilities</t>
  </si>
  <si>
    <t>Retained</t>
  </si>
  <si>
    <t xml:space="preserve">surplus </t>
  </si>
  <si>
    <t>Reserve</t>
  </si>
  <si>
    <t xml:space="preserve">accounts </t>
  </si>
  <si>
    <t xml:space="preserve">equity </t>
  </si>
  <si>
    <t>Proceeds from financial assets at amortised cost - self-supporting loans</t>
  </si>
  <si>
    <t>Financial assets at amortised cost - self-supporting loans</t>
  </si>
  <si>
    <t>Self-supporting loans receivable</t>
  </si>
  <si>
    <t>Self-supporting loans</t>
  </si>
  <si>
    <t>Total self-
supporting 
loans</t>
  </si>
  <si>
    <t>Self-supporting loans are financed by payments from third parties. These are shown in Note 4 as other financial assets at amortised cost.</t>
  </si>
  <si>
    <t>Self-supporting loans finance cost payments</t>
  </si>
  <si>
    <t>Total self-supporting loans finance cost payments</t>
  </si>
  <si>
    <t>Acquisition of property, plant and equipment</t>
  </si>
  <si>
    <t>Revaluation surplus - Land</t>
  </si>
  <si>
    <t>Revaluation surplus - Buildings</t>
  </si>
  <si>
    <t>Joint arrangements detailed in Note 24 and associates detailed in Note 25.</t>
  </si>
  <si>
    <t>Land and building lease</t>
  </si>
  <si>
    <t>Land - market value</t>
  </si>
  <si>
    <t>Buildings - non specialised</t>
  </si>
  <si>
    <t>Acquisition of infrastructure</t>
  </si>
  <si>
    <t>Total buildings</t>
  </si>
  <si>
    <t>Total land</t>
  </si>
  <si>
    <t xml:space="preserve">Output method based on project milestones and/or completion date matched to performance obligations 
</t>
  </si>
  <si>
    <t>AASB 101.92 
AASB Interpretation 1.6(d)</t>
  </si>
  <si>
    <t>AASB 137.84(e)</t>
  </si>
  <si>
    <t>Additions*</t>
  </si>
  <si>
    <t>Council member remuneration</t>
  </si>
  <si>
    <t>reimbursed to council members.</t>
  </si>
  <si>
    <t>FM Reg 36(3)(d)</t>
  </si>
  <si>
    <t>FOR THE YEAR ENDED 30 JUNE 2026</t>
  </si>
  <si>
    <t>The movement in the revaluation surplus for landfill assets relates to reversal of the unused amount of the associated provision</t>
  </si>
  <si>
    <t>- Contract liabilities</t>
  </si>
  <si>
    <t>- Other provisions</t>
  </si>
  <si>
    <t>- Financial assets at amortised cost - term deposits</t>
  </si>
  <si>
    <t xml:space="preserve">This standard is expected to have a material impact on the disclosures </t>
  </si>
  <si>
    <t xml:space="preserve">required to be made in the annual financial report for the year </t>
  </si>
  <si>
    <t>Interest and financial charges paid/payable for lease liabilities and borrowings</t>
  </si>
  <si>
    <t xml:space="preserve">customers. </t>
  </si>
  <si>
    <t>Total right-of-use assets</t>
  </si>
  <si>
    <t>During the year the estimated total useful lives of plant and equipment used in the</t>
  </si>
  <si>
    <t xml:space="preserve">All leases are classified as operating leases as they do not transfer </t>
  </si>
  <si>
    <t xml:space="preserve">substantially all the risks and rewards of ownership to the lessee. </t>
  </si>
  <si>
    <t xml:space="preserve">Rental income received from operating leases is recognised on </t>
  </si>
  <si>
    <t>a straight-line basis over the term of the specific lease.</t>
  </si>
  <si>
    <t>Proceeds from capital grants, subsidies and contributions</t>
  </si>
  <si>
    <t>ended 30 June 2029 onwards.</t>
  </si>
  <si>
    <t>Provision of community events</t>
  </si>
  <si>
    <t>The write down of inventories to net realisable value relates to the revaluation of land held for resale</t>
  </si>
  <si>
    <t>following the completion and marketing of stage 2 of the subdivision development.</t>
  </si>
  <si>
    <t xml:space="preserve">The fair value measurement also takes into account </t>
  </si>
  <si>
    <t xml:space="preserve">a market participant’s ability to use the asset in its highest </t>
  </si>
  <si>
    <t xml:space="preserve">and best use or to sell it to another market participant that </t>
  </si>
  <si>
    <t>would use the asset in its highest and best use.</t>
  </si>
  <si>
    <t>Land - subject to usage restrictions</t>
  </si>
  <si>
    <t>Price per square metre, discounted due to usage restrictions</t>
  </si>
  <si>
    <t>The additional provision of $112,988 was recognised in relation to the make good costs</t>
  </si>
  <si>
    <t xml:space="preserve">associated with the clearing and construction of a new landfill cell within the waste </t>
  </si>
  <si>
    <t xml:space="preserve">facility site. The cost of the new landfill cell includes the additional provision as a </t>
  </si>
  <si>
    <t>non-cash addition directly relating to the liabilities.</t>
  </si>
  <si>
    <t xml:space="preserve">The make good provision is reassessed annually whilst the fair value of the related landfill </t>
  </si>
  <si>
    <t>asset is only required to be assessed every 5 years.</t>
  </si>
  <si>
    <t>j) Valuation techniques</t>
  </si>
  <si>
    <t xml:space="preserve">principal market for the asset or liability or, in the absence of such a </t>
  </si>
  <si>
    <t>AASB 13.Aus29.1</t>
  </si>
  <si>
    <t>differs from its current use where it is highly probable a non-financial asset</t>
  </si>
  <si>
    <t xml:space="preserve">will be used for an alternative purpose or the asset is held for the purpose of </t>
  </si>
  <si>
    <t>generating net cash inflows.</t>
  </si>
  <si>
    <t>k) Impairment of assets</t>
  </si>
  <si>
    <t>event for which grant funding is yet to be received. This amount was previously recognised as revenue</t>
  </si>
  <si>
    <t>amount of the transaction price.</t>
  </si>
  <si>
    <t xml:space="preserve">12 months, such as vested long service leave, the liability is classified as current </t>
  </si>
  <si>
    <t xml:space="preserve">even if not expected to be settled within the next 12 months. Inventories held </t>
  </si>
  <si>
    <t>intentions to release for sale.</t>
  </si>
  <si>
    <t>AASB 13.11,61,67</t>
  </si>
  <si>
    <t>AASB 13.2</t>
  </si>
  <si>
    <t>expenditure management identified certain expenses as unable to be claimed under the grant agreement.</t>
  </si>
  <si>
    <t xml:space="preserve">The following amounts have been excluded from the determination of the </t>
  </si>
  <si>
    <t xml:space="preserve">Reconciling items relate to movements within current assets and liabilities </t>
  </si>
  <si>
    <t xml:space="preserve">reflected on the statement of financial activity and required to reconcile the </t>
  </si>
  <si>
    <t>Net current assets to the surplus or deficit after imposition of general rates.</t>
  </si>
  <si>
    <t>Non-cash capital grants, subsidies and contributions</t>
  </si>
  <si>
    <t>Right of use assets received - non-cash</t>
  </si>
  <si>
    <t>Non-cash proceeds from new leases</t>
  </si>
  <si>
    <t>Proceeds from new leases - non-cash</t>
  </si>
  <si>
    <t>- Financial assets at amortised cost - self supporting loans</t>
  </si>
  <si>
    <t>- Investment property</t>
  </si>
  <si>
    <t>- Pensioner deferred rates</t>
  </si>
  <si>
    <t>- Reclassification to assets held for sale</t>
  </si>
  <si>
    <t>- Inventory</t>
  </si>
  <si>
    <t>Payments for financial assets at amortised cost - term deposits</t>
  </si>
  <si>
    <t>Proceeds from disposal of financial assets at amortised cost - term deposits</t>
  </si>
  <si>
    <t>Proceeds for financial assets at amortised cost - term deposits</t>
  </si>
  <si>
    <t>Infrastructure received for substantially less than fair value</t>
  </si>
  <si>
    <t>- Transfer to  non current financial assets at amortised cost - term deposit</t>
  </si>
  <si>
    <t>'AASB 116.73(e)(x)</t>
  </si>
  <si>
    <t>AASB 12.1(b)
AASB 12.20(a)</t>
  </si>
  <si>
    <t xml:space="preserve">The Shire of Country conducts the operations of a local government with the following </t>
  </si>
  <si>
    <t>The Shire will endeavour to provide the community services and facilities to meet the needs of the</t>
  </si>
  <si>
    <t>Country Shire</t>
  </si>
  <si>
    <t>The accompanying financial report of the Shire of Country has been prepared</t>
  </si>
  <si>
    <t>ended 30 June 2026 and the financial position as at 30 June 2026.</t>
  </si>
  <si>
    <t>19, 26(b),(c)</t>
  </si>
  <si>
    <t>Loss on revaluation of Infrastructure - drainage</t>
  </si>
  <si>
    <t>AS AT 30 JUNE 2026</t>
  </si>
  <si>
    <t>Balance as at 1 July 2024</t>
  </si>
  <si>
    <t>Balance as at 30 June 2025</t>
  </si>
  <si>
    <t>Balance as at 30 June 2026</t>
  </si>
  <si>
    <t>26(b),(c)</t>
  </si>
  <si>
    <t xml:space="preserve">which would have required the Shire to measure any vested </t>
  </si>
  <si>
    <t xml:space="preserve">required the Shire to assess at each reporting date whether the carrying </t>
  </si>
  <si>
    <t xml:space="preserve">All funds through which the Shire controls resources to carry on its </t>
  </si>
  <si>
    <t>2.</t>
  </si>
  <si>
    <t xml:space="preserve">Rate revenue was recognised from the rate record as soon as practicable after the Shire resolved to impose rates in the financial year as well as when </t>
  </si>
  <si>
    <t>For the year ended 30 June 2026</t>
  </si>
  <si>
    <t>For the year ended 30 June 2025</t>
  </si>
  <si>
    <t xml:space="preserve">The Shire utilises volunteer services at the fire station, library and </t>
  </si>
  <si>
    <t xml:space="preserve">not available, the Shire employs paid beach lifeguards, and therefore </t>
  </si>
  <si>
    <t>as the Shire had satisfied the relevant performance obligations in the contract. During review of the grant</t>
  </si>
  <si>
    <t>3.</t>
  </si>
  <si>
    <t>4.</t>
  </si>
  <si>
    <t xml:space="preserve">Loans receivable from clubs/institutions have the same terms and conditions as the related borrowing disclosed in Note 31(a) as self- </t>
  </si>
  <si>
    <t>The Shire classifies financial assets at amortised cost if both of</t>
  </si>
  <si>
    <t xml:space="preserve">The Shire classifies the following financial assets at fair </t>
  </si>
  <si>
    <t xml:space="preserve">- equity investments which the Shire has elected to recognise as </t>
  </si>
  <si>
    <t xml:space="preserve">highly liquid investments with original maturities of three months </t>
  </si>
  <si>
    <t xml:space="preserve">or less that are readily convertible to known amounts of cash </t>
  </si>
  <si>
    <t xml:space="preserve">and which are subject to an insignificant risk of changes in value. </t>
  </si>
  <si>
    <t>Term deposits are presented as cash equivalents if they have</t>
  </si>
  <si>
    <t>a maturity of three months or less from the date of acquisition</t>
  </si>
  <si>
    <t>and are repayable with 24 hours notice with no loss of interest.</t>
  </si>
  <si>
    <t>5.</t>
  </si>
  <si>
    <t>6.</t>
  </si>
  <si>
    <t xml:space="preserve">with the Shire of Country, therefore the Shire continues to recognise the transferred assets in their entirety. The </t>
  </si>
  <si>
    <t xml:space="preserve">Note 16. The Shire considers that the held to collect business model remains appropriate for these receivables and </t>
  </si>
  <si>
    <t>to collect the contractual cashflows and therefore the Shire</t>
  </si>
  <si>
    <t>Land held for resale (Continued)</t>
  </si>
  <si>
    <t>development is completed are expensed.</t>
  </si>
  <si>
    <t xml:space="preserve">Gains and losses are recognised in profit or loss at </t>
  </si>
  <si>
    <t xml:space="preserve">the time of signing an unconditional contract of sale if </t>
  </si>
  <si>
    <t xml:space="preserve">significant risks and rewards, and effective control over </t>
  </si>
  <si>
    <t>the land, are passed onto the buyer at this point.</t>
  </si>
  <si>
    <t xml:space="preserve">Land held for resale is classified as current except </t>
  </si>
  <si>
    <t>7.</t>
  </si>
  <si>
    <t xml:space="preserve">Contract assets primarily relate to the Shire's right to </t>
  </si>
  <si>
    <t>consideration for work completed but not billed at the end of</t>
  </si>
  <si>
    <t>the period.</t>
  </si>
  <si>
    <t>Impairment of assets associated with contracts with</t>
  </si>
  <si>
    <t>customers are detailed at Note 2(b).</t>
  </si>
  <si>
    <t>8.</t>
  </si>
  <si>
    <t>Balance at 1 July 2024</t>
  </si>
  <si>
    <t>Balance at 30 June 2025</t>
  </si>
  <si>
    <t>Gross balance amount at 30 June 2025</t>
  </si>
  <si>
    <t>Accumulated depreciation at 30 June 2025</t>
  </si>
  <si>
    <t>Accumulated impairment loss at 30 June 2025</t>
  </si>
  <si>
    <t>Balance at 30 June 2026</t>
  </si>
  <si>
    <t>Gross balance amount at 30 June 2026</t>
  </si>
  <si>
    <t>Accumulated depreciation at 30 June 2026</t>
  </si>
  <si>
    <t>Accumulated impairment loss at 30 June 2026</t>
  </si>
  <si>
    <t>* Asset additions included non-cash additions. Refer to Note 2(a).</t>
  </si>
  <si>
    <t>included in the asset revaluation surplus relating to plant and equipment. Refer Note 2(b).</t>
  </si>
  <si>
    <t>Carrying amount 2026</t>
  </si>
  <si>
    <t>Carrying amount 2025</t>
  </si>
  <si>
    <t>9.</t>
  </si>
  <si>
    <t>Gross balance at 30 June 2025</t>
  </si>
  <si>
    <t>Additions *</t>
  </si>
  <si>
    <t>Gross balance at 30 June 2026</t>
  </si>
  <si>
    <t>** The impairment loss relates to assets damaged by a flood event. The whole amount was recognised in the asset revaluation surplus</t>
  </si>
  <si>
    <t>relating to the relevant asset class. Refer to Note 19.</t>
  </si>
  <si>
    <t>10.</t>
  </si>
  <si>
    <t xml:space="preserve">Shire includes the cost of all materials used in construction, direct </t>
  </si>
  <si>
    <t xml:space="preserve">Regulations 17A(4C), the Shire is not required to comply with </t>
  </si>
  <si>
    <t xml:space="preserve">with the Shire's revaluation policy, are recognised at cost and disclosed </t>
  </si>
  <si>
    <t>the Shire.</t>
  </si>
  <si>
    <t>every five years, it also provides for the Shire to revalue earlier if it</t>
  </si>
  <si>
    <t xml:space="preserve">The Shire leases houses to staff and aged persons with rentals payable monthly. These leases are classified as operating </t>
  </si>
  <si>
    <t xml:space="preserve">payments that depend on an index or rate. Although the Shire is exposed to changes in the </t>
  </si>
  <si>
    <t>Refer to Note 12 for details of leased investment property.</t>
  </si>
  <si>
    <t>The Shire as lessor</t>
  </si>
  <si>
    <t>Upon entering into each contract as a lessor, the Shire assesses</t>
  </si>
  <si>
    <t xml:space="preserve">non-lease components, the Shire applies AASB 15 </t>
  </si>
  <si>
    <t>11.</t>
  </si>
  <si>
    <t xml:space="preserve">At inception of a contract, the Shire assesses if the contract </t>
  </si>
  <si>
    <t>Refer to Note 10 under revaluation for details on the material</t>
  </si>
  <si>
    <t>determined, the Shire uses its incremental borrowing rate.</t>
  </si>
  <si>
    <t xml:space="preserve">Shire anticipates to exercise a purchase option, the </t>
  </si>
  <si>
    <t xml:space="preserve">The Shire has two leases relating to plant and equipment. The lease term for both leases is 4 years. One of the leases  </t>
  </si>
  <si>
    <t xml:space="preserve">future cash outflows associated with leases not yet commenced to which the Shire is committed. The land and building </t>
  </si>
  <si>
    <t xml:space="preserve">lease has a term of 4 years with an extension option of 4 years and a termination option of 6 months. Refer to Note 31(d) </t>
  </si>
  <si>
    <t>of leases where the Shire is the lessee:</t>
  </si>
  <si>
    <t>12.</t>
  </si>
  <si>
    <t xml:space="preserve">Carrying balance at 1 July </t>
  </si>
  <si>
    <t>Lease income from operating leases where the Shire is a lessor is recognised in income on a straightline</t>
  </si>
  <si>
    <t>payments that depend on an index or rate. Although the Shire is exposed to changes in the</t>
  </si>
  <si>
    <t>residual value at the end of the current leases, the Shire group typically enters into new operating leases and</t>
  </si>
  <si>
    <t>Refer to Note 11 for details of leased property, plant and equipment not classified as investment property</t>
  </si>
  <si>
    <t>Shire.</t>
  </si>
  <si>
    <t>13.</t>
  </si>
  <si>
    <t>14.</t>
  </si>
  <si>
    <t xml:space="preserve">when the Shire becomes a party to the contractual </t>
  </si>
  <si>
    <t xml:space="preserve">goods and services provided to the Shire prior to the </t>
  </si>
  <si>
    <t xml:space="preserve">when the Shire becomes obliged to make future </t>
  </si>
  <si>
    <t xml:space="preserve">Prepaid rates </t>
  </si>
  <si>
    <t xml:space="preserve">Prepaid rates are, until the taxable event has </t>
  </si>
  <si>
    <t>AASB 1058.29(b)</t>
  </si>
  <si>
    <t xml:space="preserve">occurred (start of the next financial year), </t>
  </si>
  <si>
    <t>the financial liability is extinguished and the Shire</t>
  </si>
  <si>
    <t>15.</t>
  </si>
  <si>
    <t>The Shire expects to satisfy the performance obligations, from contracts with customers unsatisfied at the end of the reporting period, within the next 12 months.</t>
  </si>
  <si>
    <t>Capital grant/contribution liabilities</t>
  </si>
  <si>
    <t>Contract liabilities represent the Shire's obligation to</t>
  </si>
  <si>
    <t xml:space="preserve">Capital grant/contribution liabilities represent the Shire's  </t>
  </si>
  <si>
    <t xml:space="preserve">transfer goods or services to a customer for which the </t>
  </si>
  <si>
    <t>obligations to construct recognisable non-financial</t>
  </si>
  <si>
    <t>Shire has received consideration from the customer.</t>
  </si>
  <si>
    <t>assets to identified specifications to be controlled by the</t>
  </si>
  <si>
    <t xml:space="preserve">Shire which are yet to be satisfied. Capital grant/contribution </t>
  </si>
  <si>
    <t xml:space="preserve">Contract liabilities represent obligations which are not </t>
  </si>
  <si>
    <t>liabilities are recognised as income when the</t>
  </si>
  <si>
    <t>yet satisfied. Contract liabilities are recognised as revenue</t>
  </si>
  <si>
    <t>obligations in the contract are satisfied.</t>
  </si>
  <si>
    <t>when the performance obligations in the contract are satisfied.</t>
  </si>
  <si>
    <t>16.</t>
  </si>
  <si>
    <t>Debentures, bank overdrafts and bank loans are secured by a floating charge over the assets of the Shire of Country.</t>
  </si>
  <si>
    <t>Other loans relate to transferred receivables. Refer to Note 5.</t>
  </si>
  <si>
    <t>The Shire of Country has complied with the financial covenants of its borrowing facilities during the 2026 and 2025 years.</t>
  </si>
  <si>
    <t>The Shire has elected to recognise borrowing costs as an expense when</t>
  </si>
  <si>
    <t>are provided at Note 31(a).</t>
  </si>
  <si>
    <t>17.</t>
  </si>
  <si>
    <t xml:space="preserve">The Shire’s obligations for employees’ annual leave, long service </t>
  </si>
  <si>
    <t xml:space="preserve">Provision is made for the Shire’s obligations for short-term </t>
  </si>
  <si>
    <t xml:space="preserve">The Shire’s obligations for long-term employee benefits are </t>
  </si>
  <si>
    <t xml:space="preserve">The Shire’s obligations for short-term employee benefits such as </t>
  </si>
  <si>
    <t xml:space="preserve">financial position, except where the Shire does not have an </t>
  </si>
  <si>
    <t>was transferred to the revaluation surplus - Infrastructure landfill assets. Refer note 19.</t>
  </si>
  <si>
    <t xml:space="preserve">Provisions are recognised when the Shire has a present </t>
  </si>
  <si>
    <t>18.</t>
  </si>
  <si>
    <t>19.</t>
  </si>
  <si>
    <t>REVALUATION SURPLUS</t>
  </si>
  <si>
    <t>Revaluation surplus - Infrastructure - roads</t>
  </si>
  <si>
    <t>Revaluation surplus - Infrastructure - footpaths</t>
  </si>
  <si>
    <t>Revaluation surplus - Infrastructure - parks and ovals</t>
  </si>
  <si>
    <t>Revaluation surplus - Infrastructure - other</t>
  </si>
  <si>
    <t>Revaluation surplus - Infrastructure - landfill assets</t>
  </si>
  <si>
    <t>20.</t>
  </si>
  <si>
    <t>21.</t>
  </si>
  <si>
    <t>22.</t>
  </si>
  <si>
    <t>23.</t>
  </si>
  <si>
    <t xml:space="preserve">the Shire has listed sites to be possible sources of contamination. </t>
  </si>
  <si>
    <t>- Country Shire Airport</t>
  </si>
  <si>
    <t>- Country Shire Depot</t>
  </si>
  <si>
    <t xml:space="preserve">Until the Shire conducts an investigation to determine the presence and scope of contamination, </t>
  </si>
  <si>
    <t>24.</t>
  </si>
  <si>
    <t>President's annual allowance</t>
  </si>
  <si>
    <t>President's meeting attendance fees</t>
  </si>
  <si>
    <t>President's annual allowance for ICT expenses</t>
  </si>
  <si>
    <t>President's travel and accommodation expenses</t>
  </si>
  <si>
    <t>Deputy President's annual allowance</t>
  </si>
  <si>
    <t>Deputy President's meeting attendance fees</t>
  </si>
  <si>
    <t>Deputy President's annual allowance for ICT expenses</t>
  </si>
  <si>
    <t>Deputy President's travel and accommodation expenses</t>
  </si>
  <si>
    <t xml:space="preserve">Transactions between related parties and the Shire are on normal commercial terms and conditions, </t>
  </si>
  <si>
    <t>The Shire's main related parties are as follows:</t>
  </si>
  <si>
    <t>Shire, directly or indirectly, including any council member, are considered key management personnel.</t>
  </si>
  <si>
    <t>During the previous year, a company controlled by a related party of a council member, was awarded a contract</t>
  </si>
  <si>
    <t>under the selective tender process on terms and conditions equivalent for those that prevail in arm's length</t>
  </si>
  <si>
    <t>transactions under the Shire's procurement process.</t>
  </si>
  <si>
    <t>The contract involved roadworks in the Shire, and amounted to $265,941 in the current year ($369,871 in the prior year).</t>
  </si>
  <si>
    <t>The Shire provides finance and governance services to its associate, the value of these services amounted to</t>
  </si>
  <si>
    <t>Short-term employee benefits related to an associate person of the CEO who was employed by the Shire under</t>
  </si>
  <si>
    <t>normal employment terms and conditions.</t>
  </si>
  <si>
    <t>Outside of normal citizen type transactions with the Shire, there were no other related party transactions involving</t>
  </si>
  <si>
    <t>iii. Entities subject to significant influence by the Shire</t>
  </si>
  <si>
    <t>25.</t>
  </si>
  <si>
    <t xml:space="preserve">The Shire has an agreement with the Department of Communities for the provision of community housing </t>
  </si>
  <si>
    <t>The Shire manages the property and tenancy of the joint operation and the effects of its interest in the joint</t>
  </si>
  <si>
    <t>26.</t>
  </si>
  <si>
    <t xml:space="preserve">Set out in the table below are the associates of the Shire. All associates are measured using the equity method. </t>
  </si>
  <si>
    <t>Country Regional Council (Refer to Note 26(b))</t>
  </si>
  <si>
    <t>Immaterial investments in associates (Refer to Note 26(c))</t>
  </si>
  <si>
    <t xml:space="preserve">The Shire has a 1/6th interest in Country Regional Council. The Regional Council was formed to manage the development and </t>
  </si>
  <si>
    <t xml:space="preserve">The Shire has determined it has significant influence over the Regional Council despite holding less than 20 percent of the </t>
  </si>
  <si>
    <t xml:space="preserve">voting rights as the Shire has representation on council and participates in policy-making decisions </t>
  </si>
  <si>
    <t xml:space="preserve">based on the audited results of the Country Regional Council. This does not reflect the Shire's share of those amounts. </t>
  </si>
  <si>
    <t xml:space="preserve">They have been amended to reflect adjustments made by the Shire when using the equity method, including fair value </t>
  </si>
  <si>
    <t>INVESTMENT IN ASSOCIATES (Continued)</t>
  </si>
  <si>
    <t xml:space="preserve">An associate is an entity over which the Shire has significant influence, </t>
  </si>
  <si>
    <t>for the post-acquisition change in the Shire’s share of net assets</t>
  </si>
  <si>
    <t xml:space="preserve">of the associate. In addition, the Shire’s share of the profit or loss </t>
  </si>
  <si>
    <t>of the associate is included in the Shire’s profit or loss.</t>
  </si>
  <si>
    <t>Investment in Country Regional Council (Refer to Note 26(b))</t>
  </si>
  <si>
    <t>27.</t>
  </si>
  <si>
    <t xml:space="preserve">Following the end of the financial year the Shire's administration building was significantly damaged by fire. The </t>
  </si>
  <si>
    <t xml:space="preserve">exact extent of the damage is yet to be quantified. The Shire maintains fire insurance cover and does not expect </t>
  </si>
  <si>
    <t>28.</t>
  </si>
  <si>
    <t xml:space="preserve">within the next 12 months, being the Shire’s operational cycle. In the case of </t>
  </si>
  <si>
    <t xml:space="preserve">liabilities where the Shire does not have the right to defer settlement beyond </t>
  </si>
  <si>
    <t xml:space="preserve">The Shire selects a valuation technique that is appropriate in the circumstances </t>
  </si>
  <si>
    <t>Shire are consistent with one or more of the following valuation approaches:</t>
  </si>
  <si>
    <t xml:space="preserve">When the Shire applies an accounting policy retrospectively, makes a </t>
  </si>
  <si>
    <t xml:space="preserve">The Shire contributes to a number of Superannuation Funds on behalf of </t>
  </si>
  <si>
    <t xml:space="preserve">assumptions about risks. When selecting a valuation technique, the Shire gives </t>
  </si>
  <si>
    <t xml:space="preserve">Fair value is the price that the Shire would receive to sell the asset or would </t>
  </si>
  <si>
    <t>market, the most advantageous market available to the Shire at the end of the</t>
  </si>
  <si>
    <t xml:space="preserve">In accordance with Australian Accounting Standards the Shire's assets, other </t>
  </si>
  <si>
    <t xml:space="preserve">and best use. The Shire only considers whether the highest and best use </t>
  </si>
  <si>
    <t>framework detailed in Note 10.</t>
  </si>
  <si>
    <t>29.</t>
  </si>
  <si>
    <t>2025/26</t>
  </si>
  <si>
    <t>2024/25</t>
  </si>
  <si>
    <t>30.</t>
  </si>
  <si>
    <t>(30 June 2026</t>
  </si>
  <si>
    <t>(30 June 2025</t>
  </si>
  <si>
    <t>31.</t>
  </si>
  <si>
    <t>Principal at 1 July 2024</t>
  </si>
  <si>
    <t>New loans during 2024-25</t>
  </si>
  <si>
    <t>Principal repayments during 2024-25</t>
  </si>
  <si>
    <t>Principal at 30 June 2025</t>
  </si>
  <si>
    <t>New loans during 2025-26</t>
  </si>
  <si>
    <t>Principal repayments during 2025-26</t>
  </si>
  <si>
    <t>Principal at 
30 June 2026</t>
  </si>
  <si>
    <t>Principal at 1 July 2025</t>
  </si>
  <si>
    <t>Principal at 30 June 2026</t>
  </si>
  <si>
    <t>New borrowings - 2025/26</t>
  </si>
  <si>
    <t>1 July 2025</t>
  </si>
  <si>
    <t>2025-26</t>
  </si>
  <si>
    <t>30 June 2026</t>
  </si>
  <si>
    <t>New leases during 2024-25</t>
  </si>
  <si>
    <t>New leases during 2025-26</t>
  </si>
  <si>
    <t>Actual for year ending 
30 June 2026</t>
  </si>
  <si>
    <t>Budget for year ending 30 June 2026</t>
  </si>
  <si>
    <t>Actual for year ending 30 June 2025</t>
  </si>
  <si>
    <t>32.</t>
  </si>
  <si>
    <t>33.</t>
  </si>
  <si>
    <t xml:space="preserve">The financial report of the Shire of Country which is a Class 3 local </t>
  </si>
  <si>
    <t>the Shire are recognised as intangible assets where</t>
  </si>
  <si>
    <t>Shire during the year are as follows:</t>
  </si>
  <si>
    <t xml:space="preserve">These amounts are the current-year's cost of the Shire's superannuation contributions </t>
  </si>
  <si>
    <t>A joint operation is a joint arrangement where the Shire has joint</t>
  </si>
  <si>
    <t>Assets, liabilities, revenues and expenses relating to the Shire's</t>
  </si>
  <si>
    <t>Contingent liabilities relating to liabilities of the associate for which the Shire is severally liable</t>
  </si>
  <si>
    <t>Opening balance at 1 July 2025</t>
  </si>
  <si>
    <t xml:space="preserve">for at least 12 months after the end of the reporting period. </t>
  </si>
  <si>
    <t>2(a),29</t>
  </si>
  <si>
    <t>2(a)</t>
  </si>
  <si>
    <t>2(b)</t>
  </si>
  <si>
    <t>4(b)</t>
  </si>
  <si>
    <t>26(e)</t>
  </si>
  <si>
    <t>9(a)</t>
  </si>
  <si>
    <t>4(a)</t>
  </si>
  <si>
    <t>26(a)</t>
  </si>
  <si>
    <t>11(a)</t>
  </si>
  <si>
    <t>11(b)</t>
  </si>
  <si>
    <t>13</t>
  </si>
  <si>
    <t>31(a)</t>
  </si>
  <si>
    <t>31(d)</t>
  </si>
  <si>
    <t>30(a)</t>
  </si>
  <si>
    <t>8(a)</t>
  </si>
  <si>
    <t>30(b)</t>
  </si>
  <si>
    <t>30(d)</t>
  </si>
  <si>
    <t>8(b)</t>
  </si>
  <si>
    <t>31(c)</t>
  </si>
  <si>
    <t>24(b)</t>
  </si>
  <si>
    <t>24(a)</t>
  </si>
  <si>
    <t>10(a)</t>
  </si>
  <si>
    <t>Carrying amount at 30 June (Refer to Note 26(a))</t>
  </si>
  <si>
    <t xml:space="preserve">Capital grant/contributions liabilities </t>
  </si>
  <si>
    <t>Infrastructure other</t>
  </si>
  <si>
    <t>15 to 50 years</t>
  </si>
  <si>
    <t>President's superannuation</t>
  </si>
  <si>
    <t>Deputy President's superannuation</t>
  </si>
  <si>
    <t>All other council member's superannuation</t>
  </si>
  <si>
    <t>are defined contribution plans.</t>
  </si>
  <si>
    <t xml:space="preserve">The 2026 original budget estimate in relation to: </t>
  </si>
  <si>
    <t>exchange for cash and is prevented from selling or pledging the receivables. Late payment and credit risk remains</t>
  </si>
  <si>
    <t>The property is to be disposed of by public auction in August 2026, with a number of parties having already shown an interest</t>
  </si>
  <si>
    <t xml:space="preserve">All other receivables such as deferred pensioner rates </t>
  </si>
  <si>
    <t xml:space="preserve"> - land and buildings classified as property, plant and equipment; or</t>
  </si>
  <si>
    <t xml:space="preserve"> - vested improvements that the local government controls;</t>
  </si>
  <si>
    <t xml:space="preserve">are measured at reportable value, and are only required to be revalued every </t>
  </si>
  <si>
    <r>
      <t xml:space="preserve">departure from AASB 116 </t>
    </r>
    <r>
      <rPr>
        <i/>
        <sz val="10"/>
        <color rgb="FF000000"/>
        <rFont val="Arial"/>
        <family val="2"/>
      </rPr>
      <t>Property, Plant and Equipment</t>
    </r>
    <r>
      <rPr>
        <sz val="10"/>
        <color rgb="FF000000"/>
        <rFont val="Arial"/>
        <family val="2"/>
      </rPr>
      <t xml:space="preserve">, which would have </t>
    </r>
  </si>
  <si>
    <r>
      <t xml:space="preserve">• </t>
    </r>
    <r>
      <rPr>
        <sz val="10"/>
        <color rgb="FF000000"/>
        <rFont val="Arial"/>
        <family val="2"/>
      </rPr>
      <t>AASB 2014-10</t>
    </r>
    <r>
      <rPr>
        <i/>
        <sz val="10"/>
        <color rgb="FF000000"/>
        <rFont val="Arial"/>
        <family val="2"/>
      </rPr>
      <t xml:space="preserve"> Amendments to Australian Accounting Standards</t>
    </r>
  </si>
  <si>
    <r>
      <t xml:space="preserve">• </t>
    </r>
    <r>
      <rPr>
        <sz val="10"/>
        <color rgb="FF000000"/>
        <rFont val="Arial"/>
        <family val="2"/>
      </rPr>
      <t>AASB 2024-4b</t>
    </r>
    <r>
      <rPr>
        <i/>
        <sz val="10"/>
        <color rgb="FF000000"/>
        <rFont val="Arial"/>
        <family val="2"/>
      </rPr>
      <t xml:space="preserve"> Amendments to Australian Accounting Standards</t>
    </r>
  </si>
  <si>
    <r>
      <t xml:space="preserve">• </t>
    </r>
    <r>
      <rPr>
        <sz val="10"/>
        <color rgb="FF000000"/>
        <rFont val="Arial"/>
        <family val="2"/>
      </rPr>
      <t xml:space="preserve">AASB 2022-9 </t>
    </r>
    <r>
      <rPr>
        <i/>
        <sz val="10"/>
        <color rgb="FF000000"/>
        <rFont val="Arial"/>
        <family val="2"/>
      </rPr>
      <t>Amendments to Australian Accounting Standards</t>
    </r>
  </si>
  <si>
    <r>
      <t xml:space="preserve">• </t>
    </r>
    <r>
      <rPr>
        <sz val="10"/>
        <color rgb="FF000000"/>
        <rFont val="Arial"/>
        <family val="2"/>
      </rPr>
      <t>AASB 2024-2</t>
    </r>
    <r>
      <rPr>
        <i/>
        <sz val="10"/>
        <color rgb="FF000000"/>
        <rFont val="Arial"/>
        <family val="2"/>
      </rPr>
      <t xml:space="preserve"> Amendments to Australian Accounting Standards</t>
    </r>
  </si>
  <si>
    <r>
      <t xml:space="preserve">• </t>
    </r>
    <r>
      <rPr>
        <sz val="10"/>
        <color rgb="FF000000"/>
        <rFont val="Arial"/>
        <family val="2"/>
      </rPr>
      <t>AASB 2024-3</t>
    </r>
    <r>
      <rPr>
        <i/>
        <sz val="10"/>
        <color rgb="FF000000"/>
        <rFont val="Arial"/>
        <family val="2"/>
      </rPr>
      <t xml:space="preserve"> Amendments to Australian Accounting Standards</t>
    </r>
  </si>
  <si>
    <r>
      <t xml:space="preserve">• </t>
    </r>
    <r>
      <rPr>
        <sz val="10"/>
        <color rgb="FF000000"/>
        <rFont val="Arial"/>
        <family val="2"/>
      </rPr>
      <t>AASB 18</t>
    </r>
    <r>
      <rPr>
        <i/>
        <sz val="10"/>
        <color rgb="FF000000"/>
        <rFont val="Arial"/>
        <family val="2"/>
      </rPr>
      <t xml:space="preserve"> (NFP/super) Presentation and Disclosure in Financial Statements</t>
    </r>
  </si>
  <si>
    <t xml:space="preserve">  fair value through profit or loss.</t>
  </si>
  <si>
    <t xml:space="preserve">taxable event has occurred and the amount can be </t>
  </si>
  <si>
    <t>measured reliably.</t>
  </si>
  <si>
    <t xml:space="preserve">recognisable non-financial assets as part of the ordinary </t>
  </si>
  <si>
    <t xml:space="preserve">with customers and amounts receivable as grants with </t>
  </si>
  <si>
    <t xml:space="preserve">sufficiently specific performance obligations or for the </t>
  </si>
  <si>
    <t>construction of recognisable non-financial assets.</t>
  </si>
  <si>
    <t xml:space="preserve">receivable more than 12 months after the end of the reporting </t>
  </si>
  <si>
    <t>period are classified as non-current assets.</t>
  </si>
  <si>
    <t xml:space="preserve">inflation, therefore any difference between the face value </t>
  </si>
  <si>
    <t>and fair value is considered immaterial.</t>
  </si>
  <si>
    <t xml:space="preserve">Borrowing costs and holding costs incurred after </t>
  </si>
  <si>
    <t xml:space="preserve">where it is expected to be sold more than 12 months after </t>
  </si>
  <si>
    <t xml:space="preserve">the end of the reporting period based on the Shire’s </t>
  </si>
  <si>
    <t xml:space="preserve">intentions to release for sale. </t>
  </si>
  <si>
    <t xml:space="preserve">The fair value of land was determined using the sales </t>
  </si>
  <si>
    <t xml:space="preserve">comparison approach using comparable properties </t>
  </si>
  <si>
    <t xml:space="preserve">in the area. This is a level 2 measurement as </t>
  </si>
  <si>
    <t xml:space="preserve">Useful lives for the different asset classes for the current and </t>
  </si>
  <si>
    <t xml:space="preserve">infrastructure, is depreciated on a straight-line basis over the </t>
  </si>
  <si>
    <t>losses.</t>
  </si>
  <si>
    <r>
      <t>AASB 136</t>
    </r>
    <r>
      <rPr>
        <i/>
        <sz val="10"/>
        <color rgb="FF000000"/>
        <rFont val="Arial"/>
        <family val="2"/>
      </rPr>
      <t xml:space="preserve"> Impairment of Assets</t>
    </r>
    <r>
      <rPr>
        <sz val="10"/>
        <color rgb="FF000000"/>
        <rFont val="Arial"/>
        <family val="2"/>
      </rPr>
      <t xml:space="preserve"> to determine the recoverable amount </t>
    </r>
  </si>
  <si>
    <t xml:space="preserve">consistent with the revaluation of the carrying amount of the asset </t>
  </si>
  <si>
    <t xml:space="preserve">contract conveys the right to control the use of an identified asset </t>
  </si>
  <si>
    <t xml:space="preserve">residual value at the end of the current leases, the Shire typically enters into new operating leases and </t>
  </si>
  <si>
    <t>Lease payments under non-cancellable operating</t>
  </si>
  <si>
    <t xml:space="preserve">Refer to Note 23 for disclosure of contractual obligations to purchase, construct or develop investment
</t>
  </si>
  <si>
    <t>reportable value.</t>
  </si>
  <si>
    <t xml:space="preserve">that are investment properties are shown at their </t>
  </si>
  <si>
    <r>
      <rPr>
        <i/>
        <sz val="10"/>
        <color rgb="FF000000"/>
        <rFont val="Arial"/>
        <family val="2"/>
      </rPr>
      <t>Management) Regulation 17A(2),</t>
    </r>
    <r>
      <rPr>
        <sz val="10"/>
        <color rgb="FF000000"/>
        <rFont val="Arial"/>
        <family val="2"/>
      </rPr>
      <t xml:space="preserve"> the non-financial assets </t>
    </r>
  </si>
  <si>
    <t>Reconciliation of changes in capital grant/contribution liabilities</t>
  </si>
  <si>
    <t xml:space="preserve">as project milestones are met or on completion of construction or acquisition of the asset. </t>
  </si>
  <si>
    <t xml:space="preserve">assumptions such as anticipated future wage and salary levels, </t>
  </si>
  <si>
    <t xml:space="preserve">durations of service and employee departures and are </t>
  </si>
  <si>
    <t xml:space="preserve">discounted at rates determined by reference to market yields </t>
  </si>
  <si>
    <t xml:space="preserve">at the end of the reporting period on government bonds that </t>
  </si>
  <si>
    <t xml:space="preserve">have maturity dates that approximate the terms of the </t>
  </si>
  <si>
    <t xml:space="preserve">obligations. Any remeasurements for changes in assumptions </t>
  </si>
  <si>
    <t xml:space="preserve">of obligations for other long-term employee benefits are </t>
  </si>
  <si>
    <t xml:space="preserve">and long service leave and associated on-costs for services rendered up to the reporting date and </t>
  </si>
  <si>
    <t xml:space="preserve">There was an unused amount of the provision arising from a reduction in the estimated cost of </t>
  </si>
  <si>
    <t>the remediation of the existing landfill area. The non-cash reversal of the provision of $30,500</t>
  </si>
  <si>
    <t>to be a joint operation.</t>
  </si>
  <si>
    <t xml:space="preserve">each party's proportionate interest in the assets of the joint operation. The Shire is entitled to and responsible for </t>
  </si>
  <si>
    <t xml:space="preserve">100% of the rent income and expenses associated with the joint operation. Surplus funds are held in the Aged </t>
  </si>
  <si>
    <t>Persons unit reserve account for future building maintenance.</t>
  </si>
  <si>
    <t xml:space="preserve">for resale are classified as current or non-current based on the Shire's </t>
  </si>
  <si>
    <t>period in addition to the minimum comparative financial statements is presented.</t>
  </si>
  <si>
    <r>
      <t xml:space="preserve">budgeted deficiency in accordance with </t>
    </r>
    <r>
      <rPr>
        <i/>
        <sz val="10"/>
        <color rgb="FF000000"/>
        <rFont val="Arial"/>
        <family val="2"/>
      </rPr>
      <t>Financial Management Regulation 32.</t>
    </r>
  </si>
  <si>
    <r>
      <t xml:space="preserve">To hold specified area rates as required by section 6.37.2(b) of the </t>
    </r>
    <r>
      <rPr>
        <i/>
        <sz val="10"/>
        <color rgb="FF000000"/>
        <rFont val="Arial"/>
        <family val="2"/>
      </rPr>
      <t>Local Government Act 1995.</t>
    </r>
  </si>
  <si>
    <t>To hold developer contributions as required by State Planning Policy 3.6 Infrastructure Contributions (SPP 3.6).</t>
  </si>
  <si>
    <t>To hold funds from the joint operation in accordance with the agreement with Department of Communities.</t>
  </si>
  <si>
    <r>
      <t xml:space="preserve">To hold payment in lieu of parking as required by section 2.77I of </t>
    </r>
    <r>
      <rPr>
        <i/>
        <sz val="10"/>
        <color rgb="FF000000"/>
        <rFont val="Arial"/>
        <family val="2"/>
      </rPr>
      <t>Planning and Development (Local Planning Schemes) Regulations 2015.</t>
    </r>
  </si>
  <si>
    <t>Acquisition of infrastructure on recognition of related provision</t>
  </si>
  <si>
    <t xml:space="preserve">During the current year, no new or revised Australian Accounting </t>
  </si>
  <si>
    <t>Standards and Interpretations were applied for the first time.</t>
  </si>
  <si>
    <t xml:space="preserve">cost of acquisition, development, and holding costs until </t>
  </si>
  <si>
    <t xml:space="preserve">completion of development. </t>
  </si>
  <si>
    <t>Construction costs and current condition, and remaining useful life assessments inputs</t>
  </si>
  <si>
    <t xml:space="preserve">maintenance of road infrastructure were revised upwards from 10 to 15 years. The net </t>
  </si>
  <si>
    <t>effect of the change is a net decrease in depreciation going forward of $197,475.</t>
  </si>
  <si>
    <t>local government controls is the reportable value.</t>
  </si>
  <si>
    <t xml:space="preserve">Additions - development of computer software </t>
  </si>
  <si>
    <t>need and criteria for remediation using a risk based approach, the Shire is unable to estimate the</t>
  </si>
  <si>
    <t>During the year council elected to dispose of vacant land on Main Street. The property is currently being marketed for sale.</t>
  </si>
  <si>
    <t xml:space="preserve">and the accumulated depreciation is the balancing figure; or </t>
  </si>
  <si>
    <t xml:space="preserve">Under the licence for the operation of the City waste landfill site, the Shire has a legal </t>
  </si>
  <si>
    <t xml:space="preserve">on Town Street, Shire. This arrangement constitutes a joint arrangement as unanimous decisions </t>
  </si>
  <si>
    <t xml:space="preserve">joint operation being the Shire Aged Houses, is defined in the agreement including the percentage of </t>
  </si>
  <si>
    <t>AASB 101.20(c)</t>
  </si>
  <si>
    <t>AASB 101.20(b)</t>
  </si>
  <si>
    <t>AASB 12.B16</t>
  </si>
  <si>
    <t>FM Reg 43(c)(i)
FM Reg31(3)(d)</t>
  </si>
  <si>
    <t xml:space="preserve">lease (e.g. legal cost, cost to setup) are included in the </t>
  </si>
  <si>
    <t>Amounts excluded from operating activities</t>
  </si>
  <si>
    <t>Amounts excluded from investing activities</t>
  </si>
  <si>
    <t>Amounts excluded from financing activities</t>
  </si>
  <si>
    <t>Reconciling item - movement between current assets</t>
  </si>
  <si>
    <t>AASB 101.98(a)</t>
  </si>
  <si>
    <t>In the current year, the movement in the revaluation surplus for infrastructure roads relates to an impairment loss as a result of a flood event. Refer to Note 9(a).</t>
  </si>
  <si>
    <t xml:space="preserve">value hierarchy (see Note 28(i)) due to the unobservable inputs, including </t>
  </si>
  <si>
    <t xml:space="preserve">the fair value hierarchy (see Note 28 (i)) due to the observable </t>
  </si>
  <si>
    <t>per the fair value hierarchy set out in Note 28(i).</t>
  </si>
  <si>
    <t xml:space="preserve">Under the factoring arrangement, the Shire of Country has transferred the relevant receivables to the factor in </t>
  </si>
  <si>
    <t>Changes in asset revaluation surplus arising from a change in liabilities</t>
  </si>
  <si>
    <t>19(a)</t>
  </si>
  <si>
    <t>26(b)</t>
  </si>
  <si>
    <t>Trade payables</t>
  </si>
  <si>
    <t>accounts and records to present fairly the financial transactions for the financial year</t>
  </si>
  <si>
    <t xml:space="preserve">employees and council members. All funds to which the Shire contributes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</si>
</sst>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_(&quot;$&quot;* #,##0_);_(&quot;$&quot;* \(#,##0\);_(&quot;$&quot;* &quot;-&quot;_);_(@_)"/>
    <numFmt numFmtId="165" formatCode="_(&quot;$&quot;* #,##0.00_);_(&quot;$&quot;* \(#,##0.00\);_(&quot;$&quot;* &quot;-&quot;??_);_(@_)"/>
    <numFmt numFmtId="166" formatCode="_(* #,##0_);_(* \(#,##0\);_(* &quot;-&quot;_);_(@_)"/>
    <numFmt numFmtId="167" formatCode="_(* #,##0.00_);_(* \(#,##0.00\);_(* &quot;-&quot;??_);_(@_)"/>
    <numFmt numFmtId="168" formatCode="#,##0;\(#,##0\)"/>
    <numFmt numFmtId="169" formatCode="_(* #,##0_);_(* \(#,##0\);_(* &quot;0&quot;_);_(@_)"/>
    <numFmt numFmtId="170" formatCode="mmm\ yyyy;"/>
    <numFmt numFmtId="171" formatCode="mmmm\ yyyy;"/>
    <numFmt numFmtId="172" formatCode="[$-C09]mmmm\ yyyy;@"/>
    <numFmt numFmtId="173" formatCode="0.00##\%"/>
    <numFmt numFmtId="174" formatCode="##,##0;\(##,##0\)"/>
    <numFmt numFmtId="175" formatCode="dd\ mmmm\ yyyy"/>
    <numFmt numFmtId="176" formatCode="##,##0.0000;\(##,##0.0000\)"/>
    <numFmt numFmtId="177" formatCode="dd\ mmmm"/>
    <numFmt numFmtId="178" formatCode="d\ mmmm"/>
  </numFmts>
  <fonts count="50" x14ac:knownFonts="1">
    <font>
      <sz val="10"/>
      <color theme="1"/>
      <name val="Arial"/>
      <family val="2"/>
    </font>
    <font>
      <sz val="11"/>
      <color theme="1"/>
      <name val="Arial"/>
      <family val="2"/>
    </font>
    <font>
      <sz val="11"/>
      <color theme="1"/>
      <name val="Calibri"/>
      <family val="2"/>
      <scheme val="minor"/>
    </font>
    <font>
      <b/>
      <sz val="10"/>
      <name val="Arial"/>
      <family val="2"/>
    </font>
    <font>
      <sz val="10"/>
      <name val="Arial"/>
      <family val="2"/>
    </font>
    <font>
      <sz val="8"/>
      <name val="Arial"/>
      <family val="2"/>
    </font>
    <font>
      <sz val="11"/>
      <color theme="0"/>
      <name val="Calibri"/>
      <family val="2"/>
      <scheme val="minor"/>
    </font>
    <font>
      <b/>
      <sz val="11"/>
      <color theme="0"/>
      <name val="Calibri"/>
      <family val="2"/>
      <scheme val="minor"/>
    </font>
    <font>
      <i/>
      <sz val="11"/>
      <color rgb="FF7F7F7F"/>
      <name val="Calibri"/>
      <family val="2"/>
      <scheme val="minor"/>
    </font>
    <font>
      <sz val="11"/>
      <color rgb="FFFF0000"/>
      <name val="Calibri"/>
      <family val="2"/>
      <scheme val="minor"/>
    </font>
    <font>
      <sz val="10"/>
      <color rgb="FF000000"/>
      <name val="Arial"/>
      <family val="2"/>
    </font>
    <font>
      <i/>
      <sz val="10"/>
      <color rgb="FF000000"/>
      <name val="Arial"/>
      <family val="2"/>
    </font>
    <font>
      <sz val="10"/>
      <color theme="1"/>
      <name val="Arial"/>
      <family val="2"/>
    </font>
    <font>
      <b/>
      <sz val="10"/>
      <color theme="1"/>
      <name val="Arial"/>
      <family val="2"/>
    </font>
    <font>
      <b/>
      <sz val="10"/>
      <color rgb="FF00AEEF"/>
      <name val="Arial"/>
      <family val="2"/>
    </font>
    <font>
      <sz val="10"/>
      <color theme="1" tint="0.499984740745262"/>
      <name val="Arial"/>
      <family val="2"/>
    </font>
    <font>
      <b/>
      <sz val="10"/>
      <color theme="1" tint="0.499984740745262"/>
      <name val="Arial"/>
      <family val="2"/>
    </font>
    <font>
      <b/>
      <sz val="10"/>
      <color rgb="FF00B0F0"/>
      <name val="Arial"/>
      <family val="2"/>
    </font>
    <font>
      <b/>
      <sz val="12"/>
      <color rgb="FF00B0F0"/>
      <name val="Arial"/>
      <family val="2"/>
    </font>
    <font>
      <sz val="10"/>
      <color theme="0" tint="-0.499984740745262"/>
      <name val="Arial"/>
      <family val="2"/>
    </font>
    <font>
      <b/>
      <sz val="10"/>
      <color rgb="FF00B0EE"/>
      <name val="Arial"/>
      <family val="2"/>
    </font>
    <font>
      <sz val="7"/>
      <color theme="1"/>
      <name val="Arial"/>
      <family val="2"/>
    </font>
    <font>
      <sz val="11"/>
      <color theme="1"/>
      <name val="Arial"/>
      <family val="2"/>
    </font>
    <font>
      <sz val="11"/>
      <name val="Calibri"/>
      <family val="2"/>
      <scheme val="minor"/>
    </font>
    <font>
      <b/>
      <sz val="10"/>
      <color rgb="FF000000"/>
      <name val="Arial"/>
      <family val="2"/>
    </font>
    <font>
      <sz val="7"/>
      <color rgb="FF000000"/>
      <name val="Arial"/>
      <family val="2"/>
    </font>
    <font>
      <b/>
      <sz val="12"/>
      <color rgb="FF000000"/>
      <name val="Arial"/>
      <family val="2"/>
    </font>
    <font>
      <sz val="9"/>
      <color rgb="FF000000"/>
      <name val="Arial"/>
      <family val="2"/>
    </font>
    <font>
      <sz val="11"/>
      <color rgb="FF000000"/>
      <name val="Arial"/>
      <family val="2"/>
    </font>
    <font>
      <i/>
      <sz val="8"/>
      <color rgb="FF000000"/>
      <name val="Arial"/>
      <family val="2"/>
    </font>
    <font>
      <sz val="18"/>
      <color theme="3"/>
      <name val="Cambria"/>
      <family val="2"/>
      <scheme val="major"/>
    </font>
    <font>
      <b/>
      <sz val="15"/>
      <color theme="3"/>
      <name val="Arial"/>
      <family val="2"/>
    </font>
    <font>
      <b/>
      <sz val="13"/>
      <color theme="3"/>
      <name val="Arial"/>
      <family val="2"/>
    </font>
    <font>
      <b/>
      <sz val="11"/>
      <color theme="3"/>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1"/>
      <name val="Arial"/>
      <family val="2"/>
    </font>
    <font>
      <i/>
      <sz val="10"/>
      <name val="Arial"/>
      <family val="2"/>
    </font>
    <font>
      <vertAlign val="superscript"/>
      <sz val="10"/>
      <color rgb="FF000000"/>
      <name val="Arial"/>
      <family val="2"/>
    </font>
    <font>
      <sz val="7"/>
      <color theme="0"/>
      <name val="Arial"/>
      <family val="2"/>
    </font>
    <font>
      <sz val="10"/>
      <color rgb="FF00B0EE"/>
      <name val="Arial"/>
      <family val="2"/>
    </font>
    <font>
      <sz val="7"/>
      <color rgb="FF00B0EE"/>
      <name val="Arial"/>
      <family val="2"/>
    </font>
    <font>
      <b/>
      <sz val="12"/>
      <color rgb="FF00B0EE"/>
      <name val="Arial"/>
      <family val="2"/>
    </font>
    <font>
      <sz val="11"/>
      <color rgb="FF00B0EE"/>
      <name val="Arial"/>
      <family val="2"/>
    </font>
    <font>
      <i/>
      <sz val="8"/>
      <color rgb="FF00B0EE"/>
      <name val="Arial"/>
      <family val="2"/>
    </font>
    <font>
      <b/>
      <u/>
      <sz val="10"/>
      <color rgb="FF00B0EE"/>
      <name val="Arial"/>
      <family val="2"/>
    </font>
    <font>
      <u/>
      <sz val="10"/>
      <color rgb="FF00B0EE"/>
      <name val="Arial"/>
      <family val="2"/>
    </font>
    <font>
      <sz val="7"/>
      <name val="Arial"/>
      <family val="2"/>
    </font>
  </fonts>
  <fills count="35">
    <fill>
      <patternFill patternType="none"/>
    </fill>
    <fill>
      <patternFill patternType="gray125"/>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50C8E8"/>
        <bgColor indexed="64"/>
      </patternFill>
    </fill>
    <fill>
      <patternFill patternType="solid">
        <fgColor rgb="FF50C8EB"/>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9D9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9"/>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style="double">
        <color rgb="FF3F3F3F"/>
      </left>
      <right style="double">
        <color rgb="FF3F3F3F"/>
      </right>
      <top style="double">
        <color rgb="FF3F3F3F"/>
      </top>
      <bottom style="double">
        <color rgb="FF3F3F3F"/>
      </bottom>
      <diagonal/>
    </border>
    <border>
      <left/>
      <right/>
      <top/>
      <bottom style="thin">
        <color rgb="FF00B0EE"/>
      </bottom>
      <diagonal/>
    </border>
    <border>
      <left/>
      <right/>
      <top style="medium">
        <color rgb="FF000000"/>
      </top>
      <bottom/>
      <diagonal/>
    </border>
    <border>
      <left/>
      <right/>
      <top style="thin">
        <color rgb="FF000000"/>
      </top>
      <bottom/>
      <diagonal/>
    </border>
    <border>
      <left/>
      <right/>
      <top style="double">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0000"/>
      </top>
      <bottom style="thin">
        <color indexed="64"/>
      </bottom>
      <diagonal/>
    </border>
  </borders>
  <cellStyleXfs count="94">
    <xf numFmtId="0" fontId="0" fillId="0" borderId="0"/>
    <xf numFmtId="174" fontId="4" fillId="9" borderId="0"/>
    <xf numFmtId="174" fontId="4" fillId="0" borderId="0"/>
    <xf numFmtId="0" fontId="17" fillId="0" borderId="0"/>
    <xf numFmtId="0" fontId="17" fillId="0" borderId="0"/>
    <xf numFmtId="0" fontId="2" fillId="2" borderId="0"/>
    <xf numFmtId="174" fontId="4" fillId="0" borderId="0">
      <alignment horizontal="left"/>
      <protection locked="0"/>
    </xf>
    <xf numFmtId="174" fontId="4" fillId="6" borderId="0">
      <alignment horizontal="right" vertical="center"/>
      <protection locked="0"/>
    </xf>
    <xf numFmtId="0" fontId="3" fillId="9" borderId="0">
      <alignment horizontal="left" vertical="top"/>
    </xf>
    <xf numFmtId="168" fontId="4" fillId="9" borderId="0">
      <alignment horizontal="left" vertical="top"/>
    </xf>
    <xf numFmtId="174" fontId="4" fillId="9" borderId="2"/>
    <xf numFmtId="0" fontId="18" fillId="0" borderId="0">
      <alignment horizontal="right" vertical="center"/>
    </xf>
    <xf numFmtId="0" fontId="44" fillId="0" borderId="0">
      <alignment horizontal="left" vertical="center"/>
    </xf>
    <xf numFmtId="0" fontId="2" fillId="3" borderId="0"/>
    <xf numFmtId="0" fontId="6" fillId="4" borderId="0"/>
    <xf numFmtId="0" fontId="7" fillId="5" borderId="4"/>
    <xf numFmtId="167" fontId="12" fillId="0" borderId="0"/>
    <xf numFmtId="166" fontId="12" fillId="0" borderId="0"/>
    <xf numFmtId="0" fontId="8" fillId="0" borderId="0"/>
    <xf numFmtId="0" fontId="17" fillId="0" borderId="0">
      <alignment horizontal="right" vertical="center"/>
    </xf>
    <xf numFmtId="0" fontId="9" fillId="0" borderId="0"/>
    <xf numFmtId="174" fontId="19" fillId="10" borderId="0">
      <alignment horizontal="left"/>
      <protection locked="0"/>
    </xf>
    <xf numFmtId="171" fontId="4" fillId="0" borderId="0">
      <alignment horizontal="center" vertical="center"/>
      <protection locked="0"/>
    </xf>
    <xf numFmtId="174" fontId="4" fillId="10" borderId="0">
      <alignment horizontal="right"/>
      <protection locked="0"/>
    </xf>
    <xf numFmtId="174" fontId="4" fillId="0" borderId="0">
      <alignment horizontal="right"/>
      <protection locked="0"/>
    </xf>
    <xf numFmtId="174" fontId="4" fillId="0" borderId="0">
      <alignment horizontal="center" vertical="center"/>
      <protection locked="0"/>
    </xf>
    <xf numFmtId="173" fontId="4" fillId="10" borderId="0">
      <alignment horizontal="right"/>
      <protection locked="0"/>
    </xf>
    <xf numFmtId="173" fontId="4" fillId="0" borderId="0">
      <alignment horizontal="right"/>
      <protection locked="0"/>
    </xf>
    <xf numFmtId="10" fontId="4" fillId="0" borderId="0">
      <alignment horizontal="center" vertical="center"/>
      <protection locked="0"/>
    </xf>
    <xf numFmtId="174" fontId="4" fillId="6" borderId="0">
      <alignment horizontal="left"/>
      <protection locked="0"/>
    </xf>
    <xf numFmtId="0" fontId="12" fillId="7" borderId="0"/>
    <xf numFmtId="9" fontId="12" fillId="0" borderId="0" applyFill="0" applyBorder="0" applyAlignment="0" applyProtection="0"/>
    <xf numFmtId="0" fontId="14" fillId="0" borderId="0">
      <alignment horizontal="right"/>
    </xf>
    <xf numFmtId="174" fontId="4" fillId="9" borderId="0">
      <alignment horizontal="right"/>
      <protection locked="0"/>
    </xf>
    <xf numFmtId="175" fontId="14" fillId="0" borderId="0">
      <alignment horizontal="center"/>
    </xf>
    <xf numFmtId="0" fontId="20" fillId="9" borderId="0">
      <alignment horizontal="center"/>
    </xf>
    <xf numFmtId="0" fontId="17" fillId="0" borderId="5">
      <alignment horizontal="center"/>
    </xf>
    <xf numFmtId="0" fontId="17" fillId="0" borderId="0">
      <alignment horizontal="center"/>
    </xf>
    <xf numFmtId="0" fontId="20" fillId="9" borderId="5">
      <alignment horizontal="center"/>
    </xf>
    <xf numFmtId="174" fontId="4" fillId="0" borderId="1"/>
    <xf numFmtId="174" fontId="3" fillId="0" borderId="2"/>
    <xf numFmtId="174" fontId="3" fillId="9" borderId="2"/>
    <xf numFmtId="174" fontId="3" fillId="9" borderId="3"/>
    <xf numFmtId="174" fontId="3" fillId="0" borderId="3"/>
    <xf numFmtId="175" fontId="14" fillId="9" borderId="5">
      <alignment horizontal="center"/>
    </xf>
    <xf numFmtId="14" fontId="4" fillId="0" borderId="0">
      <alignment horizontal="right" vertical="top"/>
      <protection locked="0"/>
    </xf>
    <xf numFmtId="0" fontId="23" fillId="0" borderId="0" applyNumberFormat="0" applyFill="0" applyBorder="0" applyAlignment="0" applyProtection="0"/>
    <xf numFmtId="174" fontId="4" fillId="6" borderId="0">
      <alignment horizontal="right" vertical="center"/>
      <protection locked="0"/>
    </xf>
    <xf numFmtId="0" fontId="16" fillId="9" borderId="0">
      <alignment horizontal="left" vertical="top"/>
    </xf>
    <xf numFmtId="168" fontId="15" fillId="9" borderId="0">
      <alignment horizontal="left" vertical="top"/>
    </xf>
    <xf numFmtId="174" fontId="4" fillId="10" borderId="0">
      <alignment horizontal="right"/>
      <protection locked="0"/>
    </xf>
    <xf numFmtId="174" fontId="4" fillId="0" borderId="0">
      <alignment horizontal="right"/>
      <protection locked="0"/>
    </xf>
    <xf numFmtId="0" fontId="4" fillId="0" borderId="0"/>
    <xf numFmtId="0" fontId="17" fillId="0" borderId="0"/>
    <xf numFmtId="174" fontId="4" fillId="10" borderId="0">
      <alignment horizontal="right"/>
      <protection locked="0"/>
    </xf>
    <xf numFmtId="174" fontId="4" fillId="0" borderId="0">
      <alignment horizontal="right"/>
      <protection locked="0"/>
    </xf>
    <xf numFmtId="174" fontId="4" fillId="0" borderId="0">
      <alignment horizontal="left"/>
      <protection locked="0"/>
    </xf>
    <xf numFmtId="173" fontId="4" fillId="0" borderId="0">
      <alignment horizontal="right"/>
      <protection locked="0"/>
    </xf>
    <xf numFmtId="14" fontId="4" fillId="0" borderId="0">
      <alignment horizontal="right" vertical="top"/>
      <protection locked="0"/>
    </xf>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10" applyNumberFormat="0" applyFill="0" applyAlignment="0" applyProtection="0"/>
    <xf numFmtId="0" fontId="33" fillId="0" borderId="11" applyNumberFormat="0" applyFill="0" applyAlignment="0" applyProtection="0"/>
    <xf numFmtId="0" fontId="33" fillId="0" borderId="0" applyNumberFormat="0" applyFill="0" applyBorder="0" applyAlignment="0" applyProtection="0"/>
    <xf numFmtId="0" fontId="34" fillId="16" borderId="12" applyNumberFormat="0" applyAlignment="0" applyProtection="0"/>
    <xf numFmtId="0" fontId="35" fillId="17" borderId="13" applyNumberFormat="0" applyAlignment="0" applyProtection="0"/>
    <xf numFmtId="0" fontId="36" fillId="17" borderId="12" applyNumberFormat="0" applyAlignment="0" applyProtection="0"/>
    <xf numFmtId="0" fontId="37" fillId="0" borderId="14" applyNumberFormat="0" applyFill="0" applyAlignment="0" applyProtection="0"/>
    <xf numFmtId="0" fontId="12" fillId="18" borderId="15" applyNumberFormat="0" applyFont="0" applyAlignment="0" applyProtection="0"/>
    <xf numFmtId="0" fontId="38" fillId="0" borderId="16" applyNumberFormat="0" applyFill="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2" fillId="0" borderId="0"/>
    <xf numFmtId="165" fontId="12" fillId="0" borderId="0" applyFill="0" applyBorder="0" applyAlignment="0" applyProtection="0"/>
    <xf numFmtId="164" fontId="12" fillId="0" borderId="0" applyFill="0" applyBorder="0" applyAlignment="0" applyProtection="0"/>
  </cellStyleXfs>
  <cellXfs count="398">
    <xf numFmtId="0" fontId="0" fillId="0" borderId="0" xfId="0"/>
    <xf numFmtId="168" fontId="0" fillId="0" borderId="0" xfId="0" applyNumberFormat="1"/>
    <xf numFmtId="0" fontId="3" fillId="0" borderId="0" xfId="0" applyFont="1" applyAlignment="1">
      <alignment horizontal="center"/>
    </xf>
    <xf numFmtId="168" fontId="4" fillId="0" borderId="0" xfId="0" applyNumberFormat="1" applyFont="1"/>
    <xf numFmtId="0" fontId="13" fillId="0" borderId="0" xfId="0" applyFont="1"/>
    <xf numFmtId="0" fontId="12" fillId="0" borderId="0" xfId="0" applyFont="1" applyAlignment="1">
      <alignment horizontal="center"/>
    </xf>
    <xf numFmtId="0" fontId="10" fillId="0" borderId="0" xfId="0" applyFont="1"/>
    <xf numFmtId="174" fontId="4" fillId="0" borderId="0" xfId="24">
      <alignment horizontal="right"/>
      <protection locked="0"/>
    </xf>
    <xf numFmtId="0" fontId="21" fillId="0" borderId="0" xfId="0" applyFont="1"/>
    <xf numFmtId="0" fontId="22" fillId="0" borderId="0" xfId="0" applyFont="1"/>
    <xf numFmtId="0" fontId="0" fillId="0" borderId="0" xfId="0" applyAlignment="1">
      <alignment vertical="center"/>
    </xf>
    <xf numFmtId="174" fontId="4" fillId="0" borderId="0" xfId="51">
      <alignment horizontal="right"/>
      <protection locked="0"/>
    </xf>
    <xf numFmtId="0" fontId="24" fillId="0" borderId="0" xfId="0" applyFont="1" applyAlignment="1">
      <alignment horizontal="center"/>
    </xf>
    <xf numFmtId="0" fontId="10" fillId="0" borderId="0" xfId="0" applyFont="1" applyAlignment="1">
      <alignment horizontal="center"/>
    </xf>
    <xf numFmtId="0" fontId="25" fillId="0" borderId="0" xfId="0" applyFont="1" applyAlignment="1">
      <alignment vertical="center"/>
    </xf>
    <xf numFmtId="0" fontId="24" fillId="0" borderId="0" xfId="0" applyFont="1"/>
    <xf numFmtId="0" fontId="10" fillId="0" borderId="0" xfId="0" quotePrefix="1" applyFont="1" applyAlignment="1">
      <alignment horizontal="left" wrapText="1"/>
    </xf>
    <xf numFmtId="174" fontId="11" fillId="0" borderId="0" xfId="6" quotePrefix="1" applyFont="1">
      <alignment horizontal="left"/>
      <protection locked="0"/>
    </xf>
    <xf numFmtId="174" fontId="11" fillId="0" borderId="0" xfId="6" applyFont="1">
      <alignment horizontal="left"/>
      <protection locked="0"/>
    </xf>
    <xf numFmtId="174" fontId="10" fillId="0" borderId="0" xfId="6" applyFont="1">
      <alignment horizontal="left"/>
      <protection locked="0"/>
    </xf>
    <xf numFmtId="174" fontId="10" fillId="0" borderId="0" xfId="6" quotePrefix="1" applyFont="1">
      <alignment horizontal="left"/>
      <protection locked="0"/>
    </xf>
    <xf numFmtId="0" fontId="10" fillId="0" borderId="0" xfId="0" quotePrefix="1" applyFont="1" applyAlignment="1">
      <alignment vertical="center" wrapText="1"/>
    </xf>
    <xf numFmtId="0" fontId="25" fillId="0" borderId="0" xfId="0" applyFont="1" applyAlignment="1">
      <alignment wrapText="1"/>
    </xf>
    <xf numFmtId="0" fontId="25" fillId="0" borderId="0" xfId="0" applyFont="1"/>
    <xf numFmtId="0" fontId="24" fillId="0" borderId="0" xfId="0" applyFont="1" applyAlignment="1">
      <alignment horizontal="centerContinuous"/>
    </xf>
    <xf numFmtId="0" fontId="10" fillId="0" borderId="0" xfId="0" applyFont="1" applyAlignment="1">
      <alignment horizontal="centerContinuous"/>
    </xf>
    <xf numFmtId="49" fontId="10" fillId="0" borderId="0" xfId="0" applyNumberFormat="1" applyFont="1"/>
    <xf numFmtId="174" fontId="10" fillId="0" borderId="0" xfId="6" applyFont="1" applyAlignment="1">
      <alignment horizontal="right"/>
      <protection locked="0"/>
    </xf>
    <xf numFmtId="0" fontId="10" fillId="0" borderId="0" xfId="0" applyFont="1" applyAlignment="1">
      <alignment horizontal="left"/>
    </xf>
    <xf numFmtId="174" fontId="10" fillId="0" borderId="0" xfId="6" applyFont="1" applyAlignment="1">
      <alignment horizontal="center"/>
      <protection locked="0"/>
    </xf>
    <xf numFmtId="0" fontId="11" fillId="0" borderId="0" xfId="0" applyFont="1"/>
    <xf numFmtId="0" fontId="24" fillId="0" borderId="0" xfId="0" applyFont="1" applyAlignment="1">
      <alignment horizontal="left"/>
    </xf>
    <xf numFmtId="0" fontId="24" fillId="0" borderId="0" xfId="0" quotePrefix="1" applyFont="1" applyAlignment="1">
      <alignment horizontal="center"/>
    </xf>
    <xf numFmtId="0" fontId="24" fillId="9" borderId="0" xfId="35" quotePrefix="1" applyFont="1">
      <alignment horizontal="center"/>
    </xf>
    <xf numFmtId="0" fontId="24" fillId="0" borderId="0" xfId="37" quotePrefix="1" applyFont="1">
      <alignment horizontal="center"/>
    </xf>
    <xf numFmtId="0" fontId="24" fillId="0" borderId="0" xfId="36" applyFont="1" applyBorder="1">
      <alignment horizontal="center"/>
    </xf>
    <xf numFmtId="0" fontId="24" fillId="0" borderId="7" xfId="37" quotePrefix="1" applyFont="1" applyBorder="1">
      <alignment horizontal="center"/>
    </xf>
    <xf numFmtId="0" fontId="25" fillId="0" borderId="0" xfId="0" applyFont="1" applyAlignment="1">
      <alignment vertical="center" wrapText="1"/>
    </xf>
    <xf numFmtId="0" fontId="10" fillId="0" borderId="0" xfId="0" applyFont="1" applyAlignment="1">
      <alignment horizontal="center" vertical="center"/>
    </xf>
    <xf numFmtId="174" fontId="10" fillId="8" borderId="0" xfId="33" applyFont="1" applyFill="1" applyAlignment="1">
      <alignment horizontal="right" vertical="center"/>
      <protection locked="0"/>
    </xf>
    <xf numFmtId="0" fontId="10" fillId="0" borderId="0" xfId="0" applyFont="1" applyAlignment="1">
      <alignment vertical="center"/>
    </xf>
    <xf numFmtId="0" fontId="10" fillId="0" borderId="0" xfId="0" quotePrefix="1" applyFont="1" applyAlignment="1">
      <alignment horizontal="center" vertical="center"/>
    </xf>
    <xf numFmtId="174" fontId="10" fillId="8" borderId="0" xfId="33" applyFont="1" applyFill="1" applyAlignment="1" applyProtection="1">
      <alignment horizontal="right" vertical="center"/>
    </xf>
    <xf numFmtId="168" fontId="10" fillId="0" borderId="0" xfId="0" applyNumberFormat="1" applyFont="1" applyAlignment="1">
      <alignment vertical="center"/>
    </xf>
    <xf numFmtId="0" fontId="10" fillId="0" borderId="0" xfId="0" applyFont="1" applyAlignment="1">
      <alignment vertical="center" wrapText="1"/>
    </xf>
    <xf numFmtId="168" fontId="10" fillId="8" borderId="7" xfId="0" applyNumberFormat="1" applyFont="1" applyFill="1" applyBorder="1" applyAlignment="1">
      <alignment vertical="center"/>
    </xf>
    <xf numFmtId="168" fontId="10" fillId="0" borderId="7" xfId="0" applyNumberFormat="1" applyFont="1" applyBorder="1" applyAlignment="1">
      <alignment vertical="center"/>
    </xf>
    <xf numFmtId="176" fontId="10" fillId="8" borderId="0" xfId="33" applyNumberFormat="1" applyFont="1" applyFill="1" applyAlignment="1" applyProtection="1">
      <alignment horizontal="right" vertical="center"/>
    </xf>
    <xf numFmtId="174" fontId="10" fillId="8" borderId="0" xfId="33" applyFont="1" applyFill="1" applyProtection="1">
      <alignment horizontal="right"/>
    </xf>
    <xf numFmtId="168" fontId="10" fillId="0" borderId="0" xfId="0" applyNumberFormat="1" applyFont="1"/>
    <xf numFmtId="0" fontId="10" fillId="0" borderId="0" xfId="0" quotePrefix="1" applyFont="1" applyAlignment="1">
      <alignment horizontal="left" vertical="center"/>
    </xf>
    <xf numFmtId="0" fontId="10" fillId="0" borderId="0" xfId="0" applyFont="1" applyAlignment="1">
      <alignment horizontal="left" vertical="center" wrapText="1"/>
    </xf>
    <xf numFmtId="168" fontId="10" fillId="8" borderId="0" xfId="0" applyNumberFormat="1" applyFont="1" applyFill="1" applyAlignment="1">
      <alignment vertical="center"/>
    </xf>
    <xf numFmtId="168" fontId="24" fillId="8" borderId="7" xfId="0" applyNumberFormat="1" applyFont="1" applyFill="1" applyBorder="1" applyAlignment="1">
      <alignment vertical="center"/>
    </xf>
    <xf numFmtId="168" fontId="24" fillId="0" borderId="7" xfId="0" applyNumberFormat="1" applyFont="1" applyBorder="1" applyAlignment="1">
      <alignment vertical="center"/>
    </xf>
    <xf numFmtId="0" fontId="11" fillId="0" borderId="0" xfId="0" applyFont="1" applyAlignment="1">
      <alignment vertical="center"/>
    </xf>
    <xf numFmtId="0" fontId="10" fillId="0" borderId="0" xfId="0" quotePrefix="1" applyFont="1" applyAlignment="1">
      <alignment horizontal="left" vertical="center" wrapText="1"/>
    </xf>
    <xf numFmtId="168" fontId="24" fillId="0" borderId="0" xfId="0" applyNumberFormat="1" applyFont="1" applyAlignment="1">
      <alignment vertical="center"/>
    </xf>
    <xf numFmtId="168" fontId="10" fillId="0" borderId="8" xfId="0" applyNumberFormat="1" applyFont="1" applyBorder="1"/>
    <xf numFmtId="0" fontId="10" fillId="8" borderId="0" xfId="0" applyFont="1" applyFill="1" applyAlignment="1">
      <alignment vertical="center"/>
    </xf>
    <xf numFmtId="168" fontId="10" fillId="8" borderId="0" xfId="1" applyNumberFormat="1" applyFont="1" applyFill="1" applyAlignment="1">
      <alignment vertical="center"/>
    </xf>
    <xf numFmtId="174" fontId="10" fillId="9" borderId="7" xfId="10" applyFont="1" applyBorder="1" applyAlignment="1">
      <alignment vertical="center"/>
    </xf>
    <xf numFmtId="168" fontId="10" fillId="8" borderId="8" xfId="0" applyNumberFormat="1" applyFont="1" applyFill="1" applyBorder="1" applyAlignment="1">
      <alignment vertical="center"/>
    </xf>
    <xf numFmtId="168" fontId="10" fillId="0" borderId="8" xfId="0" applyNumberFormat="1" applyFont="1" applyBorder="1" applyAlignment="1">
      <alignment vertical="center"/>
    </xf>
    <xf numFmtId="37" fontId="10" fillId="0" borderId="8" xfId="0" applyNumberFormat="1" applyFont="1" applyBorder="1"/>
    <xf numFmtId="3" fontId="10" fillId="0" borderId="8" xfId="0" applyNumberFormat="1" applyFont="1" applyBorder="1"/>
    <xf numFmtId="0" fontId="24" fillId="0" borderId="0" xfId="4" applyFont="1"/>
    <xf numFmtId="0" fontId="10" fillId="0" borderId="0" xfId="0" quotePrefix="1" applyFont="1" applyAlignment="1">
      <alignment horizontal="center"/>
    </xf>
    <xf numFmtId="168" fontId="24" fillId="0" borderId="0" xfId="0" applyNumberFormat="1" applyFont="1"/>
    <xf numFmtId="0" fontId="24" fillId="0" borderId="0" xfId="4" applyFont="1" applyAlignment="1">
      <alignment wrapText="1"/>
    </xf>
    <xf numFmtId="168" fontId="24" fillId="0" borderId="7" xfId="0" applyNumberFormat="1" applyFont="1" applyBorder="1"/>
    <xf numFmtId="0" fontId="10" fillId="0" borderId="0" xfId="0" applyFont="1" applyAlignment="1">
      <alignment horizontal="left" indent="1"/>
    </xf>
    <xf numFmtId="0" fontId="10" fillId="0" borderId="0" xfId="0" quotePrefix="1" applyFont="1" applyAlignment="1">
      <alignment horizontal="left"/>
    </xf>
    <xf numFmtId="168" fontId="10" fillId="0" borderId="7" xfId="0" applyNumberFormat="1" applyFont="1" applyBorder="1"/>
    <xf numFmtId="37" fontId="10" fillId="0" borderId="0" xfId="0" applyNumberFormat="1" applyFont="1"/>
    <xf numFmtId="0" fontId="24" fillId="0" borderId="0" xfId="0" applyFont="1" applyAlignment="1">
      <alignment vertical="center"/>
    </xf>
    <xf numFmtId="174" fontId="10" fillId="9" borderId="0" xfId="33" applyFont="1" applyAlignment="1">
      <alignment horizontal="right" vertical="center"/>
      <protection locked="0"/>
    </xf>
    <xf numFmtId="0" fontId="10" fillId="0" borderId="0" xfId="0" applyFont="1" applyAlignment="1">
      <alignment wrapText="1"/>
    </xf>
    <xf numFmtId="174" fontId="10" fillId="9" borderId="0" xfId="33" applyFont="1" applyProtection="1">
      <alignment horizontal="right"/>
    </xf>
    <xf numFmtId="174" fontId="10" fillId="9" borderId="0" xfId="33" applyFont="1">
      <alignment horizontal="right"/>
      <protection locked="0"/>
    </xf>
    <xf numFmtId="174" fontId="10" fillId="0" borderId="0" xfId="2" applyFont="1"/>
    <xf numFmtId="174" fontId="10" fillId="9" borderId="7" xfId="10" applyFont="1" applyBorder="1"/>
    <xf numFmtId="168" fontId="10" fillId="8" borderId="0" xfId="0" applyNumberFormat="1" applyFont="1" applyFill="1"/>
    <xf numFmtId="0" fontId="10" fillId="0" borderId="0" xfId="0" applyFont="1" applyAlignment="1">
      <alignment horizontal="left" wrapText="1"/>
    </xf>
    <xf numFmtId="0" fontId="24" fillId="8" borderId="0" xfId="0" applyFont="1" applyFill="1" applyAlignment="1">
      <alignment horizontal="center" vertical="center"/>
    </xf>
    <xf numFmtId="0" fontId="24" fillId="0" borderId="0" xfId="0" applyFont="1" applyAlignment="1">
      <alignment horizontal="center" vertical="center"/>
    </xf>
    <xf numFmtId="174" fontId="10" fillId="8" borderId="0" xfId="0" applyNumberFormat="1" applyFont="1" applyFill="1" applyAlignment="1">
      <alignment vertical="center"/>
    </xf>
    <xf numFmtId="174" fontId="10" fillId="8" borderId="0" xfId="0" applyNumberFormat="1" applyFont="1" applyFill="1"/>
    <xf numFmtId="168" fontId="10" fillId="9" borderId="7" xfId="10" applyNumberFormat="1" applyFont="1" applyBorder="1"/>
    <xf numFmtId="174" fontId="10" fillId="8" borderId="7" xfId="0" applyNumberFormat="1" applyFont="1" applyFill="1" applyBorder="1" applyAlignment="1">
      <alignment vertical="center"/>
    </xf>
    <xf numFmtId="174" fontId="10" fillId="0" borderId="7" xfId="0" applyNumberFormat="1" applyFont="1" applyBorder="1"/>
    <xf numFmtId="0" fontId="24" fillId="0" borderId="0" xfId="3" applyFont="1"/>
    <xf numFmtId="174" fontId="10" fillId="9" borderId="0" xfId="10" applyFont="1" applyBorder="1"/>
    <xf numFmtId="174" fontId="24" fillId="9" borderId="7" xfId="10" applyFont="1" applyBorder="1"/>
    <xf numFmtId="168" fontId="24" fillId="0" borderId="8" xfId="0" applyNumberFormat="1" applyFont="1" applyBorder="1"/>
    <xf numFmtId="0" fontId="26" fillId="0" borderId="0" xfId="12" applyFont="1">
      <alignment horizontal="left" vertical="center"/>
    </xf>
    <xf numFmtId="49" fontId="24" fillId="0" borderId="0" xfId="0" applyNumberFormat="1" applyFont="1" applyAlignment="1">
      <alignment horizontal="right"/>
    </xf>
    <xf numFmtId="168" fontId="10" fillId="10" borderId="0" xfId="9" applyFont="1" applyFill="1" applyAlignment="1">
      <alignment vertical="top"/>
    </xf>
    <xf numFmtId="168" fontId="24" fillId="10" borderId="0" xfId="9" applyFont="1" applyFill="1" applyAlignment="1">
      <alignment vertical="top"/>
    </xf>
    <xf numFmtId="168" fontId="10" fillId="10" borderId="0" xfId="9" applyFont="1" applyFill="1">
      <alignment horizontal="left" vertical="top"/>
    </xf>
    <xf numFmtId="168" fontId="10" fillId="10" borderId="0" xfId="9" applyFont="1" applyFill="1" applyAlignment="1">
      <alignment horizontal="left" vertical="top" indent="1"/>
    </xf>
    <xf numFmtId="0" fontId="24" fillId="10" borderId="0" xfId="8" applyFont="1" applyFill="1">
      <alignment horizontal="left" vertical="top"/>
    </xf>
    <xf numFmtId="0" fontId="26" fillId="0" borderId="0" xfId="11" quotePrefix="1" applyFont="1">
      <alignment horizontal="right" vertical="center"/>
    </xf>
    <xf numFmtId="0" fontId="24" fillId="0" borderId="0" xfId="19" quotePrefix="1" applyFont="1">
      <alignment horizontal="right" vertical="center"/>
    </xf>
    <xf numFmtId="37" fontId="10" fillId="0" borderId="0" xfId="0" applyNumberFormat="1" applyFont="1" applyAlignment="1">
      <alignment horizontal="left" vertical="top"/>
    </xf>
    <xf numFmtId="0" fontId="26" fillId="0" borderId="0" xfId="11" applyFont="1">
      <alignment horizontal="right" vertical="center"/>
    </xf>
    <xf numFmtId="174" fontId="10" fillId="0" borderId="0" xfId="21" applyFont="1" applyFill="1" applyAlignment="1">
      <alignment horizontal="left" vertical="top" wrapText="1" indent="1"/>
      <protection locked="0"/>
    </xf>
    <xf numFmtId="174" fontId="10" fillId="10" borderId="0" xfId="23" applyFont="1">
      <alignment horizontal="right"/>
      <protection locked="0"/>
    </xf>
    <xf numFmtId="174" fontId="10" fillId="0" borderId="0" xfId="24" applyFont="1">
      <alignment horizontal="right"/>
      <protection locked="0"/>
    </xf>
    <xf numFmtId="174" fontId="10" fillId="0" borderId="0" xfId="23" applyFont="1" applyFill="1">
      <alignment horizontal="right"/>
      <protection locked="0"/>
    </xf>
    <xf numFmtId="174" fontId="10" fillId="0" borderId="7" xfId="10" applyFont="1" applyFill="1" applyBorder="1"/>
    <xf numFmtId="174" fontId="10" fillId="9" borderId="0" xfId="33" quotePrefix="1" applyFont="1">
      <alignment horizontal="right"/>
      <protection locked="0"/>
    </xf>
    <xf numFmtId="168" fontId="10" fillId="10" borderId="0" xfId="23" applyNumberFormat="1" applyFont="1">
      <alignment horizontal="right"/>
      <protection locked="0"/>
    </xf>
    <xf numFmtId="0" fontId="10" fillId="0" borderId="7" xfId="0" applyFont="1" applyBorder="1"/>
    <xf numFmtId="49" fontId="10" fillId="0" borderId="0" xfId="0" applyNumberFormat="1" applyFont="1" applyAlignment="1">
      <alignment horizontal="right"/>
    </xf>
    <xf numFmtId="0" fontId="10" fillId="0" borderId="0" xfId="0" quotePrefix="1" applyFont="1"/>
    <xf numFmtId="174" fontId="10" fillId="0" borderId="0" xfId="33" applyFont="1" applyFill="1">
      <alignment horizontal="right"/>
      <protection locked="0"/>
    </xf>
    <xf numFmtId="0" fontId="24" fillId="9" borderId="0" xfId="35" applyFont="1" applyAlignment="1">
      <alignment horizontal="left"/>
    </xf>
    <xf numFmtId="168" fontId="10" fillId="9" borderId="0" xfId="9" applyFont="1">
      <alignment horizontal="left" vertical="top"/>
    </xf>
    <xf numFmtId="0" fontId="24" fillId="9" borderId="0" xfId="8" applyFont="1">
      <alignment horizontal="left" vertical="top"/>
    </xf>
    <xf numFmtId="168" fontId="10" fillId="0" borderId="0" xfId="9" applyFont="1" applyFill="1">
      <alignment horizontal="left" vertical="top"/>
    </xf>
    <xf numFmtId="0" fontId="26" fillId="0" borderId="0" xfId="12" applyFont="1" applyAlignment="1">
      <alignment vertical="center"/>
    </xf>
    <xf numFmtId="0" fontId="10" fillId="0" borderId="0" xfId="0" applyFont="1" applyAlignment="1">
      <alignment horizontal="right"/>
    </xf>
    <xf numFmtId="0" fontId="24" fillId="0" borderId="0" xfId="3" applyFont="1" applyAlignment="1">
      <alignment horizontal="right"/>
    </xf>
    <xf numFmtId="174" fontId="10" fillId="0" borderId="0" xfId="0" applyNumberFormat="1" applyFont="1"/>
    <xf numFmtId="0" fontId="24" fillId="8" borderId="0" xfId="0" applyFont="1" applyFill="1" applyAlignment="1">
      <alignment horizontal="center"/>
    </xf>
    <xf numFmtId="174" fontId="10" fillId="0" borderId="0" xfId="6" applyFont="1" applyAlignment="1">
      <alignment horizontal="left" indent="1"/>
      <protection locked="0"/>
    </xf>
    <xf numFmtId="0" fontId="10" fillId="0" borderId="0" xfId="0" applyFont="1" applyAlignment="1">
      <alignment horizontal="left" indent="2"/>
    </xf>
    <xf numFmtId="0" fontId="24" fillId="0" borderId="0" xfId="19" applyFont="1">
      <alignment horizontal="right" vertical="center"/>
    </xf>
    <xf numFmtId="168" fontId="24" fillId="9" borderId="0" xfId="9" applyFont="1">
      <alignment horizontal="left" vertical="top"/>
    </xf>
    <xf numFmtId="168" fontId="10" fillId="9" borderId="0" xfId="9" quotePrefix="1" applyFont="1">
      <alignment horizontal="left" vertical="top"/>
    </xf>
    <xf numFmtId="168" fontId="10" fillId="9" borderId="0" xfId="9" applyFont="1" applyAlignment="1">
      <alignment horizontal="left" vertical="top" indent="1"/>
    </xf>
    <xf numFmtId="174" fontId="10" fillId="0" borderId="0" xfId="10" applyFont="1" applyFill="1" applyBorder="1"/>
    <xf numFmtId="174" fontId="10" fillId="10" borderId="0" xfId="50" applyFont="1">
      <alignment horizontal="right"/>
      <protection locked="0"/>
    </xf>
    <xf numFmtId="174" fontId="10" fillId="0" borderId="0" xfId="51" applyFont="1">
      <alignment horizontal="right"/>
      <protection locked="0"/>
    </xf>
    <xf numFmtId="174" fontId="24" fillId="10" borderId="0" xfId="21" applyFont="1">
      <alignment horizontal="left"/>
      <protection locked="0"/>
    </xf>
    <xf numFmtId="174" fontId="10" fillId="10" borderId="0" xfId="21" applyFont="1">
      <alignment horizontal="left"/>
      <protection locked="0"/>
    </xf>
    <xf numFmtId="0" fontId="24" fillId="0" borderId="0" xfId="0" applyFont="1" applyAlignment="1">
      <alignment wrapText="1"/>
    </xf>
    <xf numFmtId="0" fontId="24" fillId="0" borderId="0" xfId="3" applyFont="1" applyAlignment="1">
      <alignment horizontal="center"/>
    </xf>
    <xf numFmtId="49" fontId="10" fillId="0" borderId="0" xfId="0" applyNumberFormat="1" applyFont="1" applyAlignment="1">
      <alignment horizontal="center"/>
    </xf>
    <xf numFmtId="37" fontId="24" fillId="0" borderId="0" xfId="0" applyNumberFormat="1" applyFont="1" applyAlignment="1">
      <alignment horizontal="centerContinuous"/>
    </xf>
    <xf numFmtId="0" fontId="10" fillId="0" borderId="0" xfId="0" applyFont="1" applyAlignment="1">
      <alignment horizontal="center" wrapText="1"/>
    </xf>
    <xf numFmtId="0" fontId="10" fillId="0" borderId="0" xfId="0" quotePrefix="1" applyFont="1" applyAlignment="1">
      <alignment wrapText="1"/>
    </xf>
    <xf numFmtId="174" fontId="10" fillId="9" borderId="0" xfId="33" quotePrefix="1" applyFont="1" applyAlignment="1">
      <alignment horizontal="left"/>
      <protection locked="0"/>
    </xf>
    <xf numFmtId="174" fontId="10" fillId="9" borderId="0" xfId="1" applyFont="1"/>
    <xf numFmtId="174" fontId="10" fillId="9" borderId="0" xfId="33" quotePrefix="1" applyFont="1" applyAlignment="1">
      <alignment horizontal="left" wrapText="1"/>
      <protection locked="0"/>
    </xf>
    <xf numFmtId="0" fontId="24" fillId="8" borderId="0" xfId="3" applyFont="1" applyFill="1"/>
    <xf numFmtId="37" fontId="24" fillId="0" borderId="0" xfId="0" applyNumberFormat="1" applyFont="1" applyAlignment="1">
      <alignment horizontal="center"/>
    </xf>
    <xf numFmtId="0" fontId="24" fillId="0" borderId="7" xfId="3" applyFont="1" applyBorder="1"/>
    <xf numFmtId="0" fontId="10" fillId="0" borderId="0" xfId="0" applyFont="1" applyAlignment="1">
      <alignment horizontal="left" vertical="center"/>
    </xf>
    <xf numFmtId="49" fontId="10" fillId="0" borderId="0" xfId="22" applyNumberFormat="1" applyFont="1" applyAlignment="1">
      <alignment horizontal="center" vertical="center" wrapText="1"/>
      <protection locked="0"/>
    </xf>
    <xf numFmtId="168" fontId="10" fillId="0" borderId="0" xfId="0" applyNumberFormat="1" applyFont="1" applyAlignment="1">
      <alignment horizontal="center" vertical="center" wrapText="1"/>
    </xf>
    <xf numFmtId="171" fontId="10" fillId="0" borderId="0" xfId="22" applyFont="1">
      <alignment horizontal="center" vertical="center"/>
      <protection locked="0"/>
    </xf>
    <xf numFmtId="170" fontId="10" fillId="0" borderId="0" xfId="0" applyNumberFormat="1" applyFont="1" applyAlignment="1">
      <alignment horizontal="center" vertical="center" wrapText="1"/>
    </xf>
    <xf numFmtId="171" fontId="10" fillId="0" borderId="0" xfId="0" applyNumberFormat="1" applyFont="1" applyAlignment="1">
      <alignment horizontal="center" vertical="center" wrapText="1"/>
    </xf>
    <xf numFmtId="174" fontId="10" fillId="9" borderId="0" xfId="33" quotePrefix="1" applyFont="1" applyAlignment="1">
      <alignment horizontal="center"/>
      <protection locked="0"/>
    </xf>
    <xf numFmtId="174" fontId="10" fillId="0" borderId="0" xfId="25" applyFont="1" applyAlignment="1">
      <alignment horizontal="center" vertical="center" wrapText="1"/>
      <protection locked="0"/>
    </xf>
    <xf numFmtId="171" fontId="10" fillId="0" borderId="0" xfId="22" applyFont="1" applyAlignment="1">
      <alignment horizontal="center" vertical="center" wrapText="1"/>
      <protection locked="0"/>
    </xf>
    <xf numFmtId="174" fontId="10" fillId="0" borderId="0" xfId="6" applyFont="1" applyAlignment="1">
      <alignment horizontal="left" wrapText="1"/>
      <protection locked="0"/>
    </xf>
    <xf numFmtId="174" fontId="10" fillId="0" borderId="0" xfId="25" applyFont="1">
      <alignment horizontal="center" vertical="center"/>
      <protection locked="0"/>
    </xf>
    <xf numFmtId="0" fontId="24" fillId="0" borderId="0" xfId="0" applyFont="1" applyAlignment="1">
      <alignment horizontal="left" vertical="center"/>
    </xf>
    <xf numFmtId="0" fontId="24" fillId="0" borderId="0" xfId="4" quotePrefix="1" applyFont="1"/>
    <xf numFmtId="49" fontId="10" fillId="0" borderId="0" xfId="0" applyNumberFormat="1" applyFont="1" applyAlignment="1">
      <alignment horizontal="centerContinuous"/>
    </xf>
    <xf numFmtId="0" fontId="24" fillId="0" borderId="0" xfId="11" quotePrefix="1" applyFont="1">
      <alignment horizontal="right" vertical="center"/>
    </xf>
    <xf numFmtId="0" fontId="24" fillId="0" borderId="0" xfId="12" applyFont="1">
      <alignment horizontal="left" vertical="center"/>
    </xf>
    <xf numFmtId="0" fontId="10" fillId="10" borderId="0" xfId="23" applyNumberFormat="1" applyFont="1">
      <alignment horizontal="right"/>
      <protection locked="0"/>
    </xf>
    <xf numFmtId="0" fontId="24" fillId="8" borderId="0" xfId="35" applyFont="1" applyFill="1" applyAlignment="1">
      <alignment horizontal="left"/>
    </xf>
    <xf numFmtId="168" fontId="10" fillId="0" borderId="0" xfId="9" quotePrefix="1" applyFont="1" applyFill="1">
      <alignment horizontal="left" vertical="top"/>
    </xf>
    <xf numFmtId="168" fontId="10" fillId="8" borderId="0" xfId="9" applyFont="1" applyFill="1">
      <alignment horizontal="left" vertical="top"/>
    </xf>
    <xf numFmtId="0" fontId="24" fillId="8" borderId="0" xfId="8" applyFont="1" applyFill="1">
      <alignment horizontal="left" vertical="top"/>
    </xf>
    <xf numFmtId="0" fontId="10" fillId="8" borderId="0" xfId="0" applyFont="1" applyFill="1" applyAlignment="1">
      <alignment vertical="top"/>
    </xf>
    <xf numFmtId="168" fontId="10" fillId="8" borderId="0" xfId="9" applyFont="1" applyFill="1" applyAlignment="1">
      <alignment vertical="top" wrapText="1"/>
    </xf>
    <xf numFmtId="168" fontId="10" fillId="8" borderId="0" xfId="9" applyFont="1" applyFill="1" applyAlignment="1">
      <alignment vertical="top"/>
    </xf>
    <xf numFmtId="0" fontId="24" fillId="0" borderId="0" xfId="11" quotePrefix="1" applyFont="1" applyAlignment="1">
      <alignment horizontal="center" vertical="center"/>
    </xf>
    <xf numFmtId="174" fontId="10" fillId="0" borderId="0" xfId="33" quotePrefix="1" applyFont="1" applyFill="1" applyAlignment="1">
      <alignment horizontal="left"/>
      <protection locked="0"/>
    </xf>
    <xf numFmtId="174" fontId="10" fillId="0" borderId="0" xfId="33" quotePrefix="1" applyFont="1" applyFill="1" applyAlignment="1">
      <alignment horizontal="left" wrapText="1"/>
      <protection locked="0"/>
    </xf>
    <xf numFmtId="174" fontId="10" fillId="0" borderId="0" xfId="33" applyFont="1" applyFill="1" applyProtection="1">
      <alignment horizontal="right"/>
    </xf>
    <xf numFmtId="174" fontId="10" fillId="10" borderId="0" xfId="50" applyFont="1" applyProtection="1">
      <alignment horizontal="right"/>
    </xf>
    <xf numFmtId="174" fontId="10" fillId="0" borderId="0" xfId="51" applyFont="1" applyProtection="1">
      <alignment horizontal="right"/>
    </xf>
    <xf numFmtId="174" fontId="10" fillId="9" borderId="7" xfId="33" applyFont="1" applyBorder="1">
      <alignment horizontal="right"/>
      <protection locked="0"/>
    </xf>
    <xf numFmtId="174" fontId="10" fillId="0" borderId="7" xfId="33" applyFont="1" applyFill="1" applyBorder="1">
      <alignment horizontal="right"/>
      <protection locked="0"/>
    </xf>
    <xf numFmtId="0" fontId="24" fillId="0" borderId="0" xfId="35" applyFont="1" applyFill="1" applyAlignment="1">
      <alignment horizontal="left"/>
    </xf>
    <xf numFmtId="0" fontId="10" fillId="8" borderId="0" xfId="8" applyFont="1" applyFill="1">
      <alignment horizontal="left" vertical="top"/>
    </xf>
    <xf numFmtId="0" fontId="24" fillId="0" borderId="0" xfId="8" applyFont="1" applyFill="1">
      <alignment horizontal="left" vertical="top"/>
    </xf>
    <xf numFmtId="0" fontId="10" fillId="0" borderId="0" xfId="8" applyFont="1" applyFill="1">
      <alignment horizontal="left" vertical="top"/>
    </xf>
    <xf numFmtId="0" fontId="10" fillId="8" borderId="0" xfId="8" applyFont="1" applyFill="1" applyAlignment="1">
      <alignment vertical="top"/>
    </xf>
    <xf numFmtId="0" fontId="10" fillId="8" borderId="0" xfId="8" applyFont="1" applyFill="1" applyAlignment="1">
      <alignment vertical="top" wrapText="1"/>
    </xf>
    <xf numFmtId="0" fontId="24" fillId="0" borderId="0" xfId="3" applyFont="1" applyAlignment="1">
      <alignment wrapText="1"/>
    </xf>
    <xf numFmtId="0" fontId="24" fillId="8" borderId="0" xfId="8" applyFont="1" applyFill="1" applyAlignment="1">
      <alignment horizontal="left"/>
    </xf>
    <xf numFmtId="0" fontId="10" fillId="8" borderId="0" xfId="8" quotePrefix="1" applyFont="1" applyFill="1">
      <alignment horizontal="left" vertical="top"/>
    </xf>
    <xf numFmtId="174" fontId="10" fillId="0" borderId="0" xfId="55" applyFont="1">
      <alignment horizontal="right"/>
      <protection locked="0"/>
    </xf>
    <xf numFmtId="168" fontId="10" fillId="9" borderId="0" xfId="9" applyFont="1" applyAlignment="1">
      <alignment vertical="top"/>
    </xf>
    <xf numFmtId="168" fontId="24" fillId="9" borderId="0" xfId="9" applyFont="1" applyAlignment="1">
      <alignment vertical="top"/>
    </xf>
    <xf numFmtId="0" fontId="24" fillId="8" borderId="0" xfId="36" applyFont="1" applyFill="1" applyBorder="1">
      <alignment horizontal="center"/>
    </xf>
    <xf numFmtId="174" fontId="10" fillId="0" borderId="0" xfId="39" applyFont="1" applyBorder="1"/>
    <xf numFmtId="0" fontId="24" fillId="0" borderId="0" xfId="12" applyFont="1" applyAlignment="1">
      <alignment horizontal="left" vertical="center" wrapText="1"/>
    </xf>
    <xf numFmtId="0" fontId="28" fillId="0" borderId="0" xfId="0" applyFont="1"/>
    <xf numFmtId="49" fontId="24" fillId="0" borderId="0" xfId="0" applyNumberFormat="1" applyFont="1" applyAlignment="1">
      <alignment horizontal="right" wrapText="1"/>
    </xf>
    <xf numFmtId="174" fontId="10" fillId="0" borderId="0" xfId="24" applyFont="1" applyProtection="1">
      <alignment horizontal="right"/>
    </xf>
    <xf numFmtId="0" fontId="11" fillId="0" borderId="0" xfId="3" applyFont="1"/>
    <xf numFmtId="0" fontId="10" fillId="0" borderId="0" xfId="3" applyFont="1"/>
    <xf numFmtId="174" fontId="10" fillId="0" borderId="0" xfId="6" applyFont="1" applyAlignment="1">
      <alignment horizontal="left" indent="2"/>
      <protection locked="0"/>
    </xf>
    <xf numFmtId="174" fontId="10" fillId="9" borderId="7" xfId="33" applyFont="1" applyBorder="1" applyProtection="1">
      <alignment horizontal="right"/>
    </xf>
    <xf numFmtId="174" fontId="10" fillId="0" borderId="7" xfId="55" applyFont="1" applyBorder="1" applyProtection="1">
      <alignment horizontal="right"/>
    </xf>
    <xf numFmtId="37" fontId="10" fillId="0" borderId="0" xfId="0" applyNumberFormat="1" applyFont="1" applyAlignment="1">
      <alignment horizontal="centerContinuous"/>
    </xf>
    <xf numFmtId="10" fontId="10" fillId="0" borderId="0" xfId="28" applyFont="1" applyAlignment="1">
      <alignment horizontal="right" vertical="center"/>
      <protection locked="0"/>
    </xf>
    <xf numFmtId="37" fontId="10" fillId="0" borderId="0" xfId="0" applyNumberFormat="1" applyFont="1" applyAlignment="1">
      <alignment horizontal="center"/>
    </xf>
    <xf numFmtId="174" fontId="10" fillId="0" borderId="0" xfId="6" applyFont="1" applyAlignment="1">
      <alignment wrapText="1"/>
      <protection locked="0"/>
    </xf>
    <xf numFmtId="0" fontId="29" fillId="0" borderId="0" xfId="0" applyFont="1"/>
    <xf numFmtId="0" fontId="24" fillId="0" borderId="7" xfId="0" applyFont="1" applyBorder="1"/>
    <xf numFmtId="168" fontId="10" fillId="9" borderId="0" xfId="33" applyNumberFormat="1" applyFont="1">
      <alignment horizontal="right"/>
      <protection locked="0"/>
    </xf>
    <xf numFmtId="174" fontId="10" fillId="10" borderId="0" xfId="23" applyFont="1" applyProtection="1">
      <alignment horizontal="right"/>
    </xf>
    <xf numFmtId="174" fontId="10" fillId="0" borderId="7" xfId="2" applyFont="1" applyBorder="1"/>
    <xf numFmtId="174" fontId="10" fillId="10" borderId="7" xfId="23" applyFont="1" applyBorder="1">
      <alignment horizontal="right"/>
      <protection locked="0"/>
    </xf>
    <xf numFmtId="168" fontId="10" fillId="9" borderId="0" xfId="10" applyNumberFormat="1" applyFont="1" applyBorder="1"/>
    <xf numFmtId="174" fontId="10" fillId="0" borderId="0" xfId="6" applyFont="1" applyProtection="1">
      <alignment horizontal="left"/>
    </xf>
    <xf numFmtId="176" fontId="10" fillId="10" borderId="7" xfId="23" applyNumberFormat="1" applyFont="1" applyBorder="1">
      <alignment horizontal="right"/>
      <protection locked="0"/>
    </xf>
    <xf numFmtId="176" fontId="10" fillId="10" borderId="0" xfId="23" applyNumberFormat="1" applyFont="1">
      <alignment horizontal="right"/>
      <protection locked="0"/>
    </xf>
    <xf numFmtId="174" fontId="10" fillId="0" borderId="0" xfId="6" quotePrefix="1" applyFont="1" applyAlignment="1">
      <protection locked="0"/>
    </xf>
    <xf numFmtId="174" fontId="10" fillId="0" borderId="0" xfId="24" quotePrefix="1" applyFont="1" applyProtection="1">
      <alignment horizontal="right"/>
    </xf>
    <xf numFmtId="174" fontId="10" fillId="0" borderId="0" xfId="24" applyFont="1" applyAlignment="1">
      <alignment horizontal="right" wrapText="1"/>
      <protection locked="0"/>
    </xf>
    <xf numFmtId="174" fontId="10" fillId="0" borderId="7" xfId="55" applyFont="1" applyBorder="1">
      <alignment horizontal="right"/>
      <protection locked="0"/>
    </xf>
    <xf numFmtId="0" fontId="24" fillId="8" borderId="0" xfId="0" applyFont="1" applyFill="1"/>
    <xf numFmtId="174" fontId="10" fillId="8" borderId="0" xfId="23" applyFont="1" applyFill="1">
      <alignment horizontal="right"/>
      <protection locked="0"/>
    </xf>
    <xf numFmtId="0" fontId="24" fillId="0" borderId="0" xfId="3" applyFont="1" applyAlignment="1">
      <alignment horizontal="centerContinuous" wrapText="1"/>
    </xf>
    <xf numFmtId="0" fontId="24" fillId="8" borderId="0" xfId="3" applyFont="1" applyFill="1" applyAlignment="1">
      <alignment horizontal="centerContinuous" wrapText="1"/>
    </xf>
    <xf numFmtId="174" fontId="10" fillId="8" borderId="0" xfId="23" applyFont="1" applyFill="1" applyAlignment="1">
      <alignment horizontal="centerContinuous"/>
      <protection locked="0"/>
    </xf>
    <xf numFmtId="174" fontId="10" fillId="0" borderId="0" xfId="23" applyFont="1" applyFill="1" applyAlignment="1">
      <alignment horizontal="centerContinuous"/>
      <protection locked="0"/>
    </xf>
    <xf numFmtId="174" fontId="10" fillId="0" borderId="0" xfId="56" applyFont="1" applyAlignment="1">
      <alignment horizontal="center"/>
      <protection locked="0"/>
    </xf>
    <xf numFmtId="174" fontId="10" fillId="0" borderId="0" xfId="50" applyFont="1" applyFill="1" applyAlignment="1">
      <alignment horizontal="right" wrapText="1"/>
      <protection locked="0"/>
    </xf>
    <xf numFmtId="174" fontId="10" fillId="0" borderId="0" xfId="6" applyFont="1" applyAlignment="1">
      <alignment horizontal="left" readingOrder="1"/>
      <protection locked="0"/>
    </xf>
    <xf numFmtId="174" fontId="10" fillId="0" borderId="0" xfId="56" applyFont="1" applyProtection="1">
      <alignment horizontal="left"/>
    </xf>
    <xf numFmtId="174" fontId="10" fillId="0" borderId="0" xfId="6" applyFont="1" applyAlignment="1">
      <alignment horizontal="center" wrapText="1" readingOrder="1"/>
      <protection locked="0"/>
    </xf>
    <xf numFmtId="10" fontId="10" fillId="0" borderId="0" xfId="28" applyFont="1">
      <alignment horizontal="center" vertical="center"/>
      <protection locked="0"/>
    </xf>
    <xf numFmtId="14" fontId="10" fillId="0" borderId="0" xfId="45" applyFont="1" applyAlignment="1">
      <alignment horizontal="center" vertical="top"/>
      <protection locked="0"/>
    </xf>
    <xf numFmtId="174" fontId="10" fillId="0" borderId="0" xfId="0" applyNumberFormat="1" applyFont="1" applyAlignment="1">
      <alignment horizontal="center" wrapText="1"/>
    </xf>
    <xf numFmtId="174" fontId="10" fillId="0" borderId="0" xfId="0" applyNumberFormat="1" applyFont="1" applyAlignment="1">
      <alignment wrapText="1"/>
    </xf>
    <xf numFmtId="174" fontId="10" fillId="0" borderId="0" xfId="6" applyFont="1" applyAlignment="1">
      <alignment horizontal="center" readingOrder="1"/>
      <protection locked="0"/>
    </xf>
    <xf numFmtId="14" fontId="10" fillId="0" borderId="0" xfId="28" applyNumberFormat="1" applyFont="1">
      <alignment horizontal="center" vertical="center"/>
      <protection locked="0"/>
    </xf>
    <xf numFmtId="174" fontId="10" fillId="0" borderId="0" xfId="6" applyFont="1" applyAlignment="1">
      <alignment horizontal="right" wrapText="1" readingOrder="1"/>
      <protection locked="0"/>
    </xf>
    <xf numFmtId="49" fontId="10" fillId="0" borderId="0" xfId="0" applyNumberFormat="1" applyFont="1" applyAlignment="1">
      <alignment horizontal="left"/>
    </xf>
    <xf numFmtId="174" fontId="10" fillId="0" borderId="0" xfId="6" quotePrefix="1" applyFont="1" applyAlignment="1" applyProtection="1"/>
    <xf numFmtId="174" fontId="4" fillId="0" borderId="0" xfId="6">
      <alignment horizontal="left"/>
      <protection locked="0"/>
    </xf>
    <xf numFmtId="0" fontId="4" fillId="0" borderId="0" xfId="46" applyFont="1"/>
    <xf numFmtId="169" fontId="27" fillId="0" borderId="0" xfId="0" applyNumberFormat="1" applyFont="1"/>
    <xf numFmtId="174" fontId="4" fillId="0" borderId="0" xfId="56">
      <alignment horizontal="left"/>
      <protection locked="0"/>
    </xf>
    <xf numFmtId="0" fontId="10" fillId="0" borderId="0" xfId="25" applyNumberFormat="1" applyFont="1">
      <alignment horizontal="center" vertical="center"/>
      <protection locked="0"/>
    </xf>
    <xf numFmtId="174" fontId="4" fillId="10" borderId="0" xfId="23">
      <alignment horizontal="right"/>
      <protection locked="0"/>
    </xf>
    <xf numFmtId="174" fontId="4" fillId="10" borderId="0" xfId="50">
      <alignment horizontal="right"/>
      <protection locked="0"/>
    </xf>
    <xf numFmtId="171" fontId="4" fillId="0" borderId="0" xfId="22">
      <alignment horizontal="center" vertical="center"/>
      <protection locked="0"/>
    </xf>
    <xf numFmtId="174" fontId="4" fillId="0" borderId="0" xfId="6" applyProtection="1">
      <alignment horizontal="left"/>
    </xf>
    <xf numFmtId="174" fontId="4" fillId="0" borderId="0" xfId="56" applyAlignment="1">
      <alignment horizontal="left" vertical="top" wrapText="1"/>
      <protection locked="0"/>
    </xf>
    <xf numFmtId="174" fontId="39" fillId="0" borderId="0" xfId="56" applyFont="1">
      <alignment horizontal="left"/>
      <protection locked="0"/>
    </xf>
    <xf numFmtId="14" fontId="10" fillId="0" borderId="0" xfId="6" applyNumberFormat="1" applyFont="1" applyAlignment="1">
      <alignment horizontal="center" wrapText="1" readingOrder="1"/>
      <protection locked="0"/>
    </xf>
    <xf numFmtId="0" fontId="21" fillId="0" borderId="0" xfId="0" applyFont="1" applyAlignment="1">
      <alignment wrapText="1"/>
    </xf>
    <xf numFmtId="0" fontId="25" fillId="0" borderId="0" xfId="0" quotePrefix="1" applyFont="1" applyAlignment="1">
      <alignment horizontal="left" wrapText="1"/>
    </xf>
    <xf numFmtId="0" fontId="25" fillId="0" borderId="0" xfId="0" applyFont="1" applyAlignment="1">
      <alignment horizontal="left" wrapText="1"/>
    </xf>
    <xf numFmtId="174" fontId="10" fillId="0" borderId="0" xfId="6" applyFont="1" applyAlignment="1">
      <protection locked="0"/>
    </xf>
    <xf numFmtId="174" fontId="4" fillId="0" borderId="0" xfId="6" applyAlignment="1" applyProtection="1">
      <alignment horizontal="left" indent="1"/>
    </xf>
    <xf numFmtId="174" fontId="4" fillId="0" borderId="0" xfId="6" applyAlignment="1">
      <alignment horizontal="left" wrapText="1"/>
      <protection locked="0"/>
    </xf>
    <xf numFmtId="172" fontId="10" fillId="0" borderId="0" xfId="0" applyNumberFormat="1" applyFont="1" applyAlignment="1">
      <alignment horizontal="center" vertical="center" wrapText="1"/>
    </xf>
    <xf numFmtId="0" fontId="25" fillId="0" borderId="0" xfId="0" quotePrefix="1" applyFont="1" applyAlignment="1">
      <alignment horizontal="left"/>
    </xf>
    <xf numFmtId="174" fontId="4" fillId="0" borderId="2" xfId="33" applyFill="1" applyBorder="1">
      <alignment horizontal="right"/>
      <protection locked="0"/>
    </xf>
    <xf numFmtId="174" fontId="4" fillId="0" borderId="0" xfId="33" applyFill="1">
      <alignment horizontal="right"/>
      <protection locked="0"/>
    </xf>
    <xf numFmtId="0" fontId="41" fillId="0" borderId="0" xfId="0" applyFont="1" applyAlignment="1">
      <alignment wrapText="1"/>
    </xf>
    <xf numFmtId="0" fontId="20" fillId="0" borderId="0" xfId="0" applyFont="1" applyAlignment="1">
      <alignment horizontal="left"/>
    </xf>
    <xf numFmtId="0" fontId="42" fillId="0" borderId="0" xfId="0" applyFont="1"/>
    <xf numFmtId="0" fontId="20" fillId="0" borderId="0" xfId="0" applyFont="1" applyAlignment="1">
      <alignment horizontal="center"/>
    </xf>
    <xf numFmtId="0" fontId="20" fillId="0" borderId="0" xfId="0" quotePrefix="1" applyFont="1" applyAlignment="1">
      <alignment horizontal="center"/>
    </xf>
    <xf numFmtId="0" fontId="20" fillId="9" borderId="0" xfId="35" quotePrefix="1">
      <alignment horizontal="center"/>
    </xf>
    <xf numFmtId="0" fontId="20" fillId="0" borderId="0" xfId="37" quotePrefix="1" applyFont="1">
      <alignment horizontal="center"/>
    </xf>
    <xf numFmtId="0" fontId="20" fillId="0" borderId="0" xfId="36" applyFont="1" applyBorder="1">
      <alignment horizontal="center"/>
    </xf>
    <xf numFmtId="0" fontId="20" fillId="9" borderId="0" xfId="38" applyBorder="1">
      <alignment horizontal="center"/>
    </xf>
    <xf numFmtId="0" fontId="20" fillId="0" borderId="7" xfId="37" quotePrefix="1" applyFont="1" applyBorder="1">
      <alignment horizontal="center"/>
    </xf>
    <xf numFmtId="0" fontId="20" fillId="9" borderId="7" xfId="35" quotePrefix="1" applyBorder="1">
      <alignment horizontal="center"/>
    </xf>
    <xf numFmtId="0" fontId="20" fillId="0" borderId="0" xfId="0" quotePrefix="1" applyFont="1" applyAlignment="1">
      <alignment horizontal="left"/>
    </xf>
    <xf numFmtId="0" fontId="20" fillId="0" borderId="0" xfId="0" applyFont="1" applyAlignment="1">
      <alignment horizontal="centerContinuous"/>
    </xf>
    <xf numFmtId="0" fontId="42" fillId="0" borderId="0" xfId="0" applyFont="1" applyAlignment="1">
      <alignment horizontal="centerContinuous"/>
    </xf>
    <xf numFmtId="168" fontId="42" fillId="0" borderId="0" xfId="0" applyNumberFormat="1" applyFont="1"/>
    <xf numFmtId="0" fontId="20" fillId="0" borderId="0" xfId="4" applyFont="1"/>
    <xf numFmtId="0" fontId="43" fillId="0" borderId="0" xfId="0" applyFont="1"/>
    <xf numFmtId="0" fontId="44" fillId="0" borderId="0" xfId="12">
      <alignment horizontal="left" vertical="center"/>
    </xf>
    <xf numFmtId="49" fontId="44" fillId="0" borderId="0" xfId="11" quotePrefix="1" applyNumberFormat="1" applyFont="1" applyAlignment="1">
      <alignment horizontal="center" vertical="center"/>
    </xf>
    <xf numFmtId="0" fontId="44" fillId="0" borderId="0" xfId="11" quotePrefix="1" applyFont="1">
      <alignment horizontal="right" vertical="center"/>
    </xf>
    <xf numFmtId="0" fontId="44" fillId="0" borderId="0" xfId="12" applyAlignment="1">
      <alignment vertical="center"/>
    </xf>
    <xf numFmtId="49" fontId="42" fillId="0" borderId="0" xfId="0" applyNumberFormat="1" applyFont="1" applyAlignment="1">
      <alignment horizontal="right"/>
    </xf>
    <xf numFmtId="49" fontId="20" fillId="0" borderId="0" xfId="0" applyNumberFormat="1" applyFont="1" applyAlignment="1">
      <alignment horizontal="right"/>
    </xf>
    <xf numFmtId="0" fontId="20" fillId="0" borderId="0" xfId="0" applyFont="1"/>
    <xf numFmtId="0" fontId="20" fillId="0" borderId="0" xfId="36" applyFont="1" applyBorder="1" applyAlignment="1">
      <alignment horizontal="center" wrapText="1"/>
    </xf>
    <xf numFmtId="0" fontId="42" fillId="0" borderId="7" xfId="0" applyFont="1" applyBorder="1"/>
    <xf numFmtId="0" fontId="20" fillId="0" borderId="7" xfId="37" applyFont="1" applyBorder="1">
      <alignment horizontal="center"/>
    </xf>
    <xf numFmtId="0" fontId="20" fillId="0" borderId="0" xfId="3" applyFont="1" applyAlignment="1">
      <alignment horizontal="center"/>
    </xf>
    <xf numFmtId="0" fontId="20" fillId="0" borderId="0" xfId="3" applyFont="1"/>
    <xf numFmtId="0" fontId="45" fillId="0" borderId="0" xfId="0" applyFont="1"/>
    <xf numFmtId="0" fontId="20" fillId="0" borderId="0" xfId="19" applyFont="1">
      <alignment horizontal="right" vertical="center"/>
    </xf>
    <xf numFmtId="49" fontId="20" fillId="0" borderId="0" xfId="0" applyNumberFormat="1" applyFont="1" applyAlignment="1">
      <alignment horizontal="right" wrapText="1"/>
    </xf>
    <xf numFmtId="0" fontId="20" fillId="0" borderId="0" xfId="0" applyFont="1" applyAlignment="1">
      <alignment wrapText="1"/>
    </xf>
    <xf numFmtId="0" fontId="20" fillId="0" borderId="0" xfId="19" quotePrefix="1" applyFont="1">
      <alignment horizontal="right" vertical="center"/>
    </xf>
    <xf numFmtId="174" fontId="42" fillId="9" borderId="0" xfId="33" applyFont="1">
      <alignment horizontal="right"/>
      <protection locked="0"/>
    </xf>
    <xf numFmtId="0" fontId="20" fillId="0" borderId="0" xfId="3" applyFont="1" applyAlignment="1">
      <alignment horizontal="centerContinuous"/>
    </xf>
    <xf numFmtId="37" fontId="42" fillId="0" borderId="0" xfId="0" applyNumberFormat="1" applyFont="1" applyAlignment="1">
      <alignment horizontal="centerContinuous"/>
    </xf>
    <xf numFmtId="0" fontId="20" fillId="0" borderId="7" xfId="3" applyFont="1" applyBorder="1"/>
    <xf numFmtId="37" fontId="42" fillId="0" borderId="7" xfId="0" applyNumberFormat="1" applyFont="1" applyBorder="1"/>
    <xf numFmtId="37" fontId="42" fillId="0" borderId="0" xfId="0" applyNumberFormat="1" applyFont="1"/>
    <xf numFmtId="0" fontId="20" fillId="0" borderId="1" xfId="36" applyFont="1" applyBorder="1">
      <alignment horizontal="center"/>
    </xf>
    <xf numFmtId="49" fontId="20" fillId="0" borderId="0" xfId="0" applyNumberFormat="1" applyFont="1" applyAlignment="1">
      <alignment horizontal="centerContinuous"/>
    </xf>
    <xf numFmtId="0" fontId="44" fillId="0" borderId="0" xfId="11" applyFont="1">
      <alignment horizontal="right" vertical="center"/>
    </xf>
    <xf numFmtId="0" fontId="46" fillId="0" borderId="0" xfId="0" applyFont="1"/>
    <xf numFmtId="0" fontId="42" fillId="0" borderId="0" xfId="0" applyFont="1" applyAlignment="1">
      <alignment vertical="top"/>
    </xf>
    <xf numFmtId="168" fontId="20" fillId="9" borderId="0" xfId="35" quotePrefix="1" applyNumberFormat="1">
      <alignment horizontal="center"/>
    </xf>
    <xf numFmtId="168" fontId="20" fillId="9" borderId="0" xfId="38" applyNumberFormat="1" applyBorder="1">
      <alignment horizontal="center"/>
    </xf>
    <xf numFmtId="168" fontId="20" fillId="9" borderId="7" xfId="35" quotePrefix="1" applyNumberFormat="1" applyBorder="1">
      <alignment horizontal="center"/>
    </xf>
    <xf numFmtId="0" fontId="20" fillId="0" borderId="0" xfId="4" applyFont="1" applyAlignment="1">
      <alignment wrapText="1"/>
    </xf>
    <xf numFmtId="174" fontId="42" fillId="0" borderId="0" xfId="23" applyFont="1" applyFill="1">
      <alignment horizontal="right"/>
      <protection locked="0"/>
    </xf>
    <xf numFmtId="0" fontId="20" fillId="0" borderId="0" xfId="36" applyFont="1" applyBorder="1" applyAlignment="1">
      <alignment horizontal="left"/>
    </xf>
    <xf numFmtId="0" fontId="20" fillId="0" borderId="7" xfId="36" applyFont="1" applyBorder="1" applyAlignment="1">
      <alignment horizontal="center" wrapText="1"/>
    </xf>
    <xf numFmtId="0" fontId="20" fillId="9" borderId="7" xfId="38" applyBorder="1" applyAlignment="1">
      <alignment horizontal="center" wrapText="1"/>
    </xf>
    <xf numFmtId="0" fontId="20" fillId="0" borderId="7" xfId="19" applyFont="1" applyBorder="1">
      <alignment horizontal="right" vertical="center"/>
    </xf>
    <xf numFmtId="0" fontId="42" fillId="0" borderId="7" xfId="37" quotePrefix="1" applyFont="1" applyBorder="1">
      <alignment horizontal="center"/>
    </xf>
    <xf numFmtId="0" fontId="42" fillId="9" borderId="7" xfId="35" quotePrefix="1" applyFont="1" applyBorder="1">
      <alignment horizontal="center"/>
    </xf>
    <xf numFmtId="0" fontId="42" fillId="0" borderId="7" xfId="0" applyFont="1" applyBorder="1" applyAlignment="1">
      <alignment wrapText="1"/>
    </xf>
    <xf numFmtId="0" fontId="42" fillId="0" borderId="0" xfId="0" applyFont="1" applyAlignment="1">
      <alignment wrapText="1"/>
    </xf>
    <xf numFmtId="0" fontId="20" fillId="0" borderId="0" xfId="36" applyFont="1" applyBorder="1" applyAlignment="1">
      <alignment horizontal="left" wrapText="1"/>
    </xf>
    <xf numFmtId="0" fontId="20" fillId="9" borderId="0" xfId="38" applyBorder="1" applyAlignment="1">
      <alignment horizontal="center" wrapText="1"/>
    </xf>
    <xf numFmtId="0" fontId="20" fillId="9" borderId="0" xfId="38" applyBorder="1" applyAlignment="1">
      <alignment horizontal="center" vertical="center"/>
    </xf>
    <xf numFmtId="0" fontId="20" fillId="0" borderId="0" xfId="36" applyFont="1" applyBorder="1" applyAlignment="1">
      <alignment horizontal="center" vertical="center"/>
    </xf>
    <xf numFmtId="175" fontId="20" fillId="9" borderId="0" xfId="44" applyFont="1" applyBorder="1">
      <alignment horizontal="center"/>
    </xf>
    <xf numFmtId="175" fontId="20" fillId="0" borderId="7" xfId="34" quotePrefix="1" applyFont="1" applyBorder="1">
      <alignment horizontal="center"/>
    </xf>
    <xf numFmtId="0" fontId="20" fillId="9" borderId="7" xfId="35" applyBorder="1">
      <alignment horizontal="center"/>
    </xf>
    <xf numFmtId="0" fontId="20" fillId="0" borderId="0" xfId="0" applyFont="1" applyAlignment="1">
      <alignment horizontal="left" wrapText="1"/>
    </xf>
    <xf numFmtId="0" fontId="20" fillId="0" borderId="0" xfId="3" applyFont="1" applyAlignment="1">
      <alignment wrapText="1"/>
    </xf>
    <xf numFmtId="0" fontId="20" fillId="0" borderId="7" xfId="0" applyFont="1" applyBorder="1"/>
    <xf numFmtId="0" fontId="20" fillId="0" borderId="0" xfId="4" quotePrefix="1" applyFont="1"/>
    <xf numFmtId="0" fontId="20" fillId="9" borderId="0" xfId="35" quotePrefix="1" applyAlignment="1">
      <alignment horizontal="center" wrapText="1"/>
    </xf>
    <xf numFmtId="0" fontId="20" fillId="0" borderId="0" xfId="11" quotePrefix="1" applyFont="1">
      <alignment horizontal="right" vertical="center"/>
    </xf>
    <xf numFmtId="0" fontId="20" fillId="0" borderId="0" xfId="3" applyFont="1" applyAlignment="1">
      <alignment horizontal="right"/>
    </xf>
    <xf numFmtId="174" fontId="20" fillId="0" borderId="0" xfId="6" applyFont="1">
      <alignment horizontal="left"/>
      <protection locked="0"/>
    </xf>
    <xf numFmtId="0" fontId="44" fillId="0" borderId="0" xfId="3" applyFont="1" applyAlignment="1">
      <alignment horizontal="right" vertical="center"/>
    </xf>
    <xf numFmtId="0" fontId="44" fillId="0" borderId="0" xfId="3" applyFont="1"/>
    <xf numFmtId="0" fontId="20" fillId="0" borderId="0" xfId="0" applyFont="1" applyAlignment="1">
      <alignment vertical="center"/>
    </xf>
    <xf numFmtId="0" fontId="20" fillId="0" borderId="0" xfId="12" applyFont="1">
      <alignment horizontal="left" vertical="center"/>
    </xf>
    <xf numFmtId="0" fontId="20" fillId="0" borderId="0" xfId="12" applyFont="1" applyAlignment="1">
      <alignment horizontal="left" vertical="center" wrapText="1"/>
    </xf>
    <xf numFmtId="0" fontId="20" fillId="8" borderId="0" xfId="3" applyFont="1" applyFill="1"/>
    <xf numFmtId="0" fontId="20" fillId="0" borderId="0" xfId="19" quotePrefix="1" applyFont="1" applyAlignment="1">
      <alignment horizontal="right"/>
    </xf>
    <xf numFmtId="0" fontId="20" fillId="0" borderId="7" xfId="0" applyFont="1" applyBorder="1" applyAlignment="1">
      <alignment horizontal="center" vertical="center" wrapText="1"/>
    </xf>
    <xf numFmtId="0" fontId="20" fillId="0" borderId="0" xfId="3" applyFont="1" applyAlignment="1">
      <alignment horizontal="left" vertical="center"/>
    </xf>
    <xf numFmtId="0" fontId="20" fillId="0" borderId="0" xfId="0" applyFont="1" applyAlignment="1">
      <alignment horizontal="left" vertical="center" wrapText="1"/>
    </xf>
    <xf numFmtId="0" fontId="42" fillId="0" borderId="0" xfId="0" applyFont="1" applyAlignment="1">
      <alignment horizontal="center"/>
    </xf>
    <xf numFmtId="0" fontId="20" fillId="0" borderId="0" xfId="0" applyFont="1" applyAlignment="1">
      <alignment horizontal="center" vertical="center" wrapText="1"/>
    </xf>
    <xf numFmtId="0" fontId="20" fillId="0" borderId="1" xfId="0" quotePrefix="1" applyFont="1" applyBorder="1" applyAlignment="1">
      <alignment horizontal="centerContinuous" wrapText="1"/>
    </xf>
    <xf numFmtId="0" fontId="42" fillId="0" borderId="1" xfId="0" applyFont="1" applyBorder="1" applyAlignment="1">
      <alignment horizontal="centerContinuous"/>
    </xf>
    <xf numFmtId="0" fontId="42" fillId="0" borderId="0" xfId="0" applyFont="1" applyAlignment="1">
      <alignment horizontal="center" wrapText="1"/>
    </xf>
    <xf numFmtId="0" fontId="20" fillId="0" borderId="1" xfId="0" applyFont="1" applyBorder="1" applyAlignment="1">
      <alignment horizontal="centerContinuous" wrapText="1"/>
    </xf>
    <xf numFmtId="0" fontId="20" fillId="0" borderId="7" xfId="0" applyFont="1" applyBorder="1" applyAlignment="1">
      <alignment wrapText="1"/>
    </xf>
    <xf numFmtId="177" fontId="20" fillId="9" borderId="0" xfId="35" quotePrefix="1" applyNumberFormat="1">
      <alignment horizontal="center"/>
    </xf>
    <xf numFmtId="177" fontId="20" fillId="0" borderId="0" xfId="37" quotePrefix="1" applyNumberFormat="1" applyFont="1">
      <alignment horizontal="center"/>
    </xf>
    <xf numFmtId="178" fontId="20" fillId="0" borderId="0" xfId="37" quotePrefix="1" applyNumberFormat="1" applyFont="1">
      <alignment horizontal="center"/>
    </xf>
    <xf numFmtId="0" fontId="20" fillId="0" borderId="1" xfId="38" applyFill="1" applyBorder="1" applyAlignment="1">
      <alignment horizontal="center" wrapText="1"/>
    </xf>
    <xf numFmtId="0" fontId="20" fillId="0" borderId="0" xfId="38" applyFill="1" applyBorder="1" applyAlignment="1">
      <alignment horizontal="center" wrapText="1"/>
    </xf>
    <xf numFmtId="0" fontId="20" fillId="0" borderId="7" xfId="35" quotePrefix="1" applyFill="1" applyBorder="1">
      <alignment horizontal="center"/>
    </xf>
    <xf numFmtId="0" fontId="42" fillId="0" borderId="7" xfId="0" quotePrefix="1" applyFont="1" applyBorder="1" applyAlignment="1">
      <alignment horizontal="left"/>
    </xf>
    <xf numFmtId="0" fontId="42" fillId="0" borderId="0" xfId="0" applyFont="1" applyAlignment="1">
      <alignment horizontal="left"/>
    </xf>
    <xf numFmtId="0" fontId="20" fillId="0" borderId="0" xfId="4" applyFont="1" applyAlignment="1">
      <alignment vertical="center"/>
    </xf>
    <xf numFmtId="0" fontId="42" fillId="0" borderId="0" xfId="0" applyFont="1" applyAlignment="1">
      <alignment vertical="center"/>
    </xf>
    <xf numFmtId="0" fontId="47" fillId="0" borderId="0" xfId="0" applyFont="1" applyAlignment="1">
      <alignment horizontal="centerContinuous"/>
    </xf>
    <xf numFmtId="0" fontId="48" fillId="0" borderId="0" xfId="0" applyFont="1" applyAlignment="1">
      <alignment horizontal="centerContinuous"/>
    </xf>
    <xf numFmtId="0" fontId="17" fillId="0" borderId="0" xfId="3"/>
    <xf numFmtId="174" fontId="4" fillId="0" borderId="0" xfId="56" applyAlignment="1">
      <alignment horizontal="left" indent="2"/>
      <protection locked="0"/>
    </xf>
    <xf numFmtId="0" fontId="17" fillId="0" borderId="5" xfId="36">
      <alignment horizontal="center"/>
    </xf>
    <xf numFmtId="0" fontId="17" fillId="0" borderId="5" xfId="36" applyAlignment="1">
      <alignment horizontal="center" wrapText="1"/>
    </xf>
    <xf numFmtId="168" fontId="10" fillId="0" borderId="0" xfId="0" applyNumberFormat="1" applyFont="1" applyAlignment="1">
      <alignment horizontal="right" vertical="center"/>
    </xf>
    <xf numFmtId="168" fontId="10" fillId="0" borderId="0" xfId="0" applyNumberFormat="1" applyFont="1" applyAlignment="1">
      <alignment horizontal="center"/>
    </xf>
    <xf numFmtId="0" fontId="20" fillId="8" borderId="0" xfId="3" applyFont="1" applyFill="1" applyAlignment="1">
      <alignment horizontal="center"/>
    </xf>
    <xf numFmtId="0" fontId="24" fillId="8" borderId="0" xfId="3" applyFont="1" applyFill="1" applyAlignment="1">
      <alignment horizontal="center"/>
    </xf>
    <xf numFmtId="168" fontId="10" fillId="0" borderId="2" xfId="0" applyNumberFormat="1" applyFont="1" applyBorder="1" applyAlignment="1">
      <alignment horizontal="right" vertical="center"/>
    </xf>
    <xf numFmtId="0" fontId="10" fillId="0" borderId="0" xfId="0" applyFont="1" applyAlignment="1">
      <alignment horizontal="center" vertical="center" wrapText="1"/>
    </xf>
    <xf numFmtId="0" fontId="17" fillId="0" borderId="0" xfId="37" applyAlignment="1">
      <alignment horizontal="left"/>
    </xf>
    <xf numFmtId="0" fontId="49" fillId="0" borderId="0" xfId="0" applyFont="1"/>
    <xf numFmtId="168" fontId="11" fillId="8" borderId="0" xfId="9" applyFont="1" applyFill="1">
      <alignment horizontal="left" vertical="top"/>
    </xf>
    <xf numFmtId="168" fontId="11" fillId="8" borderId="0" xfId="9" applyFont="1" applyFill="1" applyAlignment="1">
      <alignment horizontal="left" vertical="top" indent="1"/>
    </xf>
    <xf numFmtId="0" fontId="49" fillId="0" borderId="0" xfId="0" applyFont="1" applyAlignment="1">
      <alignment vertical="center" wrapText="1"/>
    </xf>
    <xf numFmtId="0" fontId="25" fillId="0" borderId="0" xfId="0" quotePrefix="1" applyFont="1" applyAlignment="1">
      <alignment horizontal="left" vertical="center"/>
    </xf>
    <xf numFmtId="0" fontId="10" fillId="0" borderId="0" xfId="0" quotePrefix="1" applyFont="1" applyAlignment="1">
      <alignment horizontal="left" wrapText="1" indent="1"/>
    </xf>
    <xf numFmtId="0" fontId="10" fillId="0" borderId="0" xfId="0" quotePrefix="1" applyFont="1" applyAlignment="1">
      <alignment horizontal="left" indent="1"/>
    </xf>
    <xf numFmtId="0" fontId="10" fillId="0" borderId="0" xfId="0" applyFont="1" applyAlignment="1">
      <alignment horizontal="left" wrapText="1" indent="1"/>
    </xf>
    <xf numFmtId="174" fontId="10" fillId="9" borderId="17" xfId="10" applyFont="1" applyBorder="1"/>
    <xf numFmtId="168" fontId="10" fillId="0" borderId="17" xfId="0" applyNumberFormat="1" applyFont="1" applyBorder="1" applyAlignment="1">
      <alignment vertical="center"/>
    </xf>
    <xf numFmtId="168" fontId="10" fillId="0" borderId="17" xfId="0" applyNumberFormat="1" applyFont="1" applyBorder="1"/>
    <xf numFmtId="0" fontId="10" fillId="0" borderId="6" xfId="0" applyFont="1" applyBorder="1" applyAlignment="1">
      <alignment horizontal="center"/>
    </xf>
    <xf numFmtId="0" fontId="20" fillId="0" borderId="0" xfId="0" applyFont="1" applyAlignment="1">
      <alignment horizontal="center"/>
    </xf>
    <xf numFmtId="174" fontId="10" fillId="0" borderId="0" xfId="6" applyFont="1" applyAlignment="1">
      <alignment horizontal="center"/>
      <protection locked="0"/>
    </xf>
    <xf numFmtId="0" fontId="39" fillId="0" borderId="0" xfId="0" applyFont="1" applyAlignment="1">
      <alignment horizontal="center"/>
    </xf>
    <xf numFmtId="0" fontId="3" fillId="0" borderId="0" xfId="0" applyFont="1" applyAlignment="1">
      <alignment horizontal="center"/>
    </xf>
    <xf numFmtId="174" fontId="10" fillId="0" borderId="0" xfId="6" applyFont="1">
      <alignment horizontal="left"/>
      <protection locked="0"/>
    </xf>
    <xf numFmtId="174" fontId="10" fillId="0" borderId="0" xfId="6" applyFont="1" applyAlignment="1">
      <protection locked="0"/>
    </xf>
    <xf numFmtId="0" fontId="20" fillId="9" borderId="0" xfId="35" quotePrefix="1">
      <alignment horizontal="center"/>
    </xf>
    <xf numFmtId="0" fontId="20" fillId="0" borderId="0" xfId="37" quotePrefix="1" applyFont="1">
      <alignment horizontal="center"/>
    </xf>
    <xf numFmtId="0" fontId="20" fillId="0" borderId="0" xfId="36" applyFont="1" applyBorder="1">
      <alignment horizontal="center"/>
    </xf>
  </cellXfs>
  <cellStyles count="94">
    <cellStyle name="1. Blue Page Heading" xfId="32" xr:uid="{071A0819-AFEF-4A6B-841F-CD23849DD9F5}"/>
    <cellStyle name="11. Budget Highlighted Column" xfId="1" xr:uid="{00000000-0005-0000-0000-000000000000}"/>
    <cellStyle name="13. Column Numbers No Fill" xfId="2" xr:uid="{00000000-0005-0000-0000-000001000000}"/>
    <cellStyle name="14. Column Numbers No fill - line below" xfId="39" xr:uid="{DE052652-895C-419B-A18B-4D6296736A77}"/>
    <cellStyle name="15. Bold Budget Column Number with Line Above" xfId="41" xr:uid="{82A16D24-06D2-462E-988F-3F1559BAE093}"/>
    <cellStyle name="16. Bold Column Number No Fill Line Above" xfId="40" xr:uid="{C40A97E3-A92F-4327-94E4-AA6C76142D7D}"/>
    <cellStyle name="17. Bold Budget Column Number with line below" xfId="42" xr:uid="{197DC956-723C-4F65-A27A-0C63E530C47E}"/>
    <cellStyle name="18. Bold Column Numbers No Fill thick line below" xfId="43" xr:uid="{400EF6D8-58DA-4357-9780-8FC02907A239}"/>
    <cellStyle name="19. Key Row Header Blue with Thick Black Line" xfId="3" xr:uid="{00000000-0005-0000-0000-000002000000}"/>
    <cellStyle name="2. Key Row Heading - Blue" xfId="53" xr:uid="{6BDB21C5-CB7C-433F-85A3-C84EBD717D51}"/>
    <cellStyle name="20% - Accent1" xfId="75" builtinId="30" hidden="1"/>
    <cellStyle name="20% - Accent2" xfId="78" builtinId="34" hidden="1"/>
    <cellStyle name="20% - Accent3" xfId="80" builtinId="38" hidden="1"/>
    <cellStyle name="20% - Accent4" xfId="83" builtinId="42" hidden="1"/>
    <cellStyle name="20% - Accent5" xfId="5" builtinId="46" hidden="1" customBuiltin="1"/>
    <cellStyle name="20% - Accent6" xfId="88" builtinId="50" hidden="1"/>
    <cellStyle name="21. Input-Number" xfId="47" xr:uid="{E51B54E4-3B66-41A2-B437-3D53219C2108}"/>
    <cellStyle name="23. Grey Header - grey fill" xfId="48" xr:uid="{E1C8CBD0-ABD4-4EDE-B5D1-313B5CFEB625}"/>
    <cellStyle name="24. Grey text - Grey fill" xfId="49" xr:uid="{C9E9F386-3E01-425C-8E17-3D4BBADD86AF}"/>
    <cellStyle name="40% - Accent1" xfId="76" builtinId="31" hidden="1"/>
    <cellStyle name="40% - Accent2" xfId="13" builtinId="35" hidden="1" customBuiltin="1"/>
    <cellStyle name="40% - Accent3" xfId="81" builtinId="39" hidden="1"/>
    <cellStyle name="40% - Accent4" xfId="84" builtinId="43" hidden="1"/>
    <cellStyle name="40% - Accent5" xfId="86" builtinId="47" hidden="1"/>
    <cellStyle name="40% - Accent6" xfId="89" builtinId="51" hidden="1"/>
    <cellStyle name="60% - Accent1" xfId="77" builtinId="32" hidden="1"/>
    <cellStyle name="60% - Accent2" xfId="79" builtinId="36" hidden="1"/>
    <cellStyle name="60% - Accent3" xfId="82" builtinId="40" hidden="1"/>
    <cellStyle name="60% - Accent4" xfId="85" builtinId="44" hidden="1"/>
    <cellStyle name="60% - Accent5" xfId="87" builtinId="48" hidden="1"/>
    <cellStyle name="60% - Accent6" xfId="90" builtinId="52" hidden="1"/>
    <cellStyle name="Accent1" xfId="59" builtinId="29" hidden="1"/>
    <cellStyle name="Accent2" xfId="60" builtinId="33" hidden="1"/>
    <cellStyle name="Accent3" xfId="61" builtinId="37" hidden="1"/>
    <cellStyle name="Accent4" xfId="62" builtinId="41" hidden="1"/>
    <cellStyle name="Accent5" xfId="14" builtinId="45" hidden="1" customBuiltin="1"/>
    <cellStyle name="Accent6" xfId="63" builtinId="49" hidden="1"/>
    <cellStyle name="Blue Column Header" xfId="37" xr:uid="{53045544-F819-4E14-A03A-FC1A55B636C4}"/>
    <cellStyle name="Blue column header underlined" xfId="36" xr:uid="{B87F7B3F-7C30-44D9-89B3-3FF5EBCCF6C3}"/>
    <cellStyle name="Blue Grey date no underline" xfId="34" xr:uid="{FC88C576-336F-43E9-ACF5-3E78BCBDE7FB}"/>
    <cellStyle name="Blue Grey no underline" xfId="35" xr:uid="{F17081F8-2964-42CE-84B8-76E83D8FAB85}"/>
    <cellStyle name="Blue Grey underline" xfId="38" xr:uid="{3615EFD3-56EE-4D99-835D-CEE116FA55CF}"/>
    <cellStyle name="Blue White date underlined" xfId="44" xr:uid="{EE8D3AF1-2345-4279-84D2-4F55A5038AFA}"/>
    <cellStyle name="Budget/PY Number Centered" xfId="25" xr:uid="{00000000-0005-0000-0000-000018000000}"/>
    <cellStyle name="Budget/PY Number Right" xfId="24" xr:uid="{00000000-0005-0000-0000-000019000000}"/>
    <cellStyle name="Budget/PY Number Right 2" xfId="55" xr:uid="{8B80C327-FA84-4DD7-97A7-1E4FDC690D80}"/>
    <cellStyle name="Calculation" xfId="71" builtinId="22" hidden="1"/>
    <cellStyle name="Check Cell" xfId="15" builtinId="23" hidden="1" customBuiltin="1"/>
    <cellStyle name="Comma" xfId="16" builtinId="3" customBuiltin="1"/>
    <cellStyle name="Comma [0]" xfId="17" builtinId="6" customBuiltin="1"/>
    <cellStyle name="Currency" xfId="92" builtinId="4" customBuiltin="1"/>
    <cellStyle name="Currency [0]" xfId="93" builtinId="7" customBuiltin="1"/>
    <cellStyle name="CY Actual" xfId="23" xr:uid="{00000000-0005-0000-0000-00001D000000}"/>
    <cellStyle name="CY Actual 2" xfId="54" xr:uid="{7EC84C87-89D8-4C93-AF29-B250A0D3AE50}"/>
    <cellStyle name="CY Dark ACTUAL" xfId="33" xr:uid="{D53F6E2E-A0AA-4146-8EA4-45626B8B94F9}"/>
    <cellStyle name="CY Percentage" xfId="26" xr:uid="{00000000-0005-0000-0000-00001E000000}"/>
    <cellStyle name="Date - White/Blue" xfId="45" xr:uid="{ED2DAFFB-75BC-4264-99EE-3764B1EF6386}"/>
    <cellStyle name="Date - White/Blue 2" xfId="58" xr:uid="{8AD8FBA7-C7EC-4466-9F41-53806D12D882}"/>
    <cellStyle name="Explanatory Text" xfId="18" builtinId="53" hidden="1" customBuiltin="1"/>
    <cellStyle name="Fixed Text Input" xfId="30" xr:uid="{00000000-0005-0000-0000-000023000000}"/>
    <cellStyle name="Gray/Green" xfId="50" xr:uid="{8119A36C-90D7-451A-B7A9-03845CB7E438}"/>
    <cellStyle name="Grey Column line above" xfId="10" xr:uid="{00000000-0005-0000-0000-00000D000000}"/>
    <cellStyle name="Grey Header - grey fill" xfId="8" xr:uid="{00000000-0005-0000-0000-00000A000000}"/>
    <cellStyle name="Grey text - Grey fill" xfId="9" xr:uid="{00000000-0005-0000-0000-00000B000000}"/>
    <cellStyle name="Heading 1" xfId="65" builtinId="16" hidden="1"/>
    <cellStyle name="Heading 2" xfId="66" builtinId="17" hidden="1"/>
    <cellStyle name="Heading 3" xfId="67" builtinId="18" hidden="1"/>
    <cellStyle name="Heading 4" xfId="68" builtinId="19" hidden="1"/>
    <cellStyle name="Hyperlink" xfId="46" builtinId="8" customBuiltin="1"/>
    <cellStyle name="Input" xfId="69" builtinId="20" hidden="1"/>
    <cellStyle name="Input-Number" xfId="7" xr:uid="{00000000-0005-0000-0000-000007000000}"/>
    <cellStyle name="Input-Text" xfId="29" xr:uid="{00000000-0005-0000-0000-000006000000}"/>
    <cellStyle name="Linked Cell" xfId="72" builtinId="24" hidden="1"/>
    <cellStyle name="Normal" xfId="0" builtinId="0" customBuiltin="1"/>
    <cellStyle name="Normal 2" xfId="52" xr:uid="{7C64808E-7436-447D-BFD8-38A53422A923}"/>
    <cellStyle name="Normal 3" xfId="91" xr:uid="{7ACFCD2E-AFBC-446A-957B-8097E91B9CF2}"/>
    <cellStyle name="Note" xfId="73" builtinId="10" hidden="1"/>
    <cellStyle name="Note Letter" xfId="19" xr:uid="{00000000-0005-0000-0000-000026000000}"/>
    <cellStyle name="Note Number" xfId="11" xr:uid="{00000000-0005-0000-0000-00000F000000}"/>
    <cellStyle name="Note Number Title" xfId="12" xr:uid="{00000000-0005-0000-0000-000010000000}"/>
    <cellStyle name="Output" xfId="70" builtinId="21" hidden="1"/>
    <cellStyle name="Per cent" xfId="31" builtinId="5" customBuiltin="1"/>
    <cellStyle name="PY Percentage Centered" xfId="28" xr:uid="{00000000-0005-0000-0000-000027000000}"/>
    <cellStyle name="PY Percentage Right" xfId="27" xr:uid="{00000000-0005-0000-0000-000028000000}"/>
    <cellStyle name="PY Percentage Right 2" xfId="57" xr:uid="{D3CE570F-7951-41EC-8A76-9FC96F185C8F}"/>
    <cellStyle name="Row Heading - Blue" xfId="4" xr:uid="{00000000-0005-0000-0000-000003000000}"/>
    <cellStyle name="Text - Centred" xfId="22" xr:uid="{00000000-0005-0000-0000-00002A000000}"/>
    <cellStyle name="Text - Left aligned" xfId="6" xr:uid="{00000000-0005-0000-0000-00002B000000}"/>
    <cellStyle name="Text - Left aligned 2" xfId="56" xr:uid="{3A035398-0674-441B-8B40-C5F5E787CB05}"/>
    <cellStyle name="Text SAP" xfId="21" xr:uid="{00000000-0005-0000-0000-000008000000}"/>
    <cellStyle name="Title" xfId="64" builtinId="15" hidden="1"/>
    <cellStyle name="Total" xfId="74" builtinId="25" hidden="1"/>
    <cellStyle name="Warning Text" xfId="20" builtinId="11" customBuiltin="1"/>
    <cellStyle name="White/Green" xfId="51" xr:uid="{27F7A7F2-641E-475D-9171-48EDECFC7C11}"/>
  </cellStyles>
  <dxfs count="52">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485DAA"/>
        </patternFill>
      </fill>
    </dxf>
    <dxf>
      <fill>
        <patternFill>
          <bgColor theme="5" tint="0.59996337778862885"/>
        </patternFill>
      </fill>
    </dxf>
    <dxf>
      <fill>
        <patternFill>
          <bgColor theme="5" tint="0.59996337778862885"/>
        </patternFill>
      </fill>
    </dxf>
    <dxf>
      <fill>
        <patternFill>
          <bgColor rgb="FF485DAA"/>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border>
        <top style="thin">
          <color auto="1"/>
        </top>
        <vertical/>
        <horizontal/>
      </border>
    </dxf>
    <dxf>
      <fill>
        <patternFill>
          <bgColor theme="0" tint="-0.14996795556505021"/>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485DAA"/>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5" tint="0.59996337778862885"/>
        </patternFill>
      </fill>
    </dxf>
    <dxf>
      <fill>
        <patternFill>
          <bgColor theme="5" tint="0.59996337778862885"/>
        </patternFill>
      </fill>
    </dxf>
    <dxf>
      <fill>
        <patternFill>
          <bgColor rgb="FF485DAA"/>
        </patternFill>
      </fill>
    </dxf>
    <dxf>
      <fill>
        <patternFill>
          <bgColor theme="5" tint="0.59996337778862885"/>
        </patternFill>
      </fill>
    </dxf>
    <dxf>
      <fill>
        <patternFill>
          <bgColor theme="5" tint="0.59996337778862885"/>
        </patternFill>
      </fill>
    </dxf>
  </dxfs>
  <tableStyles count="1" defaultTableStyle="TableStyleMedium9" defaultPivotStyle="PivotStyleLight16">
    <tableStyle name="Invisible" pivot="0" table="0" count="0" xr9:uid="{BF12AB72-60A1-44A0-8338-E876187E71F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B0EE"/>
      <color rgb="FF16B685"/>
      <color rgb="FF485DAA"/>
      <color rgb="FFDBA485"/>
      <color rgb="FF50C8E8"/>
      <color rgb="FFD9D9D9"/>
      <color rgb="FF00AEE6"/>
      <color rgb="FF33CCFF"/>
      <color rgb="FF14E2FF"/>
      <color rgb="FF50C8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48" Type="http://schemas.openxmlformats.org/officeDocument/2006/relationships/customXml" Target="../customXml/item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002060"/>
    <pageSetUpPr fitToPage="1"/>
  </sheetPr>
  <dimension ref="A1:H83"/>
  <sheetViews>
    <sheetView tabSelected="1" view="pageBreakPreview" zoomScale="115" zoomScaleNormal="100" zoomScaleSheetLayoutView="115" workbookViewId="0"/>
  </sheetViews>
  <sheetFormatPr defaultColWidth="8.85546875" defaultRowHeight="15" customHeight="1" x14ac:dyDescent="0.2"/>
  <cols>
    <col min="1" max="1" width="12.85546875" bestFit="1" customWidth="1"/>
    <col min="2" max="2" width="2.140625" customWidth="1"/>
    <col min="3" max="3" width="13.140625" customWidth="1"/>
    <col min="4" max="4" width="17.140625" customWidth="1"/>
    <col min="5" max="5" width="7.140625" customWidth="1"/>
    <col min="6" max="6" width="25.42578125" customWidth="1"/>
    <col min="7" max="7" width="11.140625" customWidth="1"/>
    <col min="8" max="8" width="9" customWidth="1"/>
    <col min="9" max="10" width="8.85546875" customWidth="1"/>
  </cols>
  <sheetData>
    <row r="1" spans="1:8" ht="12.75" x14ac:dyDescent="0.2">
      <c r="A1" s="6"/>
      <c r="B1" s="6"/>
      <c r="C1" s="6"/>
      <c r="D1" s="6"/>
      <c r="E1" s="6"/>
      <c r="F1" s="6"/>
      <c r="G1" s="6"/>
      <c r="H1" s="6"/>
    </row>
    <row r="2" spans="1:8" ht="12.75" x14ac:dyDescent="0.2">
      <c r="A2" s="6"/>
      <c r="B2" s="6"/>
      <c r="C2" s="6"/>
      <c r="D2" s="6"/>
      <c r="E2" s="6"/>
      <c r="F2" s="6"/>
      <c r="G2" s="6"/>
      <c r="H2" s="6"/>
    </row>
    <row r="3" spans="1:8" ht="12.75" x14ac:dyDescent="0.2">
      <c r="A3" s="6"/>
      <c r="B3" s="6"/>
      <c r="C3" s="6"/>
      <c r="D3" s="6"/>
      <c r="E3" s="6"/>
      <c r="F3" s="6"/>
      <c r="G3" s="6"/>
      <c r="H3" s="6"/>
    </row>
    <row r="4" spans="1:8" ht="12.75" x14ac:dyDescent="0.2">
      <c r="A4" s="266"/>
      <c r="B4" s="266"/>
      <c r="C4" s="266"/>
      <c r="D4" s="266"/>
      <c r="E4" s="266"/>
      <c r="F4" s="266"/>
      <c r="G4" s="266"/>
      <c r="H4" s="266"/>
    </row>
    <row r="5" spans="1:8" ht="12.75" x14ac:dyDescent="0.2">
      <c r="A5" s="389" t="s">
        <v>1597</v>
      </c>
      <c r="B5" s="389"/>
      <c r="C5" s="389"/>
      <c r="D5" s="389"/>
      <c r="E5" s="389"/>
      <c r="F5" s="389"/>
      <c r="G5" s="389"/>
      <c r="H5" s="389"/>
    </row>
    <row r="6" spans="1:8" ht="12.75" x14ac:dyDescent="0.2">
      <c r="A6" s="266"/>
      <c r="B6" s="266"/>
      <c r="C6" s="266"/>
      <c r="D6" s="266"/>
      <c r="E6" s="266"/>
      <c r="F6" s="266"/>
      <c r="G6" s="266"/>
      <c r="H6" s="266"/>
    </row>
    <row r="7" spans="1:8" ht="12.75" x14ac:dyDescent="0.2">
      <c r="A7" s="389" t="s">
        <v>120</v>
      </c>
      <c r="B7" s="389"/>
      <c r="C7" s="389"/>
      <c r="D7" s="389"/>
      <c r="E7" s="389"/>
      <c r="F7" s="389"/>
      <c r="G7" s="389"/>
      <c r="H7" s="389"/>
    </row>
    <row r="8" spans="1:8" ht="12.75" x14ac:dyDescent="0.2">
      <c r="A8" s="267"/>
      <c r="B8" s="267"/>
      <c r="C8" s="267"/>
      <c r="D8" s="267"/>
      <c r="E8" s="267"/>
      <c r="F8" s="267"/>
      <c r="G8" s="267"/>
      <c r="H8" s="267"/>
    </row>
    <row r="9" spans="1:8" ht="12.75" x14ac:dyDescent="0.2">
      <c r="A9" s="389" t="s">
        <v>1730</v>
      </c>
      <c r="B9" s="389"/>
      <c r="C9" s="389"/>
      <c r="D9" s="389"/>
      <c r="E9" s="389"/>
      <c r="F9" s="389"/>
      <c r="G9" s="389"/>
      <c r="H9" s="389"/>
    </row>
    <row r="10" spans="1:8" ht="12.75" x14ac:dyDescent="0.2">
      <c r="A10" s="266"/>
      <c r="B10" s="266"/>
      <c r="C10" s="266"/>
      <c r="D10" s="266"/>
      <c r="E10" s="266"/>
      <c r="F10" s="266"/>
      <c r="G10" s="266"/>
      <c r="H10" s="266"/>
    </row>
    <row r="11" spans="1:8" ht="12.75" x14ac:dyDescent="0.2">
      <c r="A11" s="266"/>
      <c r="B11" s="266"/>
      <c r="C11" s="266"/>
      <c r="D11" s="266"/>
      <c r="E11" s="266"/>
      <c r="F11" s="266"/>
      <c r="G11" s="266"/>
      <c r="H11" s="266"/>
    </row>
    <row r="12" spans="1:8" ht="12.75" x14ac:dyDescent="0.2">
      <c r="A12" s="266"/>
      <c r="B12" s="266"/>
      <c r="C12" s="266"/>
      <c r="D12" s="266"/>
      <c r="E12" s="266"/>
      <c r="F12" s="266"/>
      <c r="G12" s="266"/>
      <c r="H12" s="266"/>
    </row>
    <row r="13" spans="1:8" ht="12.75" x14ac:dyDescent="0.2">
      <c r="A13" s="266"/>
      <c r="B13" s="266"/>
      <c r="C13" s="266"/>
      <c r="D13" s="266"/>
      <c r="E13" s="266"/>
      <c r="F13" s="266"/>
      <c r="G13" s="266"/>
      <c r="H13" s="266"/>
    </row>
    <row r="14" spans="1:8" ht="12.75" x14ac:dyDescent="0.2">
      <c r="A14" s="266"/>
      <c r="B14" s="266"/>
      <c r="C14" s="266"/>
      <c r="D14" s="266"/>
      <c r="E14" s="266"/>
      <c r="F14" s="266"/>
      <c r="G14" s="266"/>
      <c r="H14" s="266"/>
    </row>
    <row r="15" spans="1:8" ht="12.75" x14ac:dyDescent="0.2">
      <c r="A15" s="266"/>
      <c r="B15" s="266"/>
      <c r="C15" s="266"/>
      <c r="D15" s="266"/>
      <c r="E15" s="266"/>
      <c r="F15" s="266"/>
      <c r="G15" s="266"/>
      <c r="H15" s="266"/>
    </row>
    <row r="16" spans="1:8" ht="12.75" x14ac:dyDescent="0.2">
      <c r="A16" s="266"/>
      <c r="B16" s="266"/>
      <c r="C16" s="266"/>
      <c r="D16" s="266"/>
      <c r="E16" s="266"/>
      <c r="F16" s="266"/>
      <c r="G16" s="266"/>
      <c r="H16" s="266"/>
    </row>
    <row r="17" spans="1:8" ht="12.75" x14ac:dyDescent="0.2">
      <c r="A17" s="364" t="s">
        <v>121</v>
      </c>
      <c r="B17" s="364"/>
      <c r="C17" s="365"/>
      <c r="D17" s="365"/>
      <c r="E17" s="365"/>
      <c r="F17" s="365"/>
      <c r="G17" s="365"/>
      <c r="H17" s="365"/>
    </row>
    <row r="18" spans="1:8" ht="12.75" x14ac:dyDescent="0.2">
      <c r="A18" s="6"/>
      <c r="B18" s="6"/>
      <c r="C18" s="6"/>
      <c r="D18" s="6"/>
      <c r="E18" s="6"/>
      <c r="F18" s="6"/>
      <c r="G18" s="6"/>
      <c r="H18" s="6"/>
    </row>
    <row r="19" spans="1:8" ht="12.75" x14ac:dyDescent="0.2">
      <c r="A19" s="6"/>
      <c r="B19" s="6"/>
      <c r="C19" s="6"/>
      <c r="D19" s="6"/>
      <c r="E19" s="6"/>
      <c r="F19" s="6"/>
      <c r="G19" s="6"/>
      <c r="H19" s="6"/>
    </row>
    <row r="20" spans="1:8" ht="12.75" x14ac:dyDescent="0.2">
      <c r="A20" s="6"/>
      <c r="B20" s="6"/>
      <c r="C20" s="6" t="s">
        <v>1617</v>
      </c>
      <c r="D20" s="6"/>
      <c r="E20" s="6"/>
      <c r="F20" s="6"/>
      <c r="G20" s="13">
        <v>2</v>
      </c>
      <c r="H20" s="6"/>
    </row>
    <row r="21" spans="1:8" ht="12.75" x14ac:dyDescent="0.2">
      <c r="A21" s="6"/>
      <c r="B21" s="6"/>
      <c r="C21" s="6"/>
      <c r="D21" s="6"/>
      <c r="E21" s="6"/>
      <c r="F21" s="6"/>
      <c r="G21" s="13"/>
      <c r="H21" s="6"/>
    </row>
    <row r="22" spans="1:8" ht="12.75" x14ac:dyDescent="0.2">
      <c r="A22" s="6"/>
      <c r="B22" s="6"/>
      <c r="C22" s="6" t="s">
        <v>1618</v>
      </c>
      <c r="D22" s="6"/>
      <c r="E22" s="6"/>
      <c r="F22" s="6"/>
      <c r="G22" s="13">
        <v>3</v>
      </c>
      <c r="H22" s="6"/>
    </row>
    <row r="23" spans="1:8" ht="12.75" x14ac:dyDescent="0.2">
      <c r="A23" s="6"/>
      <c r="B23" s="6"/>
      <c r="C23" s="6"/>
      <c r="D23" s="6"/>
      <c r="E23" s="6"/>
      <c r="F23" s="6"/>
      <c r="G23" s="13"/>
      <c r="H23" s="6"/>
    </row>
    <row r="24" spans="1:8" ht="12.75" x14ac:dyDescent="0.2">
      <c r="A24" s="6"/>
      <c r="B24" s="6"/>
      <c r="C24" s="6" t="s">
        <v>1619</v>
      </c>
      <c r="D24" s="6"/>
      <c r="E24" s="6"/>
      <c r="F24" s="6"/>
      <c r="G24" s="13">
        <v>4</v>
      </c>
      <c r="H24" s="6"/>
    </row>
    <row r="25" spans="1:8" ht="12.75" x14ac:dyDescent="0.2">
      <c r="A25" s="6"/>
      <c r="B25" s="6"/>
      <c r="C25" s="6"/>
      <c r="D25" s="6"/>
      <c r="E25" s="6"/>
      <c r="F25" s="6"/>
      <c r="G25" s="13"/>
      <c r="H25" s="6"/>
    </row>
    <row r="26" spans="1:8" ht="12.75" x14ac:dyDescent="0.2">
      <c r="A26" s="6"/>
      <c r="B26" s="6"/>
      <c r="C26" s="6" t="s">
        <v>1620</v>
      </c>
      <c r="D26" s="6"/>
      <c r="E26" s="6"/>
      <c r="F26" s="6"/>
      <c r="G26" s="13">
        <v>5</v>
      </c>
      <c r="H26" s="6"/>
    </row>
    <row r="27" spans="1:8" ht="12.75" x14ac:dyDescent="0.2">
      <c r="A27" s="6"/>
      <c r="B27" s="6"/>
      <c r="C27" s="6"/>
      <c r="D27" s="6"/>
      <c r="E27" s="6"/>
      <c r="F27" s="6"/>
      <c r="G27" s="13"/>
      <c r="H27" s="6"/>
    </row>
    <row r="28" spans="1:8" ht="12.75" x14ac:dyDescent="0.2">
      <c r="A28" s="6"/>
      <c r="B28" s="6"/>
      <c r="C28" s="6" t="s">
        <v>1621</v>
      </c>
      <c r="D28" s="6"/>
      <c r="E28" s="6"/>
      <c r="F28" s="6"/>
      <c r="G28" s="13">
        <v>6</v>
      </c>
      <c r="H28" s="6"/>
    </row>
    <row r="29" spans="1:8" ht="12.75" x14ac:dyDescent="0.2">
      <c r="A29" s="6"/>
      <c r="B29" s="6"/>
      <c r="C29" s="6"/>
      <c r="D29" s="6"/>
      <c r="E29" s="6"/>
      <c r="F29" s="6"/>
      <c r="G29" s="13"/>
      <c r="H29" s="6"/>
    </row>
    <row r="30" spans="1:8" ht="12.75" x14ac:dyDescent="0.2">
      <c r="A30" s="6"/>
      <c r="B30" s="6"/>
      <c r="C30" s="6" t="s">
        <v>1622</v>
      </c>
      <c r="D30" s="6"/>
      <c r="E30" s="6"/>
      <c r="F30" s="6"/>
      <c r="G30" s="13">
        <v>7</v>
      </c>
      <c r="H30" s="6"/>
    </row>
    <row r="31" spans="1:8" ht="12.75" x14ac:dyDescent="0.2">
      <c r="A31" s="6"/>
      <c r="B31" s="6"/>
      <c r="C31" s="6"/>
      <c r="D31" s="6"/>
      <c r="E31" s="6"/>
      <c r="F31" s="6"/>
      <c r="G31" s="13"/>
      <c r="H31" s="6"/>
    </row>
    <row r="32" spans="1:8" ht="12.75" x14ac:dyDescent="0.2">
      <c r="A32" s="6"/>
      <c r="B32" s="6"/>
      <c r="C32" s="6" t="s">
        <v>1623</v>
      </c>
      <c r="D32" s="6"/>
      <c r="E32" s="6"/>
      <c r="F32" s="6"/>
      <c r="G32" s="13">
        <v>8</v>
      </c>
      <c r="H32" s="6"/>
    </row>
    <row r="33" spans="1:8" ht="12.75" x14ac:dyDescent="0.2">
      <c r="A33" s="6"/>
      <c r="B33" s="6"/>
      <c r="C33" s="6"/>
      <c r="D33" s="6"/>
      <c r="E33" s="6"/>
      <c r="F33" s="6"/>
      <c r="G33" s="13"/>
      <c r="H33" s="6"/>
    </row>
    <row r="34" spans="1:8" ht="12.75" x14ac:dyDescent="0.2">
      <c r="A34" s="6"/>
      <c r="B34" s="6"/>
      <c r="C34" s="6" t="s">
        <v>1624</v>
      </c>
      <c r="D34" s="6"/>
      <c r="E34" s="6"/>
      <c r="F34" s="6"/>
      <c r="G34" s="13">
        <f>MAX('Index of Notes'!E:E)+1</f>
        <v>47</v>
      </c>
      <c r="H34" s="6"/>
    </row>
    <row r="35" spans="1:8" ht="12.75" x14ac:dyDescent="0.2">
      <c r="A35" s="6"/>
      <c r="B35" s="6"/>
      <c r="C35" s="6"/>
      <c r="D35" s="6"/>
      <c r="E35" s="6"/>
      <c r="F35" s="6"/>
      <c r="G35" s="6"/>
      <c r="H35" s="6"/>
    </row>
    <row r="36" spans="1:8" ht="12.75" x14ac:dyDescent="0.2">
      <c r="A36" s="6"/>
      <c r="B36" s="6"/>
      <c r="C36" s="6"/>
      <c r="D36" s="6"/>
      <c r="E36" s="6"/>
      <c r="F36" s="6"/>
      <c r="G36" s="6"/>
      <c r="H36" s="6"/>
    </row>
    <row r="37" spans="1:8" ht="12.75" x14ac:dyDescent="0.2">
      <c r="A37" s="6"/>
      <c r="B37" s="6"/>
      <c r="C37" s="6"/>
      <c r="D37" s="6"/>
      <c r="E37" s="6"/>
      <c r="F37" s="6"/>
      <c r="G37" s="6"/>
      <c r="H37" s="6"/>
    </row>
    <row r="38" spans="1:8" ht="12.75" x14ac:dyDescent="0.2">
      <c r="A38" s="14" t="s">
        <v>986</v>
      </c>
      <c r="B38" s="6"/>
      <c r="C38" s="6" t="s">
        <v>1797</v>
      </c>
      <c r="D38" s="6"/>
      <c r="E38" s="6"/>
      <c r="F38" s="6"/>
      <c r="G38" s="13"/>
      <c r="H38" s="6"/>
    </row>
    <row r="39" spans="1:8" ht="12.75" x14ac:dyDescent="0.2">
      <c r="A39" s="6"/>
      <c r="B39" s="6"/>
      <c r="C39" s="6" t="s">
        <v>533</v>
      </c>
      <c r="D39" s="6"/>
      <c r="E39" s="6"/>
      <c r="F39" s="6"/>
      <c r="G39" s="6"/>
      <c r="H39" s="6"/>
    </row>
    <row r="40" spans="1:8" ht="12.75" customHeight="1" x14ac:dyDescent="0.2">
      <c r="A40" s="6"/>
      <c r="B40" s="6"/>
      <c r="C40" s="15"/>
      <c r="D40" s="6"/>
      <c r="E40" s="6"/>
      <c r="F40" s="6"/>
      <c r="G40" s="6"/>
      <c r="H40" s="16"/>
    </row>
    <row r="41" spans="1:8" ht="12.75" customHeight="1" x14ac:dyDescent="0.2">
      <c r="A41" s="14"/>
      <c r="B41" s="6"/>
      <c r="C41" s="17" t="s">
        <v>1798</v>
      </c>
      <c r="D41" s="18"/>
      <c r="E41" s="18"/>
      <c r="F41" s="18"/>
      <c r="G41" s="18"/>
      <c r="H41" s="16"/>
    </row>
    <row r="42" spans="1:8" ht="12.75" customHeight="1" x14ac:dyDescent="0.2">
      <c r="A42" s="6"/>
      <c r="B42" s="6"/>
      <c r="C42" s="18" t="s">
        <v>1518</v>
      </c>
      <c r="D42" s="18"/>
      <c r="E42" s="18"/>
      <c r="F42" s="18"/>
      <c r="G42" s="18"/>
      <c r="H42" s="16"/>
    </row>
    <row r="43" spans="1:8" ht="12.75" customHeight="1" x14ac:dyDescent="0.2">
      <c r="A43" s="6"/>
      <c r="B43" s="6"/>
      <c r="C43" s="19"/>
      <c r="D43" s="19"/>
      <c r="E43" s="19"/>
      <c r="F43" s="19"/>
      <c r="G43" s="19"/>
      <c r="H43" s="16"/>
    </row>
    <row r="44" spans="1:8" ht="12.75" customHeight="1" x14ac:dyDescent="0.2">
      <c r="A44" s="6"/>
      <c r="B44" s="6"/>
      <c r="C44" s="19"/>
      <c r="D44" s="19"/>
      <c r="E44" s="19"/>
      <c r="F44" s="19"/>
      <c r="G44" s="19"/>
      <c r="H44" s="16"/>
    </row>
    <row r="45" spans="1:8" ht="12.75" customHeight="1" x14ac:dyDescent="0.2">
      <c r="A45" s="6"/>
      <c r="B45" s="6"/>
      <c r="C45" s="6"/>
      <c r="D45" s="16"/>
      <c r="E45" s="16"/>
      <c r="F45" s="16"/>
      <c r="G45" s="16"/>
      <c r="H45" s="16"/>
    </row>
    <row r="46" spans="1:8" ht="12.75" customHeight="1" x14ac:dyDescent="0.2">
      <c r="A46" s="14" t="s">
        <v>987</v>
      </c>
      <c r="B46" s="6"/>
      <c r="C46" s="6" t="s">
        <v>122</v>
      </c>
      <c r="D46" s="16"/>
      <c r="E46" s="16"/>
      <c r="F46" s="16"/>
      <c r="G46" s="16"/>
      <c r="H46" s="16"/>
    </row>
    <row r="47" spans="1:8" ht="12.75" customHeight="1" x14ac:dyDescent="0.2">
      <c r="A47" s="6"/>
      <c r="B47" s="6"/>
      <c r="C47" s="20" t="s">
        <v>1519</v>
      </c>
      <c r="D47" s="20"/>
      <c r="E47" s="20"/>
      <c r="F47" s="16"/>
      <c r="G47" s="16"/>
      <c r="H47" s="16"/>
    </row>
    <row r="48" spans="1:8" ht="12.75" customHeight="1" x14ac:dyDescent="0.2">
      <c r="A48" s="6"/>
      <c r="B48" s="6"/>
      <c r="C48" s="20" t="s">
        <v>1799</v>
      </c>
      <c r="D48" s="20"/>
      <c r="E48" s="20"/>
      <c r="F48" s="21"/>
      <c r="G48" s="21"/>
      <c r="H48" s="16"/>
    </row>
    <row r="49" spans="1:8" ht="12.75" x14ac:dyDescent="0.2">
      <c r="A49" s="6"/>
      <c r="B49" s="6"/>
      <c r="C49" s="20"/>
      <c r="D49" s="20"/>
      <c r="E49" s="20"/>
      <c r="F49" s="6"/>
      <c r="G49" s="13"/>
      <c r="H49" s="6"/>
    </row>
    <row r="50" spans="1:8" ht="12.75" x14ac:dyDescent="0.2">
      <c r="A50" s="6"/>
      <c r="B50" s="6"/>
      <c r="C50" s="6"/>
      <c r="D50" s="6"/>
      <c r="E50" s="6"/>
      <c r="F50" s="6"/>
      <c r="G50" s="13"/>
      <c r="H50" s="6"/>
    </row>
    <row r="51" spans="1:8" ht="24" customHeight="1" x14ac:dyDescent="0.2">
      <c r="A51" s="22" t="s">
        <v>988</v>
      </c>
      <c r="B51" s="389" t="s">
        <v>1597</v>
      </c>
      <c r="C51" s="389"/>
      <c r="D51" s="389"/>
      <c r="E51" s="389"/>
      <c r="F51" s="389"/>
      <c r="G51" s="389"/>
      <c r="H51" s="12"/>
    </row>
    <row r="52" spans="1:8" ht="12.75" x14ac:dyDescent="0.2">
      <c r="A52" s="23"/>
      <c r="B52" s="389" t="s">
        <v>120</v>
      </c>
      <c r="C52" s="389"/>
      <c r="D52" s="389"/>
      <c r="E52" s="389"/>
      <c r="F52" s="389"/>
      <c r="G52" s="389"/>
      <c r="H52" s="12"/>
    </row>
    <row r="53" spans="1:8" ht="12.75" x14ac:dyDescent="0.2">
      <c r="A53" s="23"/>
      <c r="B53" s="389" t="s">
        <v>1730</v>
      </c>
      <c r="C53" s="389"/>
      <c r="D53" s="389"/>
      <c r="E53" s="389"/>
      <c r="F53" s="389"/>
      <c r="G53" s="389"/>
      <c r="H53" s="12"/>
    </row>
    <row r="54" spans="1:8" ht="12.75" x14ac:dyDescent="0.2">
      <c r="A54" s="23"/>
      <c r="B54" s="24"/>
      <c r="C54" s="24"/>
      <c r="D54" s="24"/>
      <c r="E54" s="24"/>
      <c r="F54" s="24"/>
      <c r="G54" s="24"/>
      <c r="H54" s="24"/>
    </row>
    <row r="55" spans="1:8" ht="12.75" x14ac:dyDescent="0.2">
      <c r="A55" s="2"/>
      <c r="B55" s="391" t="s">
        <v>909</v>
      </c>
      <c r="C55" s="391"/>
      <c r="D55" s="391"/>
      <c r="E55" s="391"/>
      <c r="F55" s="391"/>
      <c r="G55" s="391"/>
      <c r="H55" s="24"/>
    </row>
    <row r="56" spans="1:8" ht="12.75" x14ac:dyDescent="0.2">
      <c r="A56" s="2"/>
      <c r="B56" s="391" t="s">
        <v>910</v>
      </c>
      <c r="C56" s="391"/>
      <c r="D56" s="391"/>
      <c r="E56" s="391"/>
      <c r="F56" s="391"/>
      <c r="G56" s="391"/>
      <c r="H56" s="24"/>
    </row>
    <row r="57" spans="1:8" ht="12.75" x14ac:dyDescent="0.2">
      <c r="A57" s="5"/>
      <c r="B57" s="5"/>
      <c r="C57" s="5"/>
      <c r="D57" s="5"/>
      <c r="E57" s="5"/>
      <c r="F57" s="5"/>
      <c r="G57" s="13"/>
      <c r="H57" s="6"/>
    </row>
    <row r="58" spans="1:8" ht="12.75" x14ac:dyDescent="0.2">
      <c r="A58" s="5"/>
      <c r="B58" s="2"/>
      <c r="C58" s="5"/>
      <c r="D58" s="5"/>
      <c r="E58" s="5"/>
      <c r="F58" s="5"/>
      <c r="G58" s="13"/>
      <c r="H58" s="6"/>
    </row>
    <row r="59" spans="1:8" ht="12.75" x14ac:dyDescent="0.2">
      <c r="A59" s="2"/>
      <c r="B59" s="392" t="s">
        <v>1617</v>
      </c>
      <c r="C59" s="392"/>
      <c r="D59" s="392"/>
      <c r="E59" s="392"/>
      <c r="F59" s="392"/>
      <c r="G59" s="392"/>
      <c r="H59" s="24"/>
    </row>
    <row r="60" spans="1:8" ht="12.75" x14ac:dyDescent="0.2">
      <c r="A60" s="12"/>
      <c r="B60" s="12"/>
      <c r="C60" s="12"/>
      <c r="D60" s="12"/>
      <c r="E60" s="12"/>
      <c r="F60" s="12"/>
      <c r="G60" s="12"/>
      <c r="H60" s="24"/>
    </row>
    <row r="61" spans="1:8" ht="12.75" x14ac:dyDescent="0.2">
      <c r="A61" s="6"/>
      <c r="B61" s="6"/>
      <c r="C61" s="6"/>
      <c r="D61" s="6"/>
      <c r="E61" s="6"/>
      <c r="F61" s="6"/>
      <c r="G61" s="6"/>
      <c r="H61" s="6"/>
    </row>
    <row r="62" spans="1:8" ht="12.75" x14ac:dyDescent="0.2">
      <c r="A62" s="6"/>
      <c r="B62" s="6"/>
      <c r="C62" s="6" t="s">
        <v>1800</v>
      </c>
      <c r="D62" s="26"/>
      <c r="E62" s="26"/>
      <c r="F62" s="26"/>
      <c r="G62" s="26"/>
      <c r="H62" s="6"/>
    </row>
    <row r="63" spans="1:8" ht="12.75" x14ac:dyDescent="0.2">
      <c r="A63" s="6"/>
      <c r="B63" s="6"/>
      <c r="C63" s="6" t="s">
        <v>848</v>
      </c>
      <c r="D63" s="26"/>
      <c r="E63" s="26"/>
      <c r="F63" s="26"/>
      <c r="G63" s="26"/>
      <c r="H63" s="6"/>
    </row>
    <row r="64" spans="1:8" ht="12.75" x14ac:dyDescent="0.2">
      <c r="A64" s="6"/>
      <c r="B64" s="6"/>
      <c r="C64" s="6" t="s">
        <v>2175</v>
      </c>
      <c r="D64" s="26"/>
      <c r="E64" s="26"/>
      <c r="F64" s="26"/>
      <c r="G64" s="26"/>
      <c r="H64" s="6"/>
    </row>
    <row r="65" spans="1:8" ht="12.75" x14ac:dyDescent="0.2">
      <c r="A65" s="6"/>
      <c r="B65" s="6"/>
      <c r="C65" s="6" t="s">
        <v>1801</v>
      </c>
      <c r="D65" s="26"/>
      <c r="E65" s="26"/>
      <c r="F65" s="26"/>
      <c r="G65" s="26"/>
      <c r="H65" s="6"/>
    </row>
    <row r="66" spans="1:8" ht="12.75" x14ac:dyDescent="0.2">
      <c r="A66" s="6"/>
      <c r="B66" s="6"/>
      <c r="C66" s="6"/>
      <c r="D66" s="26"/>
      <c r="E66" s="26"/>
      <c r="F66" s="26"/>
      <c r="G66" s="26"/>
      <c r="H66" s="6"/>
    </row>
    <row r="67" spans="1:8" ht="12.75" x14ac:dyDescent="0.2">
      <c r="A67" s="6"/>
      <c r="B67" s="6"/>
      <c r="C67" s="6" t="s">
        <v>815</v>
      </c>
      <c r="D67" s="26"/>
      <c r="E67" s="26"/>
      <c r="F67" s="26"/>
      <c r="G67" s="26"/>
      <c r="H67" s="6"/>
    </row>
    <row r="68" spans="1:8" ht="12.75" x14ac:dyDescent="0.2">
      <c r="A68" s="6"/>
      <c r="B68" s="6"/>
      <c r="C68" s="6" t="s">
        <v>816</v>
      </c>
      <c r="D68" s="26"/>
      <c r="E68" s="26"/>
      <c r="F68" s="26"/>
      <c r="G68" s="26"/>
      <c r="H68" s="6"/>
    </row>
    <row r="69" spans="1:8" ht="12.75" x14ac:dyDescent="0.2">
      <c r="A69" s="6"/>
      <c r="B69" s="6"/>
      <c r="C69" s="15"/>
      <c r="D69" s="26"/>
      <c r="E69" s="26"/>
      <c r="F69" s="26"/>
      <c r="G69" s="26"/>
      <c r="H69" s="6"/>
    </row>
    <row r="70" spans="1:8" ht="12.75" x14ac:dyDescent="0.2">
      <c r="A70" s="6"/>
      <c r="B70" s="6"/>
      <c r="C70" s="26"/>
      <c r="D70" s="26"/>
      <c r="E70" s="26"/>
      <c r="F70" s="26"/>
      <c r="G70" s="26"/>
      <c r="H70" s="6"/>
    </row>
    <row r="71" spans="1:8" ht="12.75" x14ac:dyDescent="0.2">
      <c r="A71" s="6"/>
      <c r="B71" s="6"/>
      <c r="C71" s="6"/>
      <c r="D71" s="6"/>
      <c r="E71" s="6"/>
      <c r="F71" s="6"/>
      <c r="G71" s="6"/>
      <c r="H71" s="6"/>
    </row>
    <row r="72" spans="1:8" ht="12.75" x14ac:dyDescent="0.2">
      <c r="A72" s="6"/>
      <c r="B72" s="6"/>
      <c r="C72" s="19" t="s">
        <v>201</v>
      </c>
      <c r="D72" s="27"/>
      <c r="E72" s="6" t="s">
        <v>195</v>
      </c>
      <c r="F72" s="27"/>
      <c r="G72" s="28">
        <v>2026</v>
      </c>
      <c r="H72" s="6"/>
    </row>
    <row r="73" spans="1:8" ht="12.75" x14ac:dyDescent="0.2">
      <c r="A73" s="6"/>
      <c r="B73" s="6"/>
      <c r="C73" s="6"/>
      <c r="D73" s="6"/>
      <c r="E73" s="6"/>
      <c r="F73" s="6"/>
      <c r="G73" s="6"/>
      <c r="H73" s="6"/>
    </row>
    <row r="74" spans="1:8" ht="12.75" x14ac:dyDescent="0.2">
      <c r="A74" s="6"/>
      <c r="B74" s="6"/>
      <c r="C74" s="6"/>
      <c r="D74" s="6"/>
      <c r="E74" s="6"/>
      <c r="F74" s="6"/>
      <c r="G74" s="6"/>
      <c r="H74" s="6"/>
    </row>
    <row r="75" spans="1:8" ht="12.75" x14ac:dyDescent="0.2">
      <c r="A75" s="6"/>
      <c r="B75" s="6"/>
      <c r="C75" s="6"/>
      <c r="D75" s="6"/>
      <c r="E75" s="6"/>
      <c r="F75" s="6"/>
      <c r="G75" s="6"/>
      <c r="H75" s="6"/>
    </row>
    <row r="76" spans="1:8" ht="12.75" x14ac:dyDescent="0.2">
      <c r="A76" s="6"/>
      <c r="B76" s="6"/>
      <c r="C76" s="6"/>
      <c r="D76" s="6"/>
      <c r="E76" s="6"/>
      <c r="F76" s="6"/>
      <c r="G76" s="6"/>
      <c r="H76" s="6"/>
    </row>
    <row r="77" spans="1:8" ht="13.5" thickBot="1" x14ac:dyDescent="0.25">
      <c r="A77" s="6"/>
      <c r="B77" s="6"/>
      <c r="C77" s="6"/>
      <c r="D77" s="6"/>
      <c r="E77" s="6"/>
      <c r="F77" s="6"/>
      <c r="G77" s="6"/>
      <c r="H77" s="6"/>
    </row>
    <row r="78" spans="1:8" ht="12.75" x14ac:dyDescent="0.2">
      <c r="A78" s="6"/>
      <c r="B78" s="6"/>
      <c r="C78" s="6"/>
      <c r="D78" s="6"/>
      <c r="E78" s="388" t="s">
        <v>1545</v>
      </c>
      <c r="F78" s="388"/>
      <c r="G78" s="388"/>
      <c r="H78" s="6"/>
    </row>
    <row r="79" spans="1:8" ht="12.75" x14ac:dyDescent="0.2">
      <c r="A79" s="6"/>
      <c r="B79" s="6"/>
      <c r="C79" s="6"/>
      <c r="D79" s="6"/>
      <c r="E79" s="6"/>
      <c r="F79" s="6"/>
      <c r="G79" s="6"/>
      <c r="H79" s="6"/>
    </row>
    <row r="80" spans="1:8" ht="12.75" x14ac:dyDescent="0.2">
      <c r="A80" s="6"/>
      <c r="B80" s="6"/>
      <c r="C80" s="6"/>
      <c r="D80" s="6"/>
      <c r="E80" s="6"/>
      <c r="F80" s="6"/>
      <c r="G80" s="6"/>
      <c r="H80" s="6"/>
    </row>
    <row r="81" spans="1:8" ht="13.5" thickBot="1" x14ac:dyDescent="0.25">
      <c r="A81" s="6"/>
      <c r="B81" s="6"/>
      <c r="C81" s="6"/>
      <c r="D81" s="6"/>
      <c r="E81" s="390"/>
      <c r="F81" s="390"/>
      <c r="G81" s="390"/>
      <c r="H81" s="6"/>
    </row>
    <row r="82" spans="1:8" ht="12.75" x14ac:dyDescent="0.2">
      <c r="A82" s="6"/>
      <c r="B82" s="6"/>
      <c r="C82" s="6"/>
      <c r="D82" s="6"/>
      <c r="E82" s="388" t="s">
        <v>1546</v>
      </c>
      <c r="F82" s="388"/>
      <c r="G82" s="388"/>
      <c r="H82" s="30"/>
    </row>
    <row r="83" spans="1:8" ht="15" customHeight="1" x14ac:dyDescent="0.2">
      <c r="A83" s="6"/>
      <c r="B83" s="6"/>
      <c r="C83" s="6"/>
      <c r="D83" s="6"/>
      <c r="E83" s="6"/>
      <c r="F83" s="6"/>
      <c r="G83" s="6"/>
      <c r="H83" s="6"/>
    </row>
  </sheetData>
  <mergeCells count="12">
    <mergeCell ref="E82:G82"/>
    <mergeCell ref="A5:H5"/>
    <mergeCell ref="A7:H7"/>
    <mergeCell ref="A9:H9"/>
    <mergeCell ref="E78:G78"/>
    <mergeCell ref="E81:G81"/>
    <mergeCell ref="B51:G51"/>
    <mergeCell ref="B52:G52"/>
    <mergeCell ref="B53:G53"/>
    <mergeCell ref="B55:G55"/>
    <mergeCell ref="B56:G56"/>
    <mergeCell ref="B59:G59"/>
  </mergeCells>
  <pageMargins left="0.23622047244094491" right="0.23622047244094491" top="0.51181102362204722" bottom="0.74803149606299213" header="0.31496062992125984" footer="0.31496062992125984"/>
  <pageSetup paperSize="9" fitToHeight="0" orientation="portrait" r:id="rId1"/>
  <headerFooter scaleWithDoc="0">
    <oddFooter>&amp;L&amp;K000000&amp;R&amp;K000000 | &amp;P</oddFooter>
  </headerFooter>
  <rowBreaks count="1" manualBreakCount="1">
    <brk id="49"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2060"/>
    <pageSetUpPr fitToPage="1"/>
  </sheetPr>
  <dimension ref="A1:J88"/>
  <sheetViews>
    <sheetView view="pageBreakPreview" zoomScaleNormal="100" zoomScaleSheetLayoutView="100" workbookViewId="0"/>
  </sheetViews>
  <sheetFormatPr defaultColWidth="8.85546875" defaultRowHeight="15" customHeight="1" x14ac:dyDescent="0.2"/>
  <cols>
    <col min="1" max="1" width="13.140625" style="8" customWidth="1"/>
    <col min="2" max="2" width="4.140625" customWidth="1"/>
    <col min="3" max="3" width="54.42578125" customWidth="1"/>
    <col min="4" max="4" width="2.85546875" customWidth="1"/>
    <col min="5" max="5" width="2.140625" customWidth="1"/>
    <col min="6" max="6" width="8.42578125" customWidth="1"/>
    <col min="7" max="7" width="16.85546875" customWidth="1"/>
    <col min="8" max="8" width="15.85546875" customWidth="1"/>
    <col min="9" max="9" width="16.85546875" customWidth="1"/>
    <col min="10" max="10" width="11.140625" customWidth="1"/>
    <col min="11" max="11" width="8.85546875" customWidth="1"/>
    <col min="12" max="12" width="9.140625" customWidth="1"/>
  </cols>
  <sheetData>
    <row r="1" spans="1:10" ht="15.75" x14ac:dyDescent="0.2">
      <c r="A1" s="23"/>
      <c r="B1" s="276"/>
      <c r="C1" s="281" t="s">
        <v>1597</v>
      </c>
      <c r="D1" s="24"/>
      <c r="E1" s="24"/>
      <c r="F1" s="24"/>
      <c r="G1" s="32"/>
      <c r="H1" s="6"/>
      <c r="I1" s="6"/>
      <c r="J1" s="6"/>
    </row>
    <row r="2" spans="1:10" ht="15.75" x14ac:dyDescent="0.2">
      <c r="A2" s="23" t="s">
        <v>1072</v>
      </c>
      <c r="B2" s="276"/>
      <c r="C2" s="281" t="s">
        <v>534</v>
      </c>
      <c r="D2" s="24"/>
      <c r="E2" s="24"/>
      <c r="F2" s="24"/>
      <c r="G2" s="32"/>
      <c r="H2" s="6"/>
      <c r="I2" s="6"/>
      <c r="J2" s="6"/>
    </row>
    <row r="3" spans="1:10" ht="15.75" x14ac:dyDescent="0.2">
      <c r="A3" s="23" t="s">
        <v>991</v>
      </c>
      <c r="B3" s="276"/>
      <c r="C3" s="281" t="s">
        <v>1730</v>
      </c>
      <c r="D3" s="24"/>
      <c r="E3" s="24"/>
      <c r="F3" s="24"/>
      <c r="G3" s="32"/>
      <c r="H3" s="6"/>
      <c r="I3" s="6"/>
      <c r="J3" s="6"/>
    </row>
    <row r="4" spans="1:10" ht="12.75" x14ac:dyDescent="0.2">
      <c r="B4" s="276"/>
      <c r="C4" s="276"/>
      <c r="D4" s="24"/>
      <c r="E4" s="24"/>
      <c r="F4" s="24"/>
      <c r="G4" s="32"/>
      <c r="H4" s="6"/>
      <c r="I4" s="6"/>
      <c r="J4" s="6"/>
    </row>
    <row r="5" spans="1:10" ht="15.75" x14ac:dyDescent="0.2">
      <c r="B5" s="283" t="s">
        <v>1819</v>
      </c>
      <c r="C5" s="281" t="s">
        <v>108</v>
      </c>
      <c r="D5" s="6"/>
      <c r="E5" s="6"/>
      <c r="F5" s="271" t="s">
        <v>254</v>
      </c>
      <c r="G5" s="272">
        <v>2026</v>
      </c>
      <c r="H5" s="271">
        <v>2025</v>
      </c>
      <c r="I5" s="6"/>
      <c r="J5" s="6"/>
    </row>
    <row r="6" spans="1:10" ht="12.75" x14ac:dyDescent="0.2">
      <c r="A6" s="23"/>
      <c r="B6" s="6"/>
      <c r="C6" s="12"/>
      <c r="D6" s="34"/>
      <c r="E6" s="34"/>
      <c r="F6" s="289"/>
      <c r="G6" s="274" t="s">
        <v>13</v>
      </c>
      <c r="H6" s="273" t="s">
        <v>13</v>
      </c>
      <c r="I6" s="6"/>
      <c r="J6" s="6"/>
    </row>
    <row r="7" spans="1:10" ht="12.75" x14ac:dyDescent="0.2">
      <c r="A7" s="23"/>
      <c r="B7" s="114"/>
      <c r="C7" s="6"/>
      <c r="D7" s="6"/>
      <c r="E7" s="6"/>
      <c r="F7" s="6"/>
      <c r="G7" s="79"/>
      <c r="H7" s="6"/>
      <c r="I7" s="6"/>
      <c r="J7" s="6"/>
    </row>
    <row r="8" spans="1:10" ht="12.75" x14ac:dyDescent="0.2">
      <c r="A8" s="23" t="s">
        <v>1092</v>
      </c>
      <c r="B8" s="114"/>
      <c r="C8" s="6" t="s">
        <v>227</v>
      </c>
      <c r="D8" s="6"/>
      <c r="E8" s="6"/>
      <c r="F8" s="6"/>
      <c r="G8" s="79">
        <v>4137864</v>
      </c>
      <c r="H8" s="49">
        <v>8187302</v>
      </c>
      <c r="I8" s="6"/>
      <c r="J8" s="6"/>
    </row>
    <row r="9" spans="1:10" ht="12.75" x14ac:dyDescent="0.2">
      <c r="A9" s="23"/>
      <c r="B9" s="114"/>
      <c r="C9" s="6" t="s">
        <v>366</v>
      </c>
      <c r="D9" s="6"/>
      <c r="E9" s="6"/>
      <c r="F9" s="6"/>
      <c r="G9" s="79">
        <v>20424815</v>
      </c>
      <c r="H9" s="49">
        <v>11454473</v>
      </c>
      <c r="I9" s="6"/>
      <c r="J9" s="6"/>
    </row>
    <row r="10" spans="1:10" ht="12.75" x14ac:dyDescent="0.2">
      <c r="A10" s="23"/>
      <c r="B10" s="114"/>
      <c r="C10" s="287" t="s">
        <v>359</v>
      </c>
      <c r="D10" s="6"/>
      <c r="E10" s="6"/>
      <c r="F10" s="13"/>
      <c r="G10" s="81">
        <f>SUM(G8:G9)</f>
        <v>24562679</v>
      </c>
      <c r="H10" s="46">
        <f>SUM(H8:H9)</f>
        <v>19641775</v>
      </c>
      <c r="I10" s="6"/>
      <c r="J10" s="6"/>
    </row>
    <row r="11" spans="1:10" ht="12.75" x14ac:dyDescent="0.2">
      <c r="A11" s="23"/>
      <c r="B11" s="114"/>
      <c r="C11" s="6"/>
      <c r="D11" s="6"/>
      <c r="E11" s="6"/>
      <c r="F11" s="6"/>
      <c r="G11" s="79"/>
      <c r="H11" s="6"/>
      <c r="I11" s="6"/>
      <c r="J11" s="6"/>
    </row>
    <row r="12" spans="1:10" ht="12.75" x14ac:dyDescent="0.2">
      <c r="A12" s="23"/>
      <c r="B12" s="114"/>
      <c r="C12" s="6" t="s">
        <v>542</v>
      </c>
      <c r="D12" s="6"/>
      <c r="E12" s="6"/>
      <c r="F12" s="6"/>
      <c r="G12" s="79"/>
      <c r="H12" s="6"/>
      <c r="I12" s="6"/>
      <c r="J12" s="6"/>
    </row>
    <row r="13" spans="1:10" ht="12.75" x14ac:dyDescent="0.2">
      <c r="A13" s="23"/>
      <c r="B13" s="114"/>
      <c r="C13" s="115" t="s">
        <v>543</v>
      </c>
      <c r="D13" s="6"/>
      <c r="E13" s="6"/>
      <c r="F13" s="6"/>
      <c r="G13" s="79">
        <v>9329223</v>
      </c>
      <c r="H13" s="49">
        <v>8826765</v>
      </c>
      <c r="I13" s="6"/>
      <c r="J13" s="6"/>
    </row>
    <row r="14" spans="1:10" ht="12.75" x14ac:dyDescent="0.2">
      <c r="A14" s="23"/>
      <c r="B14" s="114"/>
      <c r="C14" s="115" t="s">
        <v>544</v>
      </c>
      <c r="D14" s="6"/>
      <c r="E14" s="6"/>
      <c r="F14" s="13">
        <v>20</v>
      </c>
      <c r="G14" s="79">
        <v>15233456</v>
      </c>
      <c r="H14" s="49">
        <v>10815010</v>
      </c>
      <c r="I14" s="6"/>
      <c r="J14" s="6"/>
    </row>
    <row r="15" spans="1:10" ht="12.75" x14ac:dyDescent="0.2">
      <c r="A15" s="23"/>
      <c r="B15" s="114"/>
      <c r="C15" s="6"/>
      <c r="D15" s="6"/>
      <c r="E15" s="6"/>
      <c r="F15" s="6"/>
      <c r="G15" s="81">
        <f>SUM(G13:G14)</f>
        <v>24562679</v>
      </c>
      <c r="H15" s="46">
        <f>SUM(H13:H14)</f>
        <v>19641775</v>
      </c>
      <c r="I15" s="6"/>
      <c r="J15" s="6"/>
    </row>
    <row r="16" spans="1:10" ht="12.75" x14ac:dyDescent="0.2">
      <c r="A16" s="23"/>
      <c r="B16" s="114"/>
      <c r="C16" s="6"/>
      <c r="D16" s="6"/>
      <c r="E16" s="6"/>
      <c r="F16" s="116"/>
      <c r="G16" s="6"/>
      <c r="H16" s="6"/>
      <c r="I16" s="6"/>
      <c r="J16" s="6"/>
    </row>
    <row r="17" spans="1:10" ht="12.75" x14ac:dyDescent="0.2">
      <c r="A17" s="23" t="s">
        <v>1058</v>
      </c>
      <c r="B17" s="114"/>
      <c r="C17" s="117" t="s">
        <v>1442</v>
      </c>
      <c r="D17" s="118"/>
      <c r="E17" s="6"/>
      <c r="F17" s="118"/>
      <c r="G17" s="118"/>
      <c r="H17" s="118"/>
      <c r="I17" s="118"/>
      <c r="J17" s="6"/>
    </row>
    <row r="18" spans="1:10" ht="12.75" x14ac:dyDescent="0.2">
      <c r="A18" s="23"/>
      <c r="B18" s="114"/>
      <c r="C18" s="119" t="s">
        <v>22</v>
      </c>
      <c r="D18" s="118"/>
      <c r="E18" s="6"/>
      <c r="F18" s="119" t="s">
        <v>536</v>
      </c>
      <c r="G18" s="118"/>
      <c r="H18" s="118"/>
      <c r="I18" s="118"/>
      <c r="J18" s="6"/>
    </row>
    <row r="19" spans="1:10" ht="12.75" x14ac:dyDescent="0.2">
      <c r="A19" s="23" t="s">
        <v>1094</v>
      </c>
      <c r="B19" s="114"/>
      <c r="C19" s="118" t="s">
        <v>165</v>
      </c>
      <c r="D19" s="118"/>
      <c r="E19" s="6"/>
      <c r="F19" s="118" t="s">
        <v>537</v>
      </c>
      <c r="G19" s="118"/>
      <c r="H19" s="118"/>
      <c r="I19" s="118"/>
      <c r="J19" s="23" t="s">
        <v>1341</v>
      </c>
    </row>
    <row r="20" spans="1:10" ht="12.75" x14ac:dyDescent="0.2">
      <c r="A20" s="23" t="s">
        <v>1095</v>
      </c>
      <c r="B20" s="114"/>
      <c r="C20" s="118" t="s">
        <v>176</v>
      </c>
      <c r="D20" s="118"/>
      <c r="E20" s="6"/>
      <c r="F20" s="118" t="s">
        <v>538</v>
      </c>
      <c r="G20" s="118"/>
      <c r="H20" s="118"/>
      <c r="I20" s="118"/>
      <c r="J20" s="6"/>
    </row>
    <row r="21" spans="1:10" ht="12.75" x14ac:dyDescent="0.2">
      <c r="A21" s="23" t="s">
        <v>1096</v>
      </c>
      <c r="B21" s="114"/>
      <c r="C21" s="118" t="s">
        <v>1825</v>
      </c>
      <c r="D21" s="118"/>
      <c r="E21" s="6"/>
      <c r="F21" s="118" t="s">
        <v>587</v>
      </c>
      <c r="G21" s="118"/>
      <c r="H21" s="118"/>
      <c r="I21" s="118"/>
      <c r="J21" s="6"/>
    </row>
    <row r="22" spans="1:10" ht="12.75" x14ac:dyDescent="0.2">
      <c r="A22" s="23"/>
      <c r="B22" s="114"/>
      <c r="C22" s="118" t="s">
        <v>1826</v>
      </c>
      <c r="D22" s="118"/>
      <c r="E22" s="6"/>
      <c r="F22" s="118" t="s">
        <v>696</v>
      </c>
      <c r="G22" s="118"/>
      <c r="H22" s="118"/>
      <c r="I22" s="118"/>
      <c r="J22" s="6"/>
    </row>
    <row r="23" spans="1:10" ht="12.75" x14ac:dyDescent="0.2">
      <c r="A23" s="23"/>
      <c r="B23" s="114"/>
      <c r="C23" s="118" t="s">
        <v>1827</v>
      </c>
      <c r="D23" s="118"/>
      <c r="E23" s="6"/>
      <c r="F23" s="118" t="s">
        <v>697</v>
      </c>
      <c r="G23" s="118"/>
      <c r="H23" s="118"/>
      <c r="I23" s="118"/>
      <c r="J23" s="6"/>
    </row>
    <row r="24" spans="1:10" ht="12.75" x14ac:dyDescent="0.2">
      <c r="A24" s="23"/>
      <c r="B24" s="114"/>
      <c r="C24" s="118"/>
      <c r="D24" s="118"/>
      <c r="E24" s="6"/>
      <c r="F24" s="118" t="s">
        <v>1575</v>
      </c>
      <c r="G24" s="118"/>
      <c r="H24" s="118"/>
      <c r="I24" s="118"/>
      <c r="J24" s="6"/>
    </row>
    <row r="25" spans="1:10" ht="12.75" x14ac:dyDescent="0.2">
      <c r="A25" s="23"/>
      <c r="B25" s="114"/>
      <c r="C25" s="118" t="s">
        <v>495</v>
      </c>
      <c r="D25" s="118"/>
      <c r="E25" s="6"/>
      <c r="F25" s="118"/>
      <c r="G25" s="118"/>
      <c r="H25" s="118"/>
      <c r="I25" s="118"/>
      <c r="J25" s="6"/>
    </row>
    <row r="26" spans="1:10" ht="12.75" x14ac:dyDescent="0.2">
      <c r="A26" s="23"/>
      <c r="B26" s="114"/>
      <c r="C26" s="118" t="s">
        <v>494</v>
      </c>
      <c r="D26" s="118"/>
      <c r="E26" s="6"/>
      <c r="F26" s="118"/>
      <c r="G26" s="118"/>
      <c r="H26" s="118"/>
      <c r="I26" s="118"/>
      <c r="J26" s="6"/>
    </row>
    <row r="27" spans="1:10" ht="12.75" x14ac:dyDescent="0.2">
      <c r="A27" s="23"/>
      <c r="B27" s="114"/>
      <c r="C27" s="118"/>
      <c r="D27" s="118"/>
      <c r="E27" s="6"/>
      <c r="F27" s="118"/>
      <c r="G27" s="118"/>
      <c r="H27" s="118"/>
      <c r="I27" s="118"/>
      <c r="J27" s="6"/>
    </row>
    <row r="28" spans="1:10" ht="12.75" x14ac:dyDescent="0.2">
      <c r="A28" s="23"/>
      <c r="B28" s="114"/>
      <c r="C28" s="118" t="s">
        <v>1828</v>
      </c>
      <c r="D28" s="118"/>
      <c r="E28" s="6"/>
      <c r="F28" s="118"/>
      <c r="G28" s="118"/>
      <c r="H28" s="118"/>
      <c r="I28" s="118"/>
      <c r="J28" s="6"/>
    </row>
    <row r="29" spans="1:10" ht="12.75" x14ac:dyDescent="0.2">
      <c r="A29" s="23"/>
      <c r="B29" s="114"/>
      <c r="C29" s="118" t="s">
        <v>1829</v>
      </c>
      <c r="D29" s="118"/>
      <c r="E29" s="6"/>
      <c r="F29" s="118"/>
      <c r="G29" s="118"/>
      <c r="H29" s="118"/>
      <c r="I29" s="118"/>
      <c r="J29" s="6"/>
    </row>
    <row r="30" spans="1:10" ht="12.75" x14ac:dyDescent="0.2">
      <c r="A30" s="23"/>
      <c r="B30" s="114"/>
      <c r="C30" s="118" t="s">
        <v>1830</v>
      </c>
      <c r="D30" s="118"/>
      <c r="E30" s="6"/>
      <c r="F30" s="118"/>
      <c r="G30" s="118"/>
      <c r="H30" s="118"/>
      <c r="I30" s="118"/>
      <c r="J30" s="6"/>
    </row>
    <row r="31" spans="1:10" ht="12.75" x14ac:dyDescent="0.2">
      <c r="A31" s="23"/>
      <c r="B31" s="114"/>
      <c r="C31" s="120"/>
      <c r="D31" s="120"/>
      <c r="E31" s="6"/>
      <c r="F31" s="6"/>
      <c r="G31" s="6"/>
      <c r="H31" s="120"/>
      <c r="I31" s="120"/>
      <c r="J31" s="6"/>
    </row>
    <row r="32" spans="1:10" ht="15.75" x14ac:dyDescent="0.2">
      <c r="A32" s="23"/>
      <c r="B32" s="283" t="s">
        <v>1820</v>
      </c>
      <c r="C32" s="284" t="s">
        <v>300</v>
      </c>
      <c r="D32" s="24"/>
      <c r="E32" s="35"/>
      <c r="F32" s="304" t="s">
        <v>254</v>
      </c>
      <c r="G32" s="272">
        <v>2026</v>
      </c>
      <c r="H32" s="271">
        <v>2025</v>
      </c>
      <c r="I32" s="6"/>
      <c r="J32" s="6"/>
    </row>
    <row r="33" spans="1:10" ht="12.75" x14ac:dyDescent="0.2">
      <c r="A33" s="23" t="s">
        <v>1097</v>
      </c>
      <c r="B33" s="122"/>
      <c r="C33" s="6"/>
      <c r="D33" s="6"/>
      <c r="E33" s="6"/>
      <c r="F33" s="266"/>
      <c r="G33" s="274" t="s">
        <v>13</v>
      </c>
      <c r="H33" s="273" t="s">
        <v>13</v>
      </c>
      <c r="I33" s="6"/>
      <c r="J33" s="6"/>
    </row>
    <row r="34" spans="1:10" ht="12.75" x14ac:dyDescent="0.2">
      <c r="A34" s="23" t="s">
        <v>1092</v>
      </c>
      <c r="B34" s="335" t="s">
        <v>40</v>
      </c>
      <c r="C34" s="292" t="s">
        <v>295</v>
      </c>
      <c r="D34" s="6"/>
      <c r="E34" s="6"/>
      <c r="F34" s="6"/>
      <c r="G34" s="79"/>
      <c r="H34" s="12"/>
      <c r="I34" s="6"/>
      <c r="J34" s="6"/>
    </row>
    <row r="35" spans="1:10" ht="12.75" x14ac:dyDescent="0.2">
      <c r="A35" s="23" t="s">
        <v>1098</v>
      </c>
      <c r="B35" s="123"/>
      <c r="C35" s="6" t="s">
        <v>304</v>
      </c>
      <c r="D35" s="6"/>
      <c r="E35" s="6"/>
      <c r="F35" s="6"/>
      <c r="G35" s="79">
        <v>9332905</v>
      </c>
      <c r="H35" s="124">
        <v>8372692</v>
      </c>
      <c r="I35" s="6"/>
      <c r="J35" s="6"/>
    </row>
    <row r="36" spans="1:10" ht="12.75" x14ac:dyDescent="0.2">
      <c r="A36" s="23"/>
      <c r="B36" s="123"/>
      <c r="C36" s="6"/>
      <c r="D36" s="6"/>
      <c r="E36" s="6"/>
      <c r="F36" s="6"/>
      <c r="G36" s="81">
        <f>SUM(G35:G35)</f>
        <v>9332905</v>
      </c>
      <c r="H36" s="73">
        <f>SUM(H35:H35)</f>
        <v>8372692</v>
      </c>
      <c r="I36" s="6"/>
      <c r="J36" s="6"/>
    </row>
    <row r="37" spans="1:10" ht="12.75" x14ac:dyDescent="0.2">
      <c r="A37" s="23"/>
      <c r="B37" s="123"/>
      <c r="C37" s="6"/>
      <c r="D37" s="6"/>
      <c r="E37" s="6"/>
      <c r="F37" s="6"/>
      <c r="G37" s="79"/>
      <c r="H37" s="124"/>
      <c r="I37" s="6"/>
      <c r="J37" s="6"/>
    </row>
    <row r="38" spans="1:10" ht="12.75" x14ac:dyDescent="0.2">
      <c r="A38" s="23"/>
      <c r="B38" s="123"/>
      <c r="C38" s="292" t="s">
        <v>297</v>
      </c>
      <c r="D38" s="6"/>
      <c r="E38" s="6"/>
      <c r="F38" s="6"/>
      <c r="G38" s="125"/>
      <c r="H38" s="12"/>
      <c r="I38" s="6"/>
      <c r="J38" s="6"/>
    </row>
    <row r="39" spans="1:10" ht="12.75" x14ac:dyDescent="0.2">
      <c r="A39" s="23" t="s">
        <v>1092</v>
      </c>
      <c r="B39" s="123"/>
      <c r="C39" s="6" t="s">
        <v>1707</v>
      </c>
      <c r="D39" s="6"/>
      <c r="E39" s="6"/>
      <c r="F39" s="13" t="s">
        <v>2059</v>
      </c>
      <c r="G39" s="79">
        <v>165843</v>
      </c>
      <c r="H39" s="124">
        <v>165843</v>
      </c>
      <c r="I39" s="6"/>
      <c r="J39" s="6"/>
    </row>
    <row r="40" spans="1:10" ht="12.75" x14ac:dyDescent="0.2">
      <c r="A40" s="23" t="s">
        <v>1092</v>
      </c>
      <c r="B40" s="123"/>
      <c r="C40" s="6" t="s">
        <v>366</v>
      </c>
      <c r="D40" s="6"/>
      <c r="E40" s="13"/>
      <c r="F40" s="6"/>
      <c r="G40" s="79">
        <v>7167062</v>
      </c>
      <c r="H40" s="124">
        <v>7106849</v>
      </c>
      <c r="I40" s="6"/>
      <c r="J40" s="6"/>
    </row>
    <row r="41" spans="1:10" ht="12.75" x14ac:dyDescent="0.2">
      <c r="A41" s="23" t="s">
        <v>1092</v>
      </c>
      <c r="B41" s="123"/>
      <c r="C41" s="19" t="s">
        <v>476</v>
      </c>
      <c r="D41" s="6"/>
      <c r="E41" s="6"/>
      <c r="F41" s="6"/>
      <c r="G41" s="107">
        <v>2000000</v>
      </c>
      <c r="H41" s="108">
        <v>1100000</v>
      </c>
      <c r="I41" s="6"/>
      <c r="J41" s="6"/>
    </row>
    <row r="42" spans="1:10" ht="12.75" x14ac:dyDescent="0.2">
      <c r="A42" s="23"/>
      <c r="B42" s="123"/>
      <c r="C42" s="6"/>
      <c r="D42" s="6"/>
      <c r="E42" s="6"/>
      <c r="F42" s="6"/>
      <c r="G42" s="81">
        <f>SUM(G39:G41)</f>
        <v>9332905</v>
      </c>
      <c r="H42" s="73">
        <f>SUM(H39:H41)</f>
        <v>8372692</v>
      </c>
      <c r="I42" s="6"/>
      <c r="J42" s="6"/>
    </row>
    <row r="43" spans="1:10" ht="12.75" x14ac:dyDescent="0.2">
      <c r="A43" s="23"/>
      <c r="B43" s="123"/>
      <c r="C43" s="6"/>
      <c r="D43" s="6"/>
      <c r="E43" s="6"/>
      <c r="F43" s="6"/>
      <c r="G43" s="79"/>
      <c r="H43" s="49"/>
      <c r="I43" s="6"/>
      <c r="J43" s="6"/>
    </row>
    <row r="44" spans="1:10" ht="12.75" x14ac:dyDescent="0.2">
      <c r="A44" s="23"/>
      <c r="B44" s="123"/>
      <c r="C44" s="6" t="s">
        <v>542</v>
      </c>
      <c r="D44" s="6"/>
      <c r="E44" s="6"/>
      <c r="F44" s="6"/>
      <c r="G44" s="79"/>
      <c r="H44" s="6"/>
      <c r="I44" s="6"/>
      <c r="J44" s="6"/>
    </row>
    <row r="45" spans="1:10" ht="12.75" x14ac:dyDescent="0.2">
      <c r="A45" s="23"/>
      <c r="B45" s="123"/>
      <c r="C45" s="115" t="s">
        <v>545</v>
      </c>
      <c r="D45" s="6"/>
      <c r="E45" s="6"/>
      <c r="F45" s="6"/>
      <c r="G45" s="79">
        <v>165843</v>
      </c>
      <c r="H45" s="49">
        <v>165843</v>
      </c>
      <c r="I45" s="6"/>
      <c r="J45" s="6"/>
    </row>
    <row r="46" spans="1:10" ht="12.75" x14ac:dyDescent="0.2">
      <c r="A46" s="23"/>
      <c r="B46" s="123"/>
      <c r="C46" s="115" t="s">
        <v>546</v>
      </c>
      <c r="D46" s="6"/>
      <c r="E46" s="6"/>
      <c r="F46" s="13" t="s">
        <v>2172</v>
      </c>
      <c r="G46" s="79">
        <v>9167062</v>
      </c>
      <c r="H46" s="49">
        <v>8206849</v>
      </c>
      <c r="I46" s="6"/>
      <c r="J46" s="6"/>
    </row>
    <row r="47" spans="1:10" ht="12.75" x14ac:dyDescent="0.2">
      <c r="A47" s="23"/>
      <c r="B47" s="123"/>
      <c r="C47" s="6"/>
      <c r="D47" s="6"/>
      <c r="E47" s="6"/>
      <c r="F47" s="6"/>
      <c r="G47" s="81">
        <f>SUM(G45:G46)</f>
        <v>9332905</v>
      </c>
      <c r="H47" s="46">
        <f>SUM(H45:H46)</f>
        <v>8372692</v>
      </c>
      <c r="I47" s="6"/>
      <c r="J47" s="6"/>
    </row>
    <row r="48" spans="1:10" ht="12.75" x14ac:dyDescent="0.2">
      <c r="A48" s="23"/>
      <c r="B48" s="123"/>
      <c r="C48" s="6"/>
      <c r="D48" s="6"/>
      <c r="E48" s="6"/>
      <c r="F48" s="6"/>
      <c r="G48" s="79"/>
      <c r="H48" s="43"/>
      <c r="I48" s="6"/>
      <c r="J48" s="6"/>
    </row>
    <row r="49" spans="1:10" ht="12.75" x14ac:dyDescent="0.2">
      <c r="A49" s="23" t="s">
        <v>1100</v>
      </c>
      <c r="B49" s="335" t="s">
        <v>43</v>
      </c>
      <c r="C49" s="292" t="s">
        <v>293</v>
      </c>
      <c r="D49" s="6"/>
      <c r="E49" s="6"/>
      <c r="F49" s="6"/>
      <c r="G49" s="79"/>
      <c r="H49" s="49"/>
      <c r="I49" s="6"/>
      <c r="J49" s="6"/>
    </row>
    <row r="50" spans="1:10" ht="12.75" x14ac:dyDescent="0.2">
      <c r="A50" s="23" t="s">
        <v>1098</v>
      </c>
      <c r="B50" s="123"/>
      <c r="C50" s="6" t="s">
        <v>304</v>
      </c>
      <c r="D50" s="6"/>
      <c r="E50" s="6"/>
      <c r="F50" s="6"/>
      <c r="G50" s="79">
        <v>2358080</v>
      </c>
      <c r="H50" s="49">
        <v>523923</v>
      </c>
      <c r="I50" s="6"/>
      <c r="J50" s="6"/>
    </row>
    <row r="51" spans="1:10" ht="12.75" x14ac:dyDescent="0.2">
      <c r="A51" s="23" t="s">
        <v>1099</v>
      </c>
      <c r="B51" s="114"/>
      <c r="C51" s="6" t="s">
        <v>799</v>
      </c>
      <c r="D51" s="6"/>
      <c r="E51" s="6"/>
      <c r="F51" s="6"/>
      <c r="G51" s="79">
        <v>23160</v>
      </c>
      <c r="H51" s="49">
        <v>17517</v>
      </c>
      <c r="I51" s="6"/>
      <c r="J51" s="49"/>
    </row>
    <row r="52" spans="1:10" ht="12.75" x14ac:dyDescent="0.2">
      <c r="A52" s="23"/>
      <c r="B52" s="114"/>
      <c r="C52" s="6"/>
      <c r="D52" s="6"/>
      <c r="E52" s="6"/>
      <c r="F52" s="6"/>
      <c r="G52" s="81">
        <f>SUM(G50:G51)</f>
        <v>2381240</v>
      </c>
      <c r="H52" s="73">
        <f>SUM(H50:H51)</f>
        <v>541440</v>
      </c>
      <c r="I52" s="6"/>
      <c r="J52" s="6"/>
    </row>
    <row r="53" spans="1:10" ht="12.75" x14ac:dyDescent="0.2">
      <c r="A53" s="23"/>
      <c r="B53" s="114"/>
      <c r="C53" s="6"/>
      <c r="D53" s="6"/>
      <c r="E53" s="6"/>
      <c r="F53" s="6"/>
      <c r="G53" s="79"/>
      <c r="H53" s="49"/>
      <c r="I53" s="6"/>
      <c r="J53" s="6"/>
    </row>
    <row r="54" spans="1:10" ht="12.75" x14ac:dyDescent="0.2">
      <c r="A54" s="23"/>
      <c r="B54" s="114"/>
      <c r="C54" s="292" t="s">
        <v>304</v>
      </c>
      <c r="D54" s="6"/>
      <c r="E54" s="6"/>
      <c r="F54" s="6"/>
      <c r="G54" s="79"/>
      <c r="H54" s="49"/>
      <c r="I54" s="6"/>
      <c r="J54" s="6"/>
    </row>
    <row r="55" spans="1:10" ht="12.75" x14ac:dyDescent="0.2">
      <c r="A55" s="23" t="s">
        <v>1092</v>
      </c>
      <c r="B55" s="114"/>
      <c r="C55" s="6" t="s">
        <v>1707</v>
      </c>
      <c r="D55" s="6"/>
      <c r="E55" s="6"/>
      <c r="F55" s="6"/>
      <c r="G55" s="79">
        <v>358080</v>
      </c>
      <c r="H55" s="49">
        <v>523923</v>
      </c>
      <c r="I55" s="6"/>
      <c r="J55" s="6"/>
    </row>
    <row r="56" spans="1:10" ht="12.75" x14ac:dyDescent="0.2">
      <c r="A56" s="23"/>
      <c r="B56" s="114"/>
      <c r="C56" s="6" t="s">
        <v>366</v>
      </c>
      <c r="D56" s="6"/>
      <c r="E56" s="6"/>
      <c r="F56" s="6"/>
      <c r="G56" s="79">
        <v>2000000</v>
      </c>
      <c r="H56" s="49">
        <v>0</v>
      </c>
      <c r="I56" s="6"/>
      <c r="J56" s="6"/>
    </row>
    <row r="57" spans="1:10" ht="12.75" x14ac:dyDescent="0.2">
      <c r="A57" s="23"/>
      <c r="B57" s="114"/>
      <c r="C57" s="71"/>
      <c r="D57" s="6"/>
      <c r="E57" s="6"/>
      <c r="F57" s="6"/>
      <c r="G57" s="81">
        <f>SUM(G55:G56)</f>
        <v>2358080</v>
      </c>
      <c r="H57" s="73">
        <f>SUM(H55:H56)</f>
        <v>523923</v>
      </c>
      <c r="I57" s="6"/>
      <c r="J57" s="6"/>
    </row>
    <row r="58" spans="1:10" ht="12.75" x14ac:dyDescent="0.2">
      <c r="A58" s="23"/>
      <c r="B58" s="114"/>
      <c r="C58" s="127"/>
      <c r="D58" s="6"/>
      <c r="E58" s="6"/>
      <c r="F58" s="6"/>
      <c r="G58" s="79"/>
      <c r="H58" s="49"/>
      <c r="I58" s="6"/>
      <c r="J58" s="6"/>
    </row>
    <row r="59" spans="1:10" ht="12.75" x14ac:dyDescent="0.2">
      <c r="A59" s="23"/>
      <c r="B59" s="114"/>
      <c r="C59" s="292" t="s">
        <v>799</v>
      </c>
      <c r="D59" s="6"/>
      <c r="E59" s="6"/>
      <c r="F59" s="6"/>
      <c r="G59" s="79"/>
      <c r="H59" s="124"/>
      <c r="I59" s="6"/>
      <c r="J59" s="6"/>
    </row>
    <row r="60" spans="1:10" ht="12.75" x14ac:dyDescent="0.2">
      <c r="A60" s="23" t="s">
        <v>1092</v>
      </c>
      <c r="B60" s="114"/>
      <c r="C60" s="6" t="s">
        <v>820</v>
      </c>
      <c r="D60" s="6"/>
      <c r="E60" s="6"/>
      <c r="F60" s="6"/>
      <c r="G60" s="79">
        <v>17517</v>
      </c>
      <c r="H60" s="124">
        <v>12409</v>
      </c>
      <c r="I60" s="124"/>
      <c r="J60" s="6"/>
    </row>
    <row r="61" spans="1:10" ht="12.75" x14ac:dyDescent="0.2">
      <c r="A61" s="23"/>
      <c r="B61" s="114"/>
      <c r="C61" s="19" t="s">
        <v>821</v>
      </c>
      <c r="D61" s="6"/>
      <c r="E61" s="6"/>
      <c r="F61" s="6"/>
      <c r="G61" s="107">
        <v>5643</v>
      </c>
      <c r="H61" s="108">
        <v>5108</v>
      </c>
      <c r="I61" s="6"/>
      <c r="J61" s="6"/>
    </row>
    <row r="62" spans="1:10" ht="12.75" x14ac:dyDescent="0.2">
      <c r="A62" s="23"/>
      <c r="B62" s="114"/>
      <c r="C62" s="6" t="s">
        <v>822</v>
      </c>
      <c r="D62" s="6"/>
      <c r="E62" s="6"/>
      <c r="F62" s="6"/>
      <c r="G62" s="81">
        <f>SUM(G60:G61)</f>
        <v>23160</v>
      </c>
      <c r="H62" s="73">
        <f>SUM(H60:H61)</f>
        <v>17517</v>
      </c>
      <c r="I62" s="6"/>
      <c r="J62" s="6"/>
    </row>
    <row r="63" spans="1:10" ht="12.75" x14ac:dyDescent="0.2">
      <c r="A63" s="23"/>
      <c r="B63" s="114"/>
      <c r="C63" s="6"/>
      <c r="D63" s="6"/>
      <c r="E63" s="6"/>
      <c r="F63" s="6"/>
      <c r="G63" s="124"/>
      <c r="H63" s="6"/>
      <c r="I63" s="6"/>
      <c r="J63" s="6"/>
    </row>
    <row r="64" spans="1:10" ht="12.75" x14ac:dyDescent="0.2">
      <c r="A64" s="23"/>
      <c r="B64" s="114"/>
      <c r="C64" s="19" t="s">
        <v>1821</v>
      </c>
      <c r="D64" s="19"/>
      <c r="E64" s="19"/>
      <c r="F64" s="19"/>
      <c r="G64" s="19"/>
      <c r="H64" s="19"/>
      <c r="I64" s="6"/>
      <c r="J64" s="6"/>
    </row>
    <row r="65" spans="1:10" ht="12.75" x14ac:dyDescent="0.2">
      <c r="A65" s="23"/>
      <c r="B65" s="114"/>
      <c r="C65" s="19" t="s">
        <v>817</v>
      </c>
      <c r="D65" s="19"/>
      <c r="E65" s="19"/>
      <c r="F65" s="19"/>
      <c r="G65" s="19"/>
      <c r="H65" s="19"/>
      <c r="I65" s="6"/>
      <c r="J65" s="6"/>
    </row>
    <row r="66" spans="1:10" ht="12.75" x14ac:dyDescent="0.2">
      <c r="A66" s="23"/>
      <c r="B66" s="114"/>
      <c r="C66" s="19" t="s">
        <v>608</v>
      </c>
      <c r="D66" s="19"/>
      <c r="E66" s="19"/>
      <c r="F66" s="19"/>
      <c r="G66" s="19"/>
      <c r="H66" s="19"/>
      <c r="I66" s="6"/>
      <c r="J66" s="6"/>
    </row>
    <row r="67" spans="1:10" ht="12.75" x14ac:dyDescent="0.2">
      <c r="A67" s="23"/>
      <c r="B67" s="114"/>
      <c r="C67" s="6"/>
      <c r="D67" s="6"/>
      <c r="E67" s="6"/>
      <c r="F67" s="6"/>
      <c r="G67" s="6"/>
      <c r="H67" s="6"/>
      <c r="I67" s="6"/>
      <c r="J67" s="6"/>
    </row>
    <row r="68" spans="1:10" ht="12.75" x14ac:dyDescent="0.2">
      <c r="A68" s="23" t="s">
        <v>1058</v>
      </c>
      <c r="B68" s="114"/>
      <c r="C68" s="117" t="s">
        <v>1442</v>
      </c>
      <c r="D68" s="118"/>
      <c r="E68" s="6"/>
      <c r="F68" s="118"/>
      <c r="G68" s="118"/>
      <c r="H68" s="118"/>
      <c r="I68" s="118"/>
      <c r="J68" s="6"/>
    </row>
    <row r="69" spans="1:10" ht="12.75" x14ac:dyDescent="0.2">
      <c r="A69" s="23"/>
      <c r="B69" s="128"/>
      <c r="C69" s="119" t="s">
        <v>296</v>
      </c>
      <c r="D69" s="118"/>
      <c r="E69" s="6"/>
      <c r="F69" s="129" t="s">
        <v>799</v>
      </c>
      <c r="G69" s="118"/>
      <c r="H69" s="118"/>
      <c r="I69" s="118"/>
      <c r="J69" s="23"/>
    </row>
    <row r="70" spans="1:10" ht="12.75" x14ac:dyDescent="0.2">
      <c r="A70" s="23" t="s">
        <v>1101</v>
      </c>
      <c r="B70" s="114"/>
      <c r="C70" s="118" t="s">
        <v>1822</v>
      </c>
      <c r="D70" s="118"/>
      <c r="E70" s="6"/>
      <c r="F70" s="118" t="s">
        <v>1823</v>
      </c>
      <c r="G70" s="118"/>
      <c r="H70" s="118"/>
      <c r="I70" s="118"/>
      <c r="J70" s="22" t="s">
        <v>1102</v>
      </c>
    </row>
    <row r="71" spans="1:10" ht="12.75" x14ac:dyDescent="0.2">
      <c r="A71" s="23"/>
      <c r="B71" s="122"/>
      <c r="C71" s="118" t="s">
        <v>376</v>
      </c>
      <c r="D71" s="118"/>
      <c r="E71" s="6"/>
      <c r="F71" s="118" t="s">
        <v>800</v>
      </c>
      <c r="G71" s="118"/>
      <c r="H71" s="118"/>
      <c r="I71" s="118"/>
      <c r="J71" s="6"/>
    </row>
    <row r="72" spans="1:10" ht="12.75" x14ac:dyDescent="0.2">
      <c r="A72" s="23"/>
      <c r="B72" s="114"/>
      <c r="C72" s="130" t="s">
        <v>496</v>
      </c>
      <c r="D72" s="118"/>
      <c r="E72" s="6"/>
      <c r="F72" s="118" t="s">
        <v>291</v>
      </c>
      <c r="G72" s="118"/>
      <c r="H72" s="118"/>
      <c r="I72" s="118"/>
      <c r="J72" s="6"/>
    </row>
    <row r="73" spans="1:10" ht="12.75" x14ac:dyDescent="0.2">
      <c r="A73" s="23"/>
      <c r="B73" s="114"/>
      <c r="C73" s="131" t="s">
        <v>1603</v>
      </c>
      <c r="D73" s="118"/>
      <c r="E73" s="6"/>
      <c r="F73" s="118" t="s">
        <v>292</v>
      </c>
      <c r="G73" s="118"/>
      <c r="H73" s="118"/>
      <c r="I73" s="118"/>
      <c r="J73" s="6"/>
    </row>
    <row r="74" spans="1:10" ht="12.75" x14ac:dyDescent="0.2">
      <c r="A74" s="23"/>
      <c r="B74" s="114"/>
      <c r="C74" s="130" t="s">
        <v>498</v>
      </c>
      <c r="D74" s="118"/>
      <c r="E74" s="6"/>
      <c r="F74" s="118" t="s">
        <v>1824</v>
      </c>
      <c r="G74" s="118"/>
      <c r="H74" s="118"/>
      <c r="I74" s="118"/>
      <c r="J74" s="6"/>
    </row>
    <row r="75" spans="1:10" ht="12.75" x14ac:dyDescent="0.2">
      <c r="A75" s="23"/>
      <c r="B75" s="114"/>
      <c r="C75" s="131" t="s">
        <v>497</v>
      </c>
      <c r="D75" s="118"/>
      <c r="E75" s="6"/>
      <c r="F75" s="118" t="s">
        <v>2087</v>
      </c>
      <c r="G75" s="118"/>
      <c r="H75" s="118"/>
      <c r="I75" s="118"/>
      <c r="J75" s="6"/>
    </row>
    <row r="76" spans="1:10" ht="12.75" x14ac:dyDescent="0.2">
      <c r="A76" s="23"/>
      <c r="B76" s="114"/>
      <c r="C76" s="118"/>
      <c r="D76" s="118"/>
      <c r="E76" s="6"/>
      <c r="F76" s="118"/>
      <c r="G76" s="118"/>
      <c r="H76" s="118"/>
      <c r="I76" s="118"/>
      <c r="J76" s="6"/>
    </row>
    <row r="77" spans="1:10" ht="12.75" x14ac:dyDescent="0.2">
      <c r="A77" s="23"/>
      <c r="B77" s="114"/>
      <c r="C77" s="118" t="s">
        <v>531</v>
      </c>
      <c r="D77" s="118"/>
      <c r="E77" s="6"/>
      <c r="F77" s="119"/>
      <c r="G77" s="118"/>
      <c r="H77" s="118"/>
      <c r="I77" s="118"/>
      <c r="J77" s="6"/>
    </row>
    <row r="78" spans="1:10" ht="12.75" x14ac:dyDescent="0.2">
      <c r="A78" s="23"/>
      <c r="B78" s="114"/>
      <c r="C78" s="118" t="s">
        <v>517</v>
      </c>
      <c r="D78" s="118"/>
      <c r="E78" s="6"/>
      <c r="F78" s="118" t="s">
        <v>930</v>
      </c>
      <c r="G78" s="118"/>
      <c r="H78" s="118"/>
      <c r="I78" s="118"/>
      <c r="J78" s="6"/>
    </row>
    <row r="79" spans="1:10" ht="12.75" x14ac:dyDescent="0.2">
      <c r="A79" s="23"/>
      <c r="B79" s="114"/>
      <c r="C79" s="118" t="s">
        <v>518</v>
      </c>
      <c r="D79" s="118"/>
      <c r="E79" s="6"/>
      <c r="F79" s="118" t="s">
        <v>930</v>
      </c>
      <c r="G79" s="118"/>
      <c r="H79" s="118"/>
      <c r="I79" s="118"/>
      <c r="J79" s="6"/>
    </row>
    <row r="80" spans="1:10" ht="12.75" x14ac:dyDescent="0.2">
      <c r="A80" s="23"/>
      <c r="B80" s="114"/>
      <c r="C80" s="118" t="s">
        <v>651</v>
      </c>
      <c r="D80" s="118"/>
      <c r="E80" s="6"/>
      <c r="F80" s="118"/>
      <c r="G80" s="118"/>
      <c r="H80" s="118"/>
      <c r="I80" s="118"/>
      <c r="J80" s="6"/>
    </row>
    <row r="81" spans="1:10" ht="12.75" x14ac:dyDescent="0.2">
      <c r="A81" s="23"/>
      <c r="B81" s="114"/>
      <c r="C81" s="118" t="s">
        <v>650</v>
      </c>
      <c r="D81" s="118"/>
      <c r="E81" s="6"/>
      <c r="F81" s="118"/>
      <c r="G81" s="118"/>
      <c r="H81" s="118"/>
      <c r="I81" s="118"/>
      <c r="J81" s="6"/>
    </row>
    <row r="82" spans="1:10" ht="12.75" x14ac:dyDescent="0.2">
      <c r="A82" s="23"/>
      <c r="B82" s="114"/>
      <c r="C82" s="118" t="s">
        <v>519</v>
      </c>
      <c r="D82" s="118"/>
      <c r="E82" s="6"/>
      <c r="F82" s="118"/>
      <c r="G82" s="118"/>
      <c r="H82" s="118"/>
      <c r="I82" s="118"/>
      <c r="J82" s="6"/>
    </row>
    <row r="83" spans="1:10" ht="12.75" x14ac:dyDescent="0.2">
      <c r="A83" s="23"/>
      <c r="B83" s="114"/>
      <c r="C83" s="118" t="s">
        <v>2168</v>
      </c>
      <c r="D83" s="118"/>
      <c r="E83" s="6"/>
      <c r="F83" s="118"/>
      <c r="G83" s="118"/>
      <c r="H83" s="118"/>
      <c r="I83" s="118"/>
      <c r="J83" s="6"/>
    </row>
    <row r="84" spans="1:10" ht="12.75" x14ac:dyDescent="0.2">
      <c r="A84" s="23"/>
      <c r="B84" s="114"/>
      <c r="C84" s="118" t="s">
        <v>1616</v>
      </c>
      <c r="D84" s="118"/>
      <c r="E84" s="6"/>
      <c r="F84" s="118"/>
      <c r="G84" s="118"/>
      <c r="H84" s="118"/>
      <c r="I84" s="118"/>
      <c r="J84" s="6"/>
    </row>
    <row r="85" spans="1:10" ht="12.75" x14ac:dyDescent="0.2">
      <c r="A85" s="23"/>
      <c r="B85" s="114"/>
      <c r="C85" s="118"/>
      <c r="D85" s="118"/>
      <c r="E85" s="6"/>
      <c r="F85" s="118"/>
      <c r="G85" s="118"/>
      <c r="H85" s="118"/>
      <c r="I85" s="118"/>
      <c r="J85" s="6"/>
    </row>
    <row r="86" spans="1:10" ht="12.75" x14ac:dyDescent="0.2">
      <c r="A86" s="23" t="s">
        <v>1103</v>
      </c>
      <c r="B86" s="6"/>
      <c r="C86" s="118" t="s">
        <v>609</v>
      </c>
      <c r="D86" s="118"/>
      <c r="E86" s="6"/>
      <c r="F86" s="118"/>
      <c r="G86" s="118"/>
      <c r="H86" s="118"/>
      <c r="I86" s="118"/>
      <c r="J86" s="6"/>
    </row>
    <row r="87" spans="1:10" ht="12.75" x14ac:dyDescent="0.2">
      <c r="A87" s="23"/>
      <c r="B87" s="6"/>
      <c r="C87" s="118" t="s">
        <v>655</v>
      </c>
      <c r="D87" s="118"/>
      <c r="E87" s="6"/>
      <c r="F87" s="118"/>
      <c r="G87" s="118"/>
      <c r="H87" s="118"/>
      <c r="I87" s="118"/>
      <c r="J87" s="6"/>
    </row>
    <row r="88" spans="1:10" ht="12.75" x14ac:dyDescent="0.2">
      <c r="A88" s="23"/>
      <c r="B88" s="6"/>
      <c r="C88" s="118" t="s">
        <v>610</v>
      </c>
      <c r="D88" s="118"/>
      <c r="E88" s="6"/>
      <c r="F88" s="118"/>
      <c r="G88" s="118"/>
      <c r="H88" s="118"/>
      <c r="I88" s="118"/>
      <c r="J88" s="6"/>
    </row>
  </sheetData>
  <conditionalFormatting sqref="G35:H62">
    <cfRule type="expression" dxfId="47" priority="1">
      <formula>TRUNC(G35)&lt;&gt;G35</formula>
    </cfRule>
  </conditionalFormatting>
  <pageMargins left="0.23622047244094491" right="0.23622047244094491" top="0.90551181102362199" bottom="0.74803149606299213" header="0.31496062992125984" footer="0.31496062992125984"/>
  <pageSetup paperSize="9" scale="65" orientation="portrait" r:id="rId1"/>
  <headerFooter scaleWithDoc="0">
    <oddFooter>&amp;L&amp;K000000&amp;R&amp;K000000 |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1">
    <tabColor rgb="FF002060"/>
  </sheetPr>
  <dimension ref="A1:H112"/>
  <sheetViews>
    <sheetView view="pageBreakPreview" zoomScaleNormal="100" zoomScaleSheetLayoutView="100" workbookViewId="0"/>
  </sheetViews>
  <sheetFormatPr defaultColWidth="8.85546875" defaultRowHeight="15" customHeight="1" x14ac:dyDescent="0.2"/>
  <cols>
    <col min="1" max="1" width="13.140625" style="254" bestFit="1" customWidth="1"/>
    <col min="2" max="2" width="4.140625" customWidth="1"/>
    <col min="3" max="3" width="49.140625" customWidth="1"/>
    <col min="4" max="4" width="3" customWidth="1"/>
    <col min="5" max="5" width="10.42578125" customWidth="1"/>
    <col min="6" max="6" width="19.85546875" customWidth="1"/>
    <col min="7" max="7" width="20.140625" customWidth="1"/>
    <col min="8" max="8" width="14.7109375" customWidth="1"/>
    <col min="9" max="9" width="13.42578125" bestFit="1" customWidth="1"/>
    <col min="10" max="10" width="16.85546875" customWidth="1"/>
  </cols>
  <sheetData>
    <row r="1" spans="1:8" ht="15" customHeight="1" x14ac:dyDescent="0.2">
      <c r="A1" s="22"/>
      <c r="B1" s="266"/>
      <c r="C1" s="281" t="s">
        <v>1597</v>
      </c>
      <c r="D1" s="95"/>
      <c r="E1" s="6"/>
      <c r="F1" s="6"/>
      <c r="G1" s="6"/>
      <c r="H1" s="6"/>
    </row>
    <row r="2" spans="1:8" ht="15" customHeight="1" x14ac:dyDescent="0.2">
      <c r="A2" s="23" t="s">
        <v>1072</v>
      </c>
      <c r="B2" s="266"/>
      <c r="C2" s="281" t="s">
        <v>534</v>
      </c>
      <c r="D2" s="95"/>
      <c r="E2" s="6"/>
      <c r="F2" s="6"/>
      <c r="G2" s="6"/>
      <c r="H2" s="6"/>
    </row>
    <row r="3" spans="1:8" ht="15" customHeight="1" x14ac:dyDescent="0.2">
      <c r="A3" s="23" t="s">
        <v>991</v>
      </c>
      <c r="B3" s="266"/>
      <c r="C3" s="281" t="s">
        <v>1730</v>
      </c>
      <c r="D3" s="95"/>
      <c r="E3" s="6"/>
      <c r="F3" s="6"/>
      <c r="G3" s="6"/>
      <c r="H3" s="6"/>
    </row>
    <row r="4" spans="1:8" ht="12.75" x14ac:dyDescent="0.2">
      <c r="B4" s="276"/>
      <c r="C4" s="276"/>
      <c r="D4" s="24"/>
      <c r="E4" s="24"/>
      <c r="F4" s="24"/>
      <c r="G4" s="24"/>
      <c r="H4" s="6"/>
    </row>
    <row r="5" spans="1:8" ht="15.75" x14ac:dyDescent="0.2">
      <c r="B5" s="283" t="s">
        <v>1831</v>
      </c>
      <c r="C5" s="284" t="s">
        <v>426</v>
      </c>
      <c r="D5" s="121"/>
      <c r="E5" s="271" t="s">
        <v>254</v>
      </c>
      <c r="F5" s="272">
        <v>2026</v>
      </c>
      <c r="G5" s="271">
        <v>2025</v>
      </c>
      <c r="H5" s="6"/>
    </row>
    <row r="6" spans="1:8" ht="12.75" x14ac:dyDescent="0.2">
      <c r="A6" s="22"/>
      <c r="B6" s="114"/>
      <c r="C6" s="6"/>
      <c r="D6" s="6"/>
      <c r="E6" s="353"/>
      <c r="F6" s="274" t="s">
        <v>13</v>
      </c>
      <c r="G6" s="273" t="s">
        <v>13</v>
      </c>
      <c r="H6" s="6"/>
    </row>
    <row r="7" spans="1:8" ht="32.1" customHeight="1" x14ac:dyDescent="0.2">
      <c r="A7" s="22" t="s">
        <v>1104</v>
      </c>
      <c r="B7" s="114"/>
      <c r="C7" s="292" t="s">
        <v>109</v>
      </c>
      <c r="D7" s="91"/>
      <c r="E7" s="6"/>
      <c r="F7" s="79"/>
      <c r="G7" s="49"/>
      <c r="H7" s="6"/>
    </row>
    <row r="8" spans="1:8" ht="20.100000000000001" customHeight="1" x14ac:dyDescent="0.2">
      <c r="A8" s="22" t="s">
        <v>1105</v>
      </c>
      <c r="B8" s="114"/>
      <c r="C8" s="6" t="s">
        <v>713</v>
      </c>
      <c r="D8" s="6"/>
      <c r="E8" s="6"/>
      <c r="F8" s="79">
        <v>999070</v>
      </c>
      <c r="G8" s="49">
        <v>756897</v>
      </c>
      <c r="H8" s="6"/>
    </row>
    <row r="9" spans="1:8" ht="12.75" x14ac:dyDescent="0.2">
      <c r="A9" s="22" t="s">
        <v>1106</v>
      </c>
      <c r="B9" s="103"/>
      <c r="C9" s="6" t="s">
        <v>715</v>
      </c>
      <c r="D9" s="6"/>
      <c r="E9" s="72"/>
      <c r="F9" s="79">
        <v>619220</v>
      </c>
      <c r="G9" s="49">
        <v>763909</v>
      </c>
      <c r="H9" s="6"/>
    </row>
    <row r="10" spans="1:8" ht="12.75" x14ac:dyDescent="0.2">
      <c r="A10" s="22" t="s">
        <v>1107</v>
      </c>
      <c r="B10" s="114"/>
      <c r="C10" s="6" t="s">
        <v>716</v>
      </c>
      <c r="D10" s="6"/>
      <c r="E10" s="6"/>
      <c r="F10" s="79">
        <v>406531</v>
      </c>
      <c r="G10" s="49">
        <v>331212</v>
      </c>
      <c r="H10" s="6"/>
    </row>
    <row r="11" spans="1:8" ht="12.75" x14ac:dyDescent="0.2">
      <c r="A11" s="22" t="s">
        <v>1040</v>
      </c>
      <c r="B11" s="114"/>
      <c r="C11" s="6" t="s">
        <v>104</v>
      </c>
      <c r="D11" s="6"/>
      <c r="E11" s="6"/>
      <c r="F11" s="79">
        <v>504760</v>
      </c>
      <c r="G11" s="49">
        <v>75679</v>
      </c>
      <c r="H11" s="6"/>
    </row>
    <row r="12" spans="1:8" ht="12.75" x14ac:dyDescent="0.2">
      <c r="A12" s="22" t="s">
        <v>1108</v>
      </c>
      <c r="B12" s="114"/>
      <c r="C12" s="6" t="s">
        <v>647</v>
      </c>
      <c r="D12" s="6"/>
      <c r="E12" s="13">
        <v>17</v>
      </c>
      <c r="F12" s="79">
        <v>25034</v>
      </c>
      <c r="G12" s="49">
        <v>20253</v>
      </c>
      <c r="H12" s="6"/>
    </row>
    <row r="13" spans="1:8" ht="12.75" x14ac:dyDescent="0.2">
      <c r="A13" s="22" t="s">
        <v>1109</v>
      </c>
      <c r="B13" s="114"/>
      <c r="C13" s="6" t="s">
        <v>714</v>
      </c>
      <c r="D13" s="6"/>
      <c r="E13" s="13"/>
      <c r="F13" s="79">
        <v>-1568</v>
      </c>
      <c r="G13" s="49">
        <v>-2332</v>
      </c>
      <c r="H13" s="6"/>
    </row>
    <row r="14" spans="1:8" ht="12.75" x14ac:dyDescent="0.2">
      <c r="A14" s="22" t="s">
        <v>1109</v>
      </c>
      <c r="B14" s="114"/>
      <c r="C14" s="6" t="s">
        <v>731</v>
      </c>
      <c r="D14" s="6"/>
      <c r="E14" s="13" t="s">
        <v>2173</v>
      </c>
      <c r="F14" s="79">
        <v>-12347</v>
      </c>
      <c r="G14" s="49">
        <v>-11030</v>
      </c>
      <c r="H14" s="6"/>
    </row>
    <row r="15" spans="1:8" ht="12.75" x14ac:dyDescent="0.2">
      <c r="A15" s="22" t="s">
        <v>1109</v>
      </c>
      <c r="B15" s="114"/>
      <c r="C15" s="6" t="s">
        <v>732</v>
      </c>
      <c r="D15" s="6"/>
      <c r="E15" s="13" t="s">
        <v>2173</v>
      </c>
      <c r="F15" s="79">
        <v>-2304</v>
      </c>
      <c r="G15" s="49">
        <v>-1956</v>
      </c>
      <c r="H15" s="6"/>
    </row>
    <row r="16" spans="1:8" ht="12.75" x14ac:dyDescent="0.2">
      <c r="A16" s="22"/>
      <c r="B16" s="114"/>
      <c r="C16" s="6"/>
      <c r="D16" s="6"/>
      <c r="E16" s="6"/>
      <c r="F16" s="81">
        <f>SUM(F8:F15)</f>
        <v>2538396</v>
      </c>
      <c r="G16" s="73">
        <f>SUM(G8:G15)</f>
        <v>1932632</v>
      </c>
      <c r="H16" s="6"/>
    </row>
    <row r="17" spans="1:8" ht="12.75" x14ac:dyDescent="0.2">
      <c r="A17" s="22" t="s">
        <v>1110</v>
      </c>
      <c r="B17" s="114"/>
      <c r="C17" s="292" t="s">
        <v>110</v>
      </c>
      <c r="D17" s="91"/>
      <c r="E17" s="6"/>
      <c r="F17" s="79"/>
      <c r="G17" s="49"/>
      <c r="H17" s="6"/>
    </row>
    <row r="18" spans="1:8" ht="12.75" x14ac:dyDescent="0.2">
      <c r="A18" s="22" t="s">
        <v>1111</v>
      </c>
      <c r="B18" s="114"/>
      <c r="C18" s="6" t="s">
        <v>713</v>
      </c>
      <c r="D18" s="6"/>
      <c r="E18" s="6"/>
      <c r="F18" s="79">
        <v>195448</v>
      </c>
      <c r="G18" s="49">
        <v>164810</v>
      </c>
      <c r="H18" s="6"/>
    </row>
    <row r="19" spans="1:8" ht="12.75" x14ac:dyDescent="0.2">
      <c r="A19" s="22"/>
      <c r="B19" s="114"/>
      <c r="C19" s="6"/>
      <c r="D19" s="6"/>
      <c r="E19" s="6"/>
      <c r="F19" s="81">
        <f>SUM(F18:F18)</f>
        <v>195448</v>
      </c>
      <c r="G19" s="73">
        <f>SUM(G18:G18)</f>
        <v>164810</v>
      </c>
      <c r="H19" s="6"/>
    </row>
    <row r="20" spans="1:8" ht="12.75" x14ac:dyDescent="0.2">
      <c r="A20" s="22"/>
      <c r="B20" s="114"/>
      <c r="C20" s="6"/>
      <c r="D20" s="6"/>
      <c r="E20" s="6"/>
      <c r="F20" s="49"/>
      <c r="G20" s="49"/>
      <c r="H20" s="6"/>
    </row>
    <row r="21" spans="1:8" ht="18.75" x14ac:dyDescent="0.2">
      <c r="A21" s="22" t="s">
        <v>1112</v>
      </c>
      <c r="B21" s="114"/>
      <c r="C21" s="19" t="s">
        <v>1114</v>
      </c>
      <c r="D21" s="126"/>
      <c r="E21" s="126"/>
      <c r="F21" s="126"/>
      <c r="G21" s="126"/>
      <c r="H21" s="6"/>
    </row>
    <row r="22" spans="1:8" ht="12.75" x14ac:dyDescent="0.2">
      <c r="A22" s="22" t="s">
        <v>1113</v>
      </c>
      <c r="B22" s="114"/>
      <c r="C22" s="19" t="s">
        <v>2170</v>
      </c>
      <c r="D22" s="126"/>
      <c r="E22" s="126"/>
      <c r="F22" s="126"/>
      <c r="G22" s="126"/>
      <c r="H22" s="6"/>
    </row>
    <row r="23" spans="1:8" ht="12.75" x14ac:dyDescent="0.2">
      <c r="A23" s="22"/>
      <c r="B23" s="114"/>
      <c r="C23" s="19" t="s">
        <v>2074</v>
      </c>
      <c r="D23" s="126"/>
      <c r="E23" s="126"/>
      <c r="F23" s="126"/>
      <c r="G23" s="126"/>
      <c r="H23" s="6"/>
    </row>
    <row r="24" spans="1:8" ht="12.75" x14ac:dyDescent="0.2">
      <c r="A24" s="22"/>
      <c r="B24" s="114"/>
      <c r="C24" s="19" t="s">
        <v>1833</v>
      </c>
      <c r="D24" s="126"/>
      <c r="E24" s="126"/>
      <c r="F24" s="126"/>
      <c r="G24" s="126"/>
      <c r="H24" s="6"/>
    </row>
    <row r="25" spans="1:8" ht="12.75" x14ac:dyDescent="0.2">
      <c r="A25" s="22"/>
      <c r="B25" s="114"/>
      <c r="C25" s="19" t="s">
        <v>1115</v>
      </c>
      <c r="D25" s="126"/>
      <c r="E25" s="126"/>
      <c r="F25" s="126"/>
      <c r="G25" s="126"/>
      <c r="H25" s="6"/>
    </row>
    <row r="26" spans="1:8" ht="12.75" x14ac:dyDescent="0.2">
      <c r="A26" s="22"/>
      <c r="B26" s="114"/>
      <c r="C26" s="19" t="s">
        <v>1834</v>
      </c>
      <c r="D26" s="126"/>
      <c r="E26" s="126"/>
      <c r="F26" s="126"/>
      <c r="G26" s="126"/>
      <c r="H26" s="6"/>
    </row>
    <row r="27" spans="1:8" ht="12.75" x14ac:dyDescent="0.2">
      <c r="A27" s="22"/>
      <c r="B27" s="114"/>
      <c r="C27" s="19" t="s">
        <v>1116</v>
      </c>
      <c r="D27" s="126"/>
      <c r="E27" s="126"/>
      <c r="F27" s="126"/>
      <c r="G27" s="126"/>
      <c r="H27" s="6"/>
    </row>
    <row r="28" spans="1:8" ht="12.75" x14ac:dyDescent="0.2">
      <c r="A28" s="22"/>
      <c r="B28" s="114"/>
      <c r="C28" s="6"/>
      <c r="D28" s="6"/>
      <c r="E28" s="6"/>
      <c r="F28" s="132"/>
      <c r="G28" s="6"/>
      <c r="H28" s="6"/>
    </row>
    <row r="29" spans="1:8" ht="12.75" x14ac:dyDescent="0.2">
      <c r="A29" s="22" t="s">
        <v>1134</v>
      </c>
      <c r="B29" s="103"/>
      <c r="C29" s="265" t="s">
        <v>823</v>
      </c>
      <c r="D29" s="66"/>
      <c r="E29" s="6"/>
      <c r="F29" s="6"/>
      <c r="G29" s="6"/>
      <c r="H29" s="6"/>
    </row>
    <row r="30" spans="1:8" ht="12.75" x14ac:dyDescent="0.2">
      <c r="A30" s="22"/>
      <c r="B30" s="103"/>
      <c r="C30" s="6" t="s">
        <v>735</v>
      </c>
      <c r="D30" s="66"/>
      <c r="E30" s="266"/>
      <c r="F30" s="354">
        <v>44742</v>
      </c>
      <c r="G30" s="355">
        <v>45107</v>
      </c>
      <c r="H30" s="356">
        <v>44743</v>
      </c>
    </row>
    <row r="31" spans="1:8" ht="12.75" x14ac:dyDescent="0.2">
      <c r="A31" s="22"/>
      <c r="B31" s="103"/>
      <c r="C31" s="6" t="s">
        <v>1738</v>
      </c>
      <c r="D31" s="66"/>
      <c r="E31" s="266"/>
      <c r="F31" s="269">
        <v>2026</v>
      </c>
      <c r="G31" s="270">
        <v>2025</v>
      </c>
      <c r="H31" s="270">
        <v>2024</v>
      </c>
    </row>
    <row r="32" spans="1:8" ht="12.75" x14ac:dyDescent="0.2">
      <c r="A32" s="22"/>
      <c r="B32" s="103"/>
      <c r="C32" s="6"/>
      <c r="D32" s="66"/>
      <c r="E32" s="271" t="s">
        <v>254</v>
      </c>
      <c r="F32" s="272" t="s">
        <v>11</v>
      </c>
      <c r="G32" s="271" t="s">
        <v>11</v>
      </c>
      <c r="H32" s="271" t="s">
        <v>11</v>
      </c>
    </row>
    <row r="33" spans="1:8" ht="12.75" x14ac:dyDescent="0.2">
      <c r="A33" s="22"/>
      <c r="B33" s="103"/>
      <c r="C33" s="6"/>
      <c r="D33" s="66"/>
      <c r="E33" s="289"/>
      <c r="F33" s="274" t="s">
        <v>13</v>
      </c>
      <c r="G33" s="273" t="s">
        <v>13</v>
      </c>
      <c r="H33" s="273" t="s">
        <v>13</v>
      </c>
    </row>
    <row r="34" spans="1:8" ht="12.75" x14ac:dyDescent="0.2">
      <c r="A34" s="22"/>
      <c r="B34" s="103"/>
      <c r="C34" s="6"/>
      <c r="D34" s="66"/>
      <c r="E34" s="6"/>
      <c r="F34" s="79"/>
      <c r="G34" s="77"/>
      <c r="H34" s="6"/>
    </row>
    <row r="35" spans="1:8" ht="12.75" x14ac:dyDescent="0.2">
      <c r="A35" s="22"/>
      <c r="B35" s="103"/>
      <c r="C35" s="6" t="s">
        <v>733</v>
      </c>
      <c r="D35" s="66"/>
      <c r="E35" s="13"/>
      <c r="F35" s="107">
        <v>478071</v>
      </c>
      <c r="G35" s="108">
        <v>525274</v>
      </c>
      <c r="H35" s="108">
        <v>538382</v>
      </c>
    </row>
    <row r="36" spans="1:8" ht="12.75" x14ac:dyDescent="0.2">
      <c r="A36" s="22"/>
      <c r="B36" s="103"/>
      <c r="C36" s="6" t="s">
        <v>253</v>
      </c>
      <c r="D36" s="66"/>
      <c r="E36" s="13">
        <v>7</v>
      </c>
      <c r="F36" s="79">
        <v>413813</v>
      </c>
      <c r="G36" s="108">
        <v>23000</v>
      </c>
      <c r="H36" s="108">
        <v>12560</v>
      </c>
    </row>
    <row r="37" spans="1:8" ht="12.75" x14ac:dyDescent="0.2">
      <c r="A37" s="22"/>
      <c r="B37" s="103"/>
      <c r="C37" s="6" t="s">
        <v>731</v>
      </c>
      <c r="D37" s="66"/>
      <c r="E37" s="13">
        <v>5</v>
      </c>
      <c r="F37" s="79">
        <v>-12347</v>
      </c>
      <c r="G37" s="108">
        <v>-11030</v>
      </c>
      <c r="H37" s="108">
        <v>-11546</v>
      </c>
    </row>
    <row r="38" spans="1:8" ht="12.75" x14ac:dyDescent="0.2">
      <c r="A38" s="22"/>
      <c r="B38" s="103"/>
      <c r="C38" s="6" t="s">
        <v>335</v>
      </c>
      <c r="D38" s="66"/>
      <c r="E38" s="13">
        <v>7</v>
      </c>
      <c r="F38" s="79">
        <v>-8740</v>
      </c>
      <c r="G38" s="108">
        <v>0</v>
      </c>
      <c r="H38" s="108">
        <v>0</v>
      </c>
    </row>
    <row r="39" spans="1:8" ht="12.75" x14ac:dyDescent="0.2">
      <c r="A39" s="22" t="s">
        <v>1134</v>
      </c>
      <c r="B39" s="103"/>
      <c r="C39" s="6" t="s">
        <v>734</v>
      </c>
      <c r="D39" s="66"/>
      <c r="E39" s="6"/>
      <c r="F39" s="81">
        <f>ROUND(SUM(F35:F38),0)</f>
        <v>870797</v>
      </c>
      <c r="G39" s="46">
        <f>ROUND(SUM(G35:G38),0)</f>
        <v>537244</v>
      </c>
      <c r="H39" s="46">
        <f>ROUND(SUM(H35:H38),0)</f>
        <v>539396</v>
      </c>
    </row>
    <row r="40" spans="1:8" ht="12.75" x14ac:dyDescent="0.2">
      <c r="A40" s="22"/>
      <c r="B40" s="114"/>
      <c r="C40" s="6"/>
      <c r="D40" s="6"/>
      <c r="E40" s="6"/>
      <c r="F40" s="132"/>
      <c r="G40" s="6"/>
      <c r="H40" s="6"/>
    </row>
    <row r="41" spans="1:8" ht="12.75" x14ac:dyDescent="0.2">
      <c r="A41" s="22" t="s">
        <v>1058</v>
      </c>
      <c r="B41" s="114"/>
      <c r="C41" s="117" t="s">
        <v>1442</v>
      </c>
      <c r="D41" s="6"/>
      <c r="E41" s="117"/>
      <c r="F41" s="117"/>
      <c r="G41" s="117"/>
      <c r="H41" s="6"/>
    </row>
    <row r="42" spans="1:8" ht="12.75" x14ac:dyDescent="0.2">
      <c r="A42" s="22"/>
      <c r="B42" s="114"/>
      <c r="C42" s="119" t="s">
        <v>713</v>
      </c>
      <c r="D42" s="6"/>
      <c r="E42" s="119" t="s">
        <v>133</v>
      </c>
      <c r="F42" s="119"/>
      <c r="G42" s="119"/>
      <c r="H42" s="22"/>
    </row>
    <row r="43" spans="1:8" ht="12.75" x14ac:dyDescent="0.2">
      <c r="A43" s="22" t="s">
        <v>1117</v>
      </c>
      <c r="B43" s="114"/>
      <c r="C43" s="118" t="s">
        <v>723</v>
      </c>
      <c r="D43" s="6"/>
      <c r="E43" s="118" t="s">
        <v>591</v>
      </c>
      <c r="F43" s="118"/>
      <c r="G43" s="118"/>
      <c r="H43" s="22" t="s">
        <v>1121</v>
      </c>
    </row>
    <row r="44" spans="1:8" ht="12.75" x14ac:dyDescent="0.2">
      <c r="A44" s="22"/>
      <c r="B44" s="114"/>
      <c r="C44" s="118" t="s">
        <v>717</v>
      </c>
      <c r="D44" s="6"/>
      <c r="E44" s="118" t="s">
        <v>592</v>
      </c>
      <c r="F44" s="118"/>
      <c r="G44" s="118"/>
      <c r="H44" s="22"/>
    </row>
    <row r="45" spans="1:8" ht="12.75" x14ac:dyDescent="0.2">
      <c r="A45" s="22"/>
      <c r="B45" s="114"/>
      <c r="C45" s="118" t="s">
        <v>718</v>
      </c>
      <c r="D45" s="6"/>
      <c r="E45" s="118" t="s">
        <v>593</v>
      </c>
      <c r="F45" s="118"/>
      <c r="G45" s="118"/>
      <c r="H45" s="22"/>
    </row>
    <row r="46" spans="1:8" ht="12.75" x14ac:dyDescent="0.2">
      <c r="A46" s="22"/>
      <c r="B46" s="114"/>
      <c r="C46" s="118" t="s">
        <v>719</v>
      </c>
      <c r="D46" s="6"/>
      <c r="E46" s="118" t="s">
        <v>2076</v>
      </c>
      <c r="F46" s="118"/>
      <c r="G46" s="118"/>
      <c r="H46" s="22"/>
    </row>
    <row r="47" spans="1:8" ht="12.75" x14ac:dyDescent="0.2">
      <c r="A47" s="22"/>
      <c r="B47" s="114"/>
      <c r="C47" s="118"/>
      <c r="D47" s="6"/>
      <c r="E47" s="118" t="s">
        <v>2094</v>
      </c>
      <c r="F47" s="118"/>
      <c r="G47" s="118"/>
      <c r="H47" s="22"/>
    </row>
    <row r="48" spans="1:8" ht="12.75" x14ac:dyDescent="0.2">
      <c r="A48" s="22" t="s">
        <v>1118</v>
      </c>
      <c r="B48" s="114"/>
      <c r="C48" s="118" t="s">
        <v>721</v>
      </c>
      <c r="D48" s="6"/>
      <c r="E48" s="118" t="s">
        <v>2095</v>
      </c>
      <c r="F48" s="118"/>
      <c r="G48" s="118"/>
      <c r="H48" s="22"/>
    </row>
    <row r="49" spans="1:8" ht="12.75" x14ac:dyDescent="0.2">
      <c r="A49" s="22" t="s">
        <v>1119</v>
      </c>
      <c r="B49" s="114"/>
      <c r="C49" s="118" t="s">
        <v>2088</v>
      </c>
      <c r="D49" s="6"/>
      <c r="E49" s="118"/>
      <c r="F49" s="118"/>
      <c r="G49" s="118"/>
      <c r="H49" s="22"/>
    </row>
    <row r="50" spans="1:8" ht="12.75" x14ac:dyDescent="0.2">
      <c r="A50" s="22"/>
      <c r="B50" s="114"/>
      <c r="C50" s="118" t="s">
        <v>2089</v>
      </c>
      <c r="D50" s="6"/>
      <c r="E50" s="118" t="s">
        <v>483</v>
      </c>
      <c r="F50" s="118"/>
      <c r="G50" s="118"/>
      <c r="H50" s="22"/>
    </row>
    <row r="51" spans="1:8" ht="12.75" x14ac:dyDescent="0.2">
      <c r="A51" s="22"/>
      <c r="B51" s="114"/>
      <c r="C51" s="119"/>
      <c r="D51" s="6"/>
      <c r="E51" s="118" t="s">
        <v>1835</v>
      </c>
      <c r="F51" s="118"/>
      <c r="G51" s="118"/>
      <c r="H51" s="22"/>
    </row>
    <row r="52" spans="1:8" ht="12.75" x14ac:dyDescent="0.2">
      <c r="A52" s="22"/>
      <c r="B52" s="114"/>
      <c r="C52" s="119" t="s">
        <v>715</v>
      </c>
      <c r="D52" s="6"/>
      <c r="E52" s="118" t="s">
        <v>484</v>
      </c>
      <c r="F52" s="118"/>
      <c r="G52" s="118"/>
      <c r="H52" s="22"/>
    </row>
    <row r="53" spans="1:8" ht="12.75" x14ac:dyDescent="0.2">
      <c r="A53" s="22"/>
      <c r="B53" s="114"/>
      <c r="C53" s="118" t="s">
        <v>724</v>
      </c>
      <c r="D53" s="6"/>
      <c r="E53" s="118" t="s">
        <v>507</v>
      </c>
      <c r="F53" s="118"/>
      <c r="G53" s="118"/>
      <c r="H53" s="22"/>
    </row>
    <row r="54" spans="1:8" ht="12.75" x14ac:dyDescent="0.2">
      <c r="A54" s="22"/>
      <c r="B54" s="114"/>
      <c r="C54" s="118" t="s">
        <v>725</v>
      </c>
      <c r="D54" s="6"/>
      <c r="E54" s="118"/>
      <c r="F54" s="118"/>
      <c r="G54" s="118"/>
      <c r="H54" s="22"/>
    </row>
    <row r="55" spans="1:8" ht="12.75" x14ac:dyDescent="0.2">
      <c r="A55" s="22"/>
      <c r="B55" s="114"/>
      <c r="C55" s="118" t="s">
        <v>720</v>
      </c>
      <c r="D55" s="6"/>
      <c r="E55" s="118" t="s">
        <v>309</v>
      </c>
      <c r="F55" s="118"/>
      <c r="G55" s="118"/>
      <c r="H55" s="22" t="s">
        <v>1122</v>
      </c>
    </row>
    <row r="56" spans="1:8" ht="12.75" x14ac:dyDescent="0.2">
      <c r="A56" s="22"/>
      <c r="B56" s="114"/>
      <c r="C56" s="118" t="s">
        <v>932</v>
      </c>
      <c r="D56" s="6"/>
      <c r="E56" s="118" t="s">
        <v>310</v>
      </c>
      <c r="F56" s="118"/>
      <c r="G56" s="118"/>
      <c r="H56" s="22" t="s">
        <v>1123</v>
      </c>
    </row>
    <row r="57" spans="1:8" ht="12.75" x14ac:dyDescent="0.2">
      <c r="A57" s="22"/>
      <c r="B57" s="114"/>
      <c r="C57" s="118" t="s">
        <v>2090</v>
      </c>
      <c r="D57" s="6"/>
      <c r="E57" s="118" t="s">
        <v>319</v>
      </c>
      <c r="F57" s="118"/>
      <c r="G57" s="118"/>
      <c r="H57" s="22"/>
    </row>
    <row r="58" spans="1:8" ht="12.75" x14ac:dyDescent="0.2">
      <c r="A58" s="22"/>
      <c r="B58" s="114"/>
      <c r="C58" s="118" t="s">
        <v>722</v>
      </c>
      <c r="D58" s="6"/>
      <c r="E58" s="118" t="s">
        <v>2096</v>
      </c>
      <c r="F58" s="118"/>
      <c r="G58" s="118"/>
      <c r="H58" s="22"/>
    </row>
    <row r="59" spans="1:8" ht="12.75" x14ac:dyDescent="0.2">
      <c r="A59" s="22"/>
      <c r="B59" s="114"/>
      <c r="C59" s="119"/>
      <c r="D59" s="6"/>
      <c r="E59" s="118" t="s">
        <v>2097</v>
      </c>
      <c r="F59" s="118"/>
      <c r="G59" s="118"/>
      <c r="H59" s="22"/>
    </row>
    <row r="60" spans="1:8" ht="12.75" x14ac:dyDescent="0.2">
      <c r="A60" s="22"/>
      <c r="B60" s="114"/>
      <c r="C60" s="119" t="s">
        <v>716</v>
      </c>
      <c r="D60" s="6"/>
      <c r="E60" s="117"/>
      <c r="F60" s="117"/>
      <c r="G60" s="117"/>
      <c r="H60" s="22"/>
    </row>
    <row r="61" spans="1:8" ht="12.75" x14ac:dyDescent="0.2">
      <c r="A61" s="22"/>
      <c r="B61" s="114"/>
      <c r="C61" s="118" t="s">
        <v>726</v>
      </c>
      <c r="D61" s="6"/>
      <c r="E61" s="129" t="s">
        <v>930</v>
      </c>
      <c r="F61" s="117"/>
      <c r="G61" s="117"/>
      <c r="H61" s="22"/>
    </row>
    <row r="62" spans="1:8" ht="12.75" x14ac:dyDescent="0.2">
      <c r="A62" s="22"/>
      <c r="B62" s="114"/>
      <c r="C62" s="118" t="s">
        <v>727</v>
      </c>
      <c r="D62" s="6"/>
      <c r="E62" s="118" t="s">
        <v>930</v>
      </c>
      <c r="F62" s="117"/>
      <c r="G62" s="117"/>
      <c r="H62" s="22"/>
    </row>
    <row r="63" spans="1:8" ht="12.75" x14ac:dyDescent="0.2">
      <c r="A63" s="22"/>
      <c r="B63" s="114"/>
      <c r="C63" s="118" t="s">
        <v>2091</v>
      </c>
      <c r="D63" s="6"/>
      <c r="E63" s="118" t="s">
        <v>930</v>
      </c>
      <c r="F63" s="117"/>
      <c r="G63" s="117"/>
      <c r="H63" s="22"/>
    </row>
    <row r="64" spans="1:8" ht="12.75" x14ac:dyDescent="0.2">
      <c r="A64" s="22"/>
      <c r="B64" s="114"/>
      <c r="C64" s="118" t="s">
        <v>2092</v>
      </c>
      <c r="D64" s="6"/>
      <c r="E64" s="118" t="s">
        <v>930</v>
      </c>
      <c r="F64" s="117"/>
      <c r="G64" s="117"/>
      <c r="H64" s="22"/>
    </row>
    <row r="65" spans="1:8" ht="12.75" x14ac:dyDescent="0.2">
      <c r="A65" s="22"/>
      <c r="B65" s="114"/>
      <c r="C65" s="118" t="s">
        <v>2093</v>
      </c>
      <c r="D65" s="6"/>
      <c r="E65" s="118"/>
      <c r="F65" s="117"/>
      <c r="G65" s="117"/>
      <c r="H65" s="22"/>
    </row>
    <row r="66" spans="1:8" ht="12.75" x14ac:dyDescent="0.2">
      <c r="A66" s="22"/>
      <c r="B66" s="114"/>
      <c r="C66" s="118"/>
      <c r="D66" s="6"/>
      <c r="E66" s="118"/>
      <c r="F66" s="117"/>
      <c r="G66" s="117"/>
      <c r="H66" s="22"/>
    </row>
    <row r="67" spans="1:8" ht="12.75" x14ac:dyDescent="0.2">
      <c r="A67" s="22"/>
      <c r="B67" s="114"/>
      <c r="C67" s="119" t="s">
        <v>299</v>
      </c>
      <c r="D67" s="6"/>
      <c r="E67" s="117"/>
      <c r="F67" s="117"/>
      <c r="G67" s="117"/>
      <c r="H67" s="22"/>
    </row>
    <row r="68" spans="1:8" ht="12.75" x14ac:dyDescent="0.2">
      <c r="A68" s="22" t="s">
        <v>1108</v>
      </c>
      <c r="B68" s="114"/>
      <c r="C68" s="118" t="s">
        <v>524</v>
      </c>
      <c r="D68" s="6"/>
      <c r="E68" s="117"/>
      <c r="F68" s="117"/>
      <c r="G68" s="117"/>
      <c r="H68" s="22"/>
    </row>
    <row r="69" spans="1:8" ht="12.75" x14ac:dyDescent="0.2">
      <c r="A69" s="22" t="s">
        <v>1120</v>
      </c>
      <c r="B69" s="114"/>
      <c r="C69" s="118" t="s">
        <v>1770</v>
      </c>
      <c r="D69" s="6"/>
      <c r="E69" s="117"/>
      <c r="F69" s="117"/>
      <c r="G69" s="117"/>
      <c r="H69" s="22"/>
    </row>
    <row r="70" spans="1:8" ht="12.75" x14ac:dyDescent="0.2">
      <c r="A70" s="22"/>
      <c r="B70" s="114"/>
      <c r="C70" s="6"/>
      <c r="D70" s="6"/>
      <c r="E70" s="6"/>
      <c r="F70" s="6"/>
      <c r="G70" s="6"/>
      <c r="H70" s="6"/>
    </row>
    <row r="71" spans="1:8" ht="15.75" x14ac:dyDescent="0.2">
      <c r="A71" s="22"/>
      <c r="B71" s="285"/>
      <c r="C71" s="281" t="s">
        <v>1597</v>
      </c>
      <c r="D71" s="95"/>
      <c r="E71" s="6"/>
      <c r="F71" s="6"/>
      <c r="G71" s="6"/>
      <c r="H71" s="6"/>
    </row>
    <row r="72" spans="1:8" ht="15.75" x14ac:dyDescent="0.2">
      <c r="A72" s="22" t="s">
        <v>1072</v>
      </c>
      <c r="B72" s="285"/>
      <c r="C72" s="281" t="s">
        <v>534</v>
      </c>
      <c r="D72" s="95"/>
      <c r="E72" s="6"/>
      <c r="F72" s="6"/>
      <c r="G72" s="6"/>
      <c r="H72" s="6"/>
    </row>
    <row r="73" spans="1:8" ht="15.75" x14ac:dyDescent="0.2">
      <c r="A73" s="22" t="s">
        <v>991</v>
      </c>
      <c r="B73" s="285"/>
      <c r="C73" s="281" t="s">
        <v>1730</v>
      </c>
      <c r="D73" s="95"/>
      <c r="E73" s="6"/>
      <c r="F73" s="6"/>
      <c r="G73" s="6"/>
      <c r="H73" s="6"/>
    </row>
    <row r="74" spans="1:8" ht="12.75" x14ac:dyDescent="0.2">
      <c r="B74" s="285"/>
      <c r="C74" s="266"/>
      <c r="D74" s="6"/>
      <c r="E74" s="6"/>
      <c r="F74" s="6"/>
      <c r="G74" s="6"/>
      <c r="H74" s="6"/>
    </row>
    <row r="75" spans="1:8" ht="15" customHeight="1" x14ac:dyDescent="0.2">
      <c r="B75" s="283" t="s">
        <v>1832</v>
      </c>
      <c r="C75" s="284" t="s">
        <v>111</v>
      </c>
      <c r="D75" s="121"/>
      <c r="E75" s="6"/>
      <c r="F75" s="6"/>
      <c r="G75" s="6"/>
      <c r="H75" s="6"/>
    </row>
    <row r="76" spans="1:8" ht="15" customHeight="1" x14ac:dyDescent="0.2">
      <c r="A76" s="22"/>
      <c r="B76" s="6"/>
      <c r="C76" s="6"/>
      <c r="D76" s="6"/>
      <c r="E76" s="271" t="s">
        <v>254</v>
      </c>
      <c r="F76" s="272">
        <v>2026</v>
      </c>
      <c r="G76" s="271">
        <v>2025</v>
      </c>
      <c r="H76" s="6"/>
    </row>
    <row r="77" spans="1:8" ht="18.75" x14ac:dyDescent="0.2">
      <c r="A77" s="22" t="s">
        <v>1124</v>
      </c>
      <c r="B77" s="6"/>
      <c r="C77" s="279" t="s">
        <v>109</v>
      </c>
      <c r="D77" s="66"/>
      <c r="E77" s="289"/>
      <c r="F77" s="274" t="s">
        <v>13</v>
      </c>
      <c r="G77" s="273" t="s">
        <v>13</v>
      </c>
      <c r="H77" s="6"/>
    </row>
    <row r="78" spans="1:8" ht="15" customHeight="1" x14ac:dyDescent="0.2">
      <c r="A78" s="22" t="s">
        <v>1125</v>
      </c>
      <c r="B78" s="6"/>
      <c r="C78" s="6" t="s">
        <v>398</v>
      </c>
      <c r="D78" s="6"/>
      <c r="E78" s="6"/>
      <c r="F78" s="79">
        <v>568974</v>
      </c>
      <c r="G78" s="49">
        <v>473684</v>
      </c>
      <c r="H78" s="6"/>
    </row>
    <row r="79" spans="1:8" ht="15" customHeight="1" x14ac:dyDescent="0.2">
      <c r="A79" s="22" t="s">
        <v>1126</v>
      </c>
      <c r="B79" s="6"/>
      <c r="C79" s="6" t="s">
        <v>399</v>
      </c>
      <c r="D79" s="6"/>
      <c r="E79" s="6"/>
      <c r="F79" s="79">
        <v>126840</v>
      </c>
      <c r="G79" s="49">
        <v>80654</v>
      </c>
      <c r="H79" s="6"/>
    </row>
    <row r="80" spans="1:8" ht="15" customHeight="1" x14ac:dyDescent="0.2">
      <c r="A80" s="22"/>
      <c r="B80" s="6"/>
      <c r="C80" s="6" t="s">
        <v>202</v>
      </c>
      <c r="D80" s="6"/>
      <c r="E80" s="6"/>
      <c r="F80" s="79"/>
      <c r="G80" s="49"/>
      <c r="H80" s="6"/>
    </row>
    <row r="81" spans="1:8" ht="15" customHeight="1" x14ac:dyDescent="0.2">
      <c r="A81" s="22"/>
      <c r="B81" s="6"/>
      <c r="C81" s="71" t="s">
        <v>208</v>
      </c>
      <c r="D81" s="71"/>
      <c r="E81" s="6"/>
      <c r="F81" s="79">
        <v>10656</v>
      </c>
      <c r="G81" s="49">
        <v>79500</v>
      </c>
      <c r="H81" s="6"/>
    </row>
    <row r="82" spans="1:8" ht="15" customHeight="1" x14ac:dyDescent="0.2">
      <c r="A82" s="22"/>
      <c r="B82" s="6"/>
      <c r="C82" s="71" t="s">
        <v>209</v>
      </c>
      <c r="D82" s="71"/>
      <c r="E82" s="6"/>
      <c r="F82" s="79">
        <v>165484</v>
      </c>
      <c r="G82" s="49">
        <v>2356984</v>
      </c>
      <c r="H82" s="6"/>
    </row>
    <row r="83" spans="1:8" ht="15" customHeight="1" x14ac:dyDescent="0.2">
      <c r="A83" s="22"/>
      <c r="B83" s="6"/>
      <c r="C83" s="6"/>
      <c r="D83" s="6"/>
      <c r="E83" s="6"/>
      <c r="F83" s="81">
        <f>SUM(F78:F82)</f>
        <v>871954</v>
      </c>
      <c r="G83" s="73">
        <f>SUM(G78:G82)</f>
        <v>2990822</v>
      </c>
      <c r="H83" s="6"/>
    </row>
    <row r="84" spans="1:8" ht="15" customHeight="1" x14ac:dyDescent="0.2">
      <c r="A84" s="22"/>
      <c r="B84" s="6"/>
      <c r="C84" s="279" t="s">
        <v>110</v>
      </c>
      <c r="D84" s="66"/>
      <c r="E84" s="6"/>
      <c r="F84" s="79"/>
      <c r="G84" s="6"/>
      <c r="H84" s="6"/>
    </row>
    <row r="85" spans="1:8" ht="15" customHeight="1" x14ac:dyDescent="0.2">
      <c r="A85" s="22"/>
      <c r="B85" s="6"/>
      <c r="C85" s="6" t="s">
        <v>202</v>
      </c>
      <c r="D85" s="6"/>
      <c r="E85" s="6"/>
      <c r="F85" s="79"/>
      <c r="G85" s="6"/>
      <c r="H85" s="6"/>
    </row>
    <row r="86" spans="1:8" ht="15" customHeight="1" x14ac:dyDescent="0.2">
      <c r="A86" s="22"/>
      <c r="B86" s="6"/>
      <c r="C86" s="71" t="s">
        <v>208</v>
      </c>
      <c r="D86" s="71"/>
      <c r="E86" s="6"/>
      <c r="F86" s="79">
        <v>56040</v>
      </c>
      <c r="G86" s="49">
        <v>56040</v>
      </c>
      <c r="H86" s="6"/>
    </row>
    <row r="87" spans="1:8" ht="15" customHeight="1" x14ac:dyDescent="0.2">
      <c r="A87" s="22"/>
      <c r="B87" s="6"/>
      <c r="C87" s="71" t="s">
        <v>209</v>
      </c>
      <c r="D87" s="71"/>
      <c r="E87" s="6"/>
      <c r="F87" s="79">
        <v>3474321</v>
      </c>
      <c r="G87" s="49">
        <v>1264920</v>
      </c>
      <c r="H87" s="6"/>
    </row>
    <row r="88" spans="1:8" ht="15" customHeight="1" x14ac:dyDescent="0.2">
      <c r="A88" s="22"/>
      <c r="B88" s="6"/>
      <c r="C88" s="6"/>
      <c r="D88" s="6"/>
      <c r="E88" s="6"/>
      <c r="F88" s="81">
        <f>SUM(F86:F87)</f>
        <v>3530361</v>
      </c>
      <c r="G88" s="73">
        <f>SUM(G86:G87)</f>
        <v>1320960</v>
      </c>
      <c r="H88" s="6"/>
    </row>
    <row r="89" spans="1:8" ht="15" customHeight="1" x14ac:dyDescent="0.2">
      <c r="A89" s="22"/>
      <c r="B89" s="6"/>
      <c r="C89" s="6"/>
      <c r="D89" s="6"/>
      <c r="E89" s="6"/>
      <c r="F89" s="79"/>
      <c r="G89" s="6"/>
      <c r="H89" s="6"/>
    </row>
    <row r="90" spans="1:8" ht="15" customHeight="1" x14ac:dyDescent="0.2">
      <c r="A90" s="22"/>
      <c r="B90" s="6"/>
      <c r="C90" s="6" t="s">
        <v>258</v>
      </c>
      <c r="D90" s="6"/>
      <c r="E90" s="6"/>
      <c r="F90" s="79"/>
      <c r="G90" s="6"/>
      <c r="H90" s="6"/>
    </row>
    <row r="91" spans="1:8" ht="15" customHeight="1" x14ac:dyDescent="0.2">
      <c r="A91" s="22"/>
      <c r="B91" s="6"/>
      <c r="C91" s="6"/>
      <c r="D91" s="6"/>
      <c r="E91" s="6"/>
      <c r="F91" s="79"/>
      <c r="G91" s="6"/>
      <c r="H91" s="6"/>
    </row>
    <row r="92" spans="1:8" ht="15" customHeight="1" x14ac:dyDescent="0.2">
      <c r="A92" s="22"/>
      <c r="B92" s="6"/>
      <c r="C92" s="292" t="str">
        <f>"Balance at beginning of year"</f>
        <v>Balance at beginning of year</v>
      </c>
      <c r="D92" s="91"/>
      <c r="E92" s="6"/>
      <c r="F92" s="92">
        <v>4311782</v>
      </c>
      <c r="G92" s="49">
        <v>3936999</v>
      </c>
      <c r="H92" s="6"/>
    </row>
    <row r="93" spans="1:8" ht="15" customHeight="1" x14ac:dyDescent="0.2">
      <c r="A93" s="22" t="s">
        <v>1127</v>
      </c>
      <c r="B93" s="6"/>
      <c r="C93" s="6" t="s">
        <v>235</v>
      </c>
      <c r="D93" s="6"/>
      <c r="E93" s="6"/>
      <c r="F93" s="133">
        <v>-997735</v>
      </c>
      <c r="G93" s="134">
        <v>-567401</v>
      </c>
      <c r="H93" s="6"/>
    </row>
    <row r="94" spans="1:8" ht="15" customHeight="1" x14ac:dyDescent="0.2">
      <c r="A94" s="22" t="s">
        <v>1128</v>
      </c>
      <c r="B94" s="6"/>
      <c r="C94" s="6" t="s">
        <v>236</v>
      </c>
      <c r="D94" s="6"/>
      <c r="E94" s="13" t="str">
        <f>_xlfn.NUMBERVALUE('Rev &amp; Exp'!B62)&amp;'Rev &amp; Exp'!B90</f>
        <v>2(b)</v>
      </c>
      <c r="F94" s="133">
        <v>-1162609</v>
      </c>
      <c r="G94" s="134">
        <v>-623500</v>
      </c>
      <c r="H94" s="6"/>
    </row>
    <row r="95" spans="1:8" ht="15" customHeight="1" x14ac:dyDescent="0.2">
      <c r="A95" s="22"/>
      <c r="B95" s="6"/>
      <c r="C95" s="6" t="s">
        <v>237</v>
      </c>
      <c r="D95" s="6"/>
      <c r="E95" s="6"/>
      <c r="F95" s="92">
        <v>2250877</v>
      </c>
      <c r="G95" s="108">
        <v>1565684</v>
      </c>
      <c r="H95" s="6"/>
    </row>
    <row r="96" spans="1:8" ht="15" customHeight="1" x14ac:dyDescent="0.2">
      <c r="A96" s="22" t="s">
        <v>1125</v>
      </c>
      <c r="B96" s="6"/>
      <c r="C96" s="292" t="str">
        <f>"Balance at end of year"</f>
        <v>Balance at end of year</v>
      </c>
      <c r="D96" s="91"/>
      <c r="E96" s="6"/>
      <c r="F96" s="81">
        <f>SUM(F92:F95)</f>
        <v>4402315</v>
      </c>
      <c r="G96" s="73">
        <f>SUM(G92:G95)</f>
        <v>4311782</v>
      </c>
      <c r="H96" s="6"/>
    </row>
    <row r="97" spans="1:8" ht="15" customHeight="1" x14ac:dyDescent="0.2">
      <c r="A97" s="22"/>
      <c r="B97" s="6"/>
      <c r="C97" s="6"/>
      <c r="D97" s="6"/>
      <c r="E97" s="6"/>
      <c r="F97" s="6"/>
      <c r="G97" s="6"/>
      <c r="H97" s="6"/>
    </row>
    <row r="98" spans="1:8" ht="15" customHeight="1" x14ac:dyDescent="0.2">
      <c r="A98" s="22" t="s">
        <v>1093</v>
      </c>
      <c r="B98" s="6"/>
      <c r="C98" s="117" t="s">
        <v>1442</v>
      </c>
      <c r="D98" s="6"/>
      <c r="E98" s="118"/>
      <c r="F98" s="118"/>
      <c r="G98" s="118"/>
      <c r="H98" s="6"/>
    </row>
    <row r="99" spans="1:8" ht="15" customHeight="1" x14ac:dyDescent="0.2">
      <c r="A99" s="22" t="s">
        <v>1129</v>
      </c>
      <c r="B99" s="6"/>
      <c r="C99" s="119" t="s">
        <v>119</v>
      </c>
      <c r="D99" s="6"/>
      <c r="E99" s="135" t="s">
        <v>1836</v>
      </c>
      <c r="F99" s="118"/>
      <c r="G99" s="118"/>
      <c r="H99" s="6"/>
    </row>
    <row r="100" spans="1:8" ht="12.75" x14ac:dyDescent="0.2">
      <c r="A100" s="22" t="s">
        <v>1130</v>
      </c>
      <c r="B100" s="6"/>
      <c r="C100" s="118" t="s">
        <v>135</v>
      </c>
      <c r="D100" s="6"/>
      <c r="E100" s="136" t="s">
        <v>2098</v>
      </c>
      <c r="F100" s="118"/>
      <c r="G100" s="118"/>
      <c r="H100" s="6"/>
    </row>
    <row r="101" spans="1:8" ht="12.75" x14ac:dyDescent="0.2">
      <c r="A101" s="22"/>
      <c r="B101" s="6"/>
      <c r="C101" s="118" t="s">
        <v>136</v>
      </c>
      <c r="D101" s="6"/>
      <c r="E101" s="136" t="s">
        <v>1837</v>
      </c>
      <c r="F101" s="118"/>
      <c r="G101" s="118"/>
      <c r="H101" s="6"/>
    </row>
    <row r="102" spans="1:8" ht="12.75" x14ac:dyDescent="0.2">
      <c r="A102" s="22"/>
      <c r="B102" s="6"/>
      <c r="C102" s="118"/>
      <c r="D102" s="6"/>
      <c r="E102" s="136"/>
      <c r="F102" s="118"/>
      <c r="G102" s="118"/>
      <c r="H102" s="6"/>
    </row>
    <row r="103" spans="1:8" ht="12.75" x14ac:dyDescent="0.2">
      <c r="A103" s="22" t="s">
        <v>1131</v>
      </c>
      <c r="B103" s="6"/>
      <c r="C103" s="118" t="s">
        <v>137</v>
      </c>
      <c r="D103" s="6"/>
      <c r="E103" s="136" t="s">
        <v>1838</v>
      </c>
      <c r="F103" s="118"/>
      <c r="G103" s="118"/>
      <c r="H103" s="6"/>
    </row>
    <row r="104" spans="1:8" ht="12.75" x14ac:dyDescent="0.2">
      <c r="A104" s="22"/>
      <c r="B104" s="6"/>
      <c r="C104" s="118" t="s">
        <v>138</v>
      </c>
      <c r="D104" s="6"/>
      <c r="E104" s="136" t="s">
        <v>1839</v>
      </c>
      <c r="F104" s="118"/>
      <c r="G104" s="118"/>
      <c r="H104" s="6"/>
    </row>
    <row r="105" spans="1:8" ht="12.75" x14ac:dyDescent="0.2">
      <c r="A105" s="22"/>
      <c r="B105" s="6"/>
      <c r="C105" s="118" t="s">
        <v>259</v>
      </c>
      <c r="D105" s="6"/>
      <c r="E105" s="136" t="s">
        <v>1840</v>
      </c>
      <c r="F105" s="118"/>
      <c r="G105" s="118"/>
      <c r="H105" s="6"/>
    </row>
    <row r="106" spans="1:8" ht="12.75" x14ac:dyDescent="0.2">
      <c r="A106" s="22"/>
      <c r="B106" s="6"/>
      <c r="C106" s="118" t="s">
        <v>260</v>
      </c>
      <c r="D106" s="6"/>
      <c r="E106" s="136" t="s">
        <v>1841</v>
      </c>
      <c r="F106" s="118"/>
      <c r="G106" s="118"/>
      <c r="H106" s="6"/>
    </row>
    <row r="107" spans="1:8" ht="12.75" x14ac:dyDescent="0.2">
      <c r="A107" s="22"/>
      <c r="B107" s="6"/>
      <c r="C107" s="118"/>
      <c r="D107" s="6"/>
      <c r="E107" s="136" t="s">
        <v>930</v>
      </c>
      <c r="F107" s="118"/>
      <c r="G107" s="118"/>
      <c r="H107" s="6"/>
    </row>
    <row r="108" spans="1:8" ht="12.75" x14ac:dyDescent="0.2">
      <c r="A108" s="22"/>
      <c r="B108" s="6"/>
      <c r="C108" s="119" t="s">
        <v>202</v>
      </c>
      <c r="D108" s="6"/>
      <c r="E108" s="136" t="s">
        <v>1842</v>
      </c>
      <c r="F108" s="118"/>
      <c r="G108" s="118"/>
      <c r="H108" s="6"/>
    </row>
    <row r="109" spans="1:8" ht="12.75" x14ac:dyDescent="0.2">
      <c r="A109" s="22" t="s">
        <v>1130</v>
      </c>
      <c r="B109" s="6"/>
      <c r="C109" s="118" t="s">
        <v>261</v>
      </c>
      <c r="D109" s="6"/>
      <c r="E109" s="136" t="s">
        <v>2099</v>
      </c>
      <c r="F109" s="118"/>
      <c r="G109" s="118"/>
      <c r="H109" s="6"/>
    </row>
    <row r="110" spans="1:8" ht="12.75" x14ac:dyDescent="0.2">
      <c r="A110" s="22" t="s">
        <v>1132</v>
      </c>
      <c r="B110" s="6"/>
      <c r="C110" s="118" t="s">
        <v>262</v>
      </c>
      <c r="D110" s="6"/>
      <c r="E110" s="136" t="s">
        <v>2100</v>
      </c>
      <c r="F110" s="118"/>
      <c r="G110" s="118"/>
      <c r="H110" s="6"/>
    </row>
    <row r="111" spans="1:8" ht="12.75" x14ac:dyDescent="0.2">
      <c r="A111" s="22" t="s">
        <v>1131</v>
      </c>
      <c r="B111" s="6"/>
      <c r="C111" s="118" t="s">
        <v>2143</v>
      </c>
      <c r="D111" s="6"/>
      <c r="E111" s="136" t="s">
        <v>2101</v>
      </c>
      <c r="F111" s="118"/>
      <c r="G111" s="118"/>
      <c r="H111" s="6"/>
    </row>
    <row r="112" spans="1:8" ht="12.75" x14ac:dyDescent="0.2">
      <c r="A112" s="22"/>
      <c r="B112" s="6"/>
      <c r="C112" s="118" t="s">
        <v>2144</v>
      </c>
      <c r="D112" s="6"/>
      <c r="E112" s="136"/>
      <c r="F112" s="118"/>
      <c r="G112" s="118"/>
      <c r="H112" s="6"/>
    </row>
  </sheetData>
  <conditionalFormatting sqref="E98:G112">
    <cfRule type="expression" dxfId="46" priority="2">
      <formula>#REF!="hide"</formula>
    </cfRule>
  </conditionalFormatting>
  <conditionalFormatting sqref="F35">
    <cfRule type="expression" dxfId="45" priority="1">
      <formula>TRUNC(F35)&lt;&gt;F35</formula>
    </cfRule>
  </conditionalFormatting>
  <conditionalFormatting sqref="F93:F94">
    <cfRule type="expression" dxfId="44" priority="10">
      <formula>TRUNC(F93)&lt;&gt;F93</formula>
    </cfRule>
  </conditionalFormatting>
  <conditionalFormatting sqref="G93:G95">
    <cfRule type="expression" dxfId="43" priority="8">
      <formula>TRUNC(G93)&lt;&gt;G93</formula>
    </cfRule>
  </conditionalFormatting>
  <pageMargins left="0.23622047244094491" right="0.23622047244094491" top="0.90551181102362199" bottom="0.74803149606299213" header="0.31496062992125984" footer="0.31496062992125984"/>
  <pageSetup scale="71" fitToHeight="2" orientation="portrait" r:id="rId1"/>
  <headerFooter scaleWithDoc="0">
    <oddFooter>&amp;L&amp;K000000&amp;R&amp;K000000 | &amp;P</oddFooter>
  </headerFooter>
  <rowBreaks count="1" manualBreakCount="1">
    <brk id="70" max="7"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E1649-011C-4B63-9595-E1706969FEC2}">
  <sheetPr codeName="Sheet80">
    <tabColor rgb="FF002060"/>
    <pageSetUpPr fitToPage="1"/>
  </sheetPr>
  <dimension ref="A1:H39"/>
  <sheetViews>
    <sheetView view="pageBreakPreview" zoomScale="115" zoomScaleNormal="100" zoomScaleSheetLayoutView="115" workbookViewId="0"/>
  </sheetViews>
  <sheetFormatPr defaultColWidth="9.140625" defaultRowHeight="15" customHeight="1" x14ac:dyDescent="0.2"/>
  <cols>
    <col min="1" max="1" width="12.5703125" style="254" bestFit="1" customWidth="1"/>
    <col min="2" max="2" width="4.140625" customWidth="1"/>
    <col min="3" max="3" width="48.42578125" customWidth="1"/>
    <col min="4" max="4" width="6.85546875" customWidth="1"/>
    <col min="5" max="7" width="16" customWidth="1"/>
    <col min="8" max="8" width="12.85546875" customWidth="1"/>
  </cols>
  <sheetData>
    <row r="1" spans="1:8" ht="15" customHeight="1" x14ac:dyDescent="0.2">
      <c r="A1" s="22"/>
      <c r="B1" s="266"/>
      <c r="C1" s="281" t="s">
        <v>1597</v>
      </c>
      <c r="D1" s="6"/>
      <c r="E1" s="6"/>
      <c r="F1" s="6"/>
      <c r="G1" s="6"/>
      <c r="H1" s="6"/>
    </row>
    <row r="2" spans="1:8" ht="15" customHeight="1" x14ac:dyDescent="0.2">
      <c r="A2" s="23" t="s">
        <v>1072</v>
      </c>
      <c r="B2" s="266"/>
      <c r="C2" s="281" t="s">
        <v>534</v>
      </c>
      <c r="D2" s="6"/>
      <c r="E2" s="6"/>
      <c r="F2" s="6"/>
      <c r="G2" s="6"/>
      <c r="H2" s="6"/>
    </row>
    <row r="3" spans="1:8" ht="15" customHeight="1" x14ac:dyDescent="0.2">
      <c r="A3" s="22" t="s">
        <v>991</v>
      </c>
      <c r="B3" s="266"/>
      <c r="C3" s="281" t="s">
        <v>1730</v>
      </c>
      <c r="D3" s="6"/>
      <c r="E3" s="6"/>
      <c r="F3" s="6"/>
      <c r="G3" s="6"/>
      <c r="H3" s="6"/>
    </row>
    <row r="4" spans="1:8" s="8" customFormat="1" ht="12.75" customHeight="1" x14ac:dyDescent="0.2">
      <c r="A4" s="22"/>
      <c r="B4" s="266"/>
      <c r="C4" s="266"/>
      <c r="D4" s="6"/>
      <c r="E4" s="6"/>
      <c r="F4" s="6"/>
      <c r="G4" s="6"/>
      <c r="H4" s="6"/>
    </row>
    <row r="5" spans="1:8" s="8" customFormat="1" ht="15" customHeight="1" x14ac:dyDescent="0.2">
      <c r="A5" s="22"/>
      <c r="B5" s="283" t="s">
        <v>1843</v>
      </c>
      <c r="C5" s="284" t="s">
        <v>231</v>
      </c>
      <c r="D5" s="6"/>
      <c r="E5" s="6"/>
      <c r="F5" s="6"/>
      <c r="G5" s="6"/>
      <c r="H5" s="6"/>
    </row>
    <row r="6" spans="1:8" s="8" customFormat="1" ht="15" customHeight="1" x14ac:dyDescent="0.2">
      <c r="A6" s="22"/>
      <c r="B6" s="102"/>
      <c r="C6" s="95"/>
      <c r="D6" s="6"/>
      <c r="E6" s="272">
        <v>2026</v>
      </c>
      <c r="F6" s="271">
        <v>2025</v>
      </c>
      <c r="G6" s="6"/>
      <c r="H6" s="6"/>
    </row>
    <row r="7" spans="1:8" s="8" customFormat="1" ht="15" customHeight="1" x14ac:dyDescent="0.2">
      <c r="A7" s="22"/>
      <c r="B7" s="114"/>
      <c r="C7" s="6"/>
      <c r="D7" s="137"/>
      <c r="E7" s="274" t="s">
        <v>13</v>
      </c>
      <c r="F7" s="273" t="s">
        <v>13</v>
      </c>
      <c r="G7" s="6"/>
      <c r="H7" s="6"/>
    </row>
    <row r="8" spans="1:8" s="8" customFormat="1" ht="15" customHeight="1" x14ac:dyDescent="0.2">
      <c r="A8" s="22"/>
      <c r="B8" s="138"/>
      <c r="C8" s="292" t="s">
        <v>397</v>
      </c>
      <c r="D8" s="6"/>
      <c r="E8" s="79"/>
      <c r="F8" s="49"/>
      <c r="G8" s="6"/>
      <c r="H8" s="6"/>
    </row>
    <row r="9" spans="1:8" s="8" customFormat="1" ht="15" customHeight="1" x14ac:dyDescent="0.2">
      <c r="A9" s="22" t="s">
        <v>1133</v>
      </c>
      <c r="B9" s="139"/>
      <c r="C9" s="6" t="s">
        <v>230</v>
      </c>
      <c r="D9" s="6"/>
      <c r="E9" s="79">
        <v>505684</v>
      </c>
      <c r="F9" s="49">
        <v>566051</v>
      </c>
      <c r="G9" s="6"/>
      <c r="H9" s="6"/>
    </row>
    <row r="10" spans="1:8" s="8" customFormat="1" ht="15" customHeight="1" x14ac:dyDescent="0.2">
      <c r="A10" s="22" t="s">
        <v>1134</v>
      </c>
      <c r="B10" s="139"/>
      <c r="C10" s="6" t="s">
        <v>253</v>
      </c>
      <c r="D10" s="6"/>
      <c r="E10" s="79">
        <v>413813</v>
      </c>
      <c r="F10" s="49">
        <v>129541</v>
      </c>
      <c r="G10" s="6"/>
      <c r="H10" s="6"/>
    </row>
    <row r="11" spans="1:8" s="8" customFormat="1" ht="15" customHeight="1" x14ac:dyDescent="0.2">
      <c r="A11" s="22" t="s">
        <v>1317</v>
      </c>
      <c r="B11" s="139"/>
      <c r="C11" s="6" t="s">
        <v>335</v>
      </c>
      <c r="D11" s="6"/>
      <c r="E11" s="79">
        <v>-8740</v>
      </c>
      <c r="F11" s="49">
        <v>0</v>
      </c>
      <c r="G11" s="6"/>
      <c r="H11" s="6"/>
    </row>
    <row r="12" spans="1:8" ht="15" customHeight="1" x14ac:dyDescent="0.2">
      <c r="A12" s="22"/>
      <c r="B12" s="139"/>
      <c r="C12" s="6"/>
      <c r="D12" s="6"/>
      <c r="E12" s="81">
        <f>SUM(E9:E11)</f>
        <v>910757</v>
      </c>
      <c r="F12" s="73">
        <f>SUM(F9:F11)</f>
        <v>695592</v>
      </c>
      <c r="G12" s="6"/>
      <c r="H12" s="6"/>
    </row>
    <row r="13" spans="1:8" ht="15" customHeight="1" x14ac:dyDescent="0.2">
      <c r="A13" s="22"/>
      <c r="B13" s="139"/>
      <c r="C13" s="6"/>
      <c r="D13" s="6"/>
      <c r="E13" s="79"/>
      <c r="F13" s="49"/>
      <c r="G13" s="6"/>
      <c r="H13" s="6"/>
    </row>
    <row r="14" spans="1:8" ht="15" customHeight="1" x14ac:dyDescent="0.2">
      <c r="A14" s="22" t="s">
        <v>1135</v>
      </c>
      <c r="B14" s="139"/>
      <c r="C14" s="292" t="s">
        <v>275</v>
      </c>
      <c r="D14" s="6"/>
      <c r="E14" s="81">
        <v>653000</v>
      </c>
      <c r="F14" s="73">
        <v>0</v>
      </c>
      <c r="G14" s="6"/>
      <c r="H14" s="6"/>
    </row>
    <row r="15" spans="1:8" ht="15" customHeight="1" x14ac:dyDescent="0.2">
      <c r="A15" s="22"/>
      <c r="B15" s="139"/>
      <c r="C15" s="6"/>
      <c r="D15" s="6"/>
      <c r="G15" s="6"/>
      <c r="H15" s="6"/>
    </row>
    <row r="16" spans="1:8" ht="15" customHeight="1" x14ac:dyDescent="0.2">
      <c r="A16" s="22"/>
      <c r="B16" s="114"/>
      <c r="C16" s="292" t="s">
        <v>1566</v>
      </c>
      <c r="D16" s="6"/>
      <c r="E16" s="49"/>
      <c r="F16" s="49"/>
      <c r="G16" s="6"/>
      <c r="H16" s="6"/>
    </row>
    <row r="17" spans="1:8" ht="15" customHeight="1" x14ac:dyDescent="0.2">
      <c r="A17" s="23" t="s">
        <v>1136</v>
      </c>
      <c r="B17" s="114"/>
      <c r="C17" s="19" t="s">
        <v>2151</v>
      </c>
      <c r="D17" s="19"/>
      <c r="E17" s="19"/>
      <c r="F17" s="19"/>
      <c r="G17" s="6"/>
      <c r="H17" s="6"/>
    </row>
    <row r="18" spans="1:8" ht="15" customHeight="1" x14ac:dyDescent="0.2">
      <c r="A18" s="22"/>
      <c r="B18" s="114"/>
      <c r="C18" s="19" t="s">
        <v>2075</v>
      </c>
      <c r="D18" s="19"/>
      <c r="E18" s="19"/>
      <c r="F18" s="19"/>
      <c r="G18" s="6"/>
      <c r="H18" s="6"/>
    </row>
    <row r="19" spans="1:8" ht="12.75" x14ac:dyDescent="0.2">
      <c r="A19" s="22"/>
      <c r="B19" s="114"/>
      <c r="C19" s="19" t="s">
        <v>1137</v>
      </c>
      <c r="D19" s="19"/>
      <c r="E19" s="19"/>
      <c r="F19" s="19"/>
      <c r="G19" s="6"/>
      <c r="H19" s="6"/>
    </row>
    <row r="20" spans="1:8" ht="12.75" x14ac:dyDescent="0.2">
      <c r="A20" s="22"/>
      <c r="B20" s="114"/>
      <c r="C20" s="6"/>
      <c r="D20" s="6"/>
      <c r="E20" s="49"/>
      <c r="F20" s="49"/>
      <c r="G20" s="6"/>
      <c r="H20" s="6"/>
    </row>
    <row r="21" spans="1:8" ht="15" customHeight="1" x14ac:dyDescent="0.2">
      <c r="A21" s="264" t="s">
        <v>1058</v>
      </c>
      <c r="B21" s="114"/>
      <c r="C21" s="117" t="s">
        <v>1442</v>
      </c>
      <c r="D21" s="6"/>
      <c r="E21" s="118"/>
      <c r="F21" s="118"/>
      <c r="G21" s="118"/>
      <c r="H21" s="6"/>
    </row>
    <row r="22" spans="1:8" ht="15" customHeight="1" x14ac:dyDescent="0.2">
      <c r="A22" s="22"/>
      <c r="B22" s="114"/>
      <c r="C22" s="119" t="s">
        <v>234</v>
      </c>
      <c r="D22" s="6"/>
      <c r="E22" s="119" t="s">
        <v>275</v>
      </c>
      <c r="F22" s="118"/>
      <c r="G22" s="118"/>
      <c r="H22" s="22" t="s">
        <v>1138</v>
      </c>
    </row>
    <row r="23" spans="1:8" ht="15" customHeight="1" x14ac:dyDescent="0.2">
      <c r="A23" s="22"/>
      <c r="B23" s="114"/>
      <c r="C23" s="118" t="s">
        <v>233</v>
      </c>
      <c r="D23" s="6"/>
      <c r="E23" s="118" t="s">
        <v>523</v>
      </c>
      <c r="F23" s="118"/>
      <c r="G23" s="118"/>
    </row>
    <row r="24" spans="1:8" ht="15" customHeight="1" x14ac:dyDescent="0.2">
      <c r="A24" s="22"/>
      <c r="B24" s="114"/>
      <c r="C24" s="118" t="s">
        <v>263</v>
      </c>
      <c r="D24" s="6"/>
      <c r="E24" s="118" t="s">
        <v>289</v>
      </c>
      <c r="F24" s="118"/>
      <c r="G24" s="118"/>
    </row>
    <row r="25" spans="1:8" ht="15" customHeight="1" x14ac:dyDescent="0.2">
      <c r="A25" s="22"/>
      <c r="B25" s="114"/>
      <c r="C25" s="118" t="s">
        <v>264</v>
      </c>
      <c r="D25" s="6"/>
      <c r="E25" s="118" t="s">
        <v>314</v>
      </c>
      <c r="F25" s="118"/>
      <c r="G25" s="118"/>
    </row>
    <row r="26" spans="1:8" ht="15" customHeight="1" x14ac:dyDescent="0.2">
      <c r="A26" s="22"/>
      <c r="B26" s="114"/>
      <c r="C26" s="118" t="s">
        <v>265</v>
      </c>
      <c r="D26" s="6"/>
      <c r="E26" s="118" t="s">
        <v>290</v>
      </c>
      <c r="F26" s="118"/>
      <c r="G26" s="118"/>
    </row>
    <row r="27" spans="1:8" ht="15" customHeight="1" x14ac:dyDescent="0.2">
      <c r="A27" s="22"/>
      <c r="B27" s="114"/>
      <c r="C27" s="118" t="s">
        <v>266</v>
      </c>
      <c r="D27" s="6"/>
      <c r="E27" s="118" t="s">
        <v>288</v>
      </c>
      <c r="F27" s="118"/>
      <c r="G27" s="118"/>
      <c r="H27" s="22" t="s">
        <v>1141</v>
      </c>
    </row>
    <row r="28" spans="1:8" ht="15" customHeight="1" x14ac:dyDescent="0.2">
      <c r="A28" s="22"/>
      <c r="B28" s="6"/>
      <c r="C28" s="118"/>
      <c r="D28" s="6"/>
      <c r="E28" s="118" t="s">
        <v>287</v>
      </c>
      <c r="F28" s="118"/>
      <c r="G28" s="118"/>
      <c r="H28" s="22"/>
    </row>
    <row r="29" spans="1:8" ht="15" customHeight="1" x14ac:dyDescent="0.2">
      <c r="A29" s="22"/>
      <c r="B29" s="6"/>
      <c r="C29" s="119" t="s">
        <v>253</v>
      </c>
      <c r="D29" s="6"/>
      <c r="E29" s="118" t="s">
        <v>311</v>
      </c>
      <c r="F29" s="118"/>
      <c r="G29" s="118"/>
      <c r="H29" s="22"/>
    </row>
    <row r="30" spans="1:8" ht="15" customHeight="1" x14ac:dyDescent="0.2">
      <c r="A30" s="22" t="s">
        <v>1139</v>
      </c>
      <c r="B30" s="103"/>
      <c r="C30" s="118" t="s">
        <v>1844</v>
      </c>
      <c r="D30" s="6"/>
      <c r="E30" s="118"/>
      <c r="F30" s="118"/>
      <c r="G30" s="118"/>
      <c r="H30" s="22"/>
    </row>
    <row r="31" spans="1:8" ht="15" customHeight="1" x14ac:dyDescent="0.2">
      <c r="B31" s="103"/>
      <c r="C31" s="118" t="s">
        <v>1845</v>
      </c>
      <c r="D31" s="6"/>
      <c r="E31" s="136" t="s">
        <v>2102</v>
      </c>
      <c r="F31" s="136"/>
      <c r="G31" s="136"/>
      <c r="H31" s="22" t="s">
        <v>1142</v>
      </c>
    </row>
    <row r="32" spans="1:8" ht="15" customHeight="1" x14ac:dyDescent="0.2">
      <c r="A32" s="22"/>
      <c r="B32" s="6"/>
      <c r="C32" s="118" t="s">
        <v>1846</v>
      </c>
      <c r="D32" s="6"/>
      <c r="E32" s="136" t="s">
        <v>2103</v>
      </c>
      <c r="F32" s="136"/>
      <c r="G32" s="136"/>
      <c r="H32" s="22" t="s">
        <v>1143</v>
      </c>
    </row>
    <row r="33" spans="1:8" ht="15" customHeight="1" x14ac:dyDescent="0.2">
      <c r="A33" s="22"/>
      <c r="B33" s="6"/>
      <c r="C33" s="118"/>
      <c r="D33" s="6"/>
      <c r="E33" s="136" t="s">
        <v>2104</v>
      </c>
      <c r="F33" s="136"/>
      <c r="G33" s="136"/>
      <c r="H33" s="22" t="s">
        <v>1144</v>
      </c>
    </row>
    <row r="34" spans="1:8" ht="15" customHeight="1" x14ac:dyDescent="0.2">
      <c r="A34" s="22" t="s">
        <v>1140</v>
      </c>
      <c r="B34" s="103"/>
      <c r="C34" s="118" t="s">
        <v>1847</v>
      </c>
      <c r="D34" s="6"/>
      <c r="E34" s="136" t="s">
        <v>2169</v>
      </c>
      <c r="F34" s="136"/>
      <c r="G34" s="136"/>
      <c r="H34" s="22"/>
    </row>
    <row r="35" spans="1:8" ht="15" customHeight="1" x14ac:dyDescent="0.2">
      <c r="A35" s="22"/>
      <c r="B35" s="6"/>
      <c r="C35" s="118" t="s">
        <v>1848</v>
      </c>
      <c r="D35" s="6"/>
      <c r="E35" s="118"/>
      <c r="F35" s="118"/>
      <c r="G35" s="118"/>
    </row>
    <row r="36" spans="1:8" ht="15" customHeight="1" x14ac:dyDescent="0.2">
      <c r="C36" s="118"/>
      <c r="D36" s="72"/>
      <c r="E36" s="136" t="s">
        <v>1750</v>
      </c>
      <c r="F36" s="136"/>
      <c r="G36" s="136"/>
      <c r="H36" s="22" t="s">
        <v>1331</v>
      </c>
    </row>
    <row r="37" spans="1:8" ht="15" customHeight="1" x14ac:dyDescent="0.2">
      <c r="A37" s="22"/>
      <c r="B37" s="6"/>
      <c r="C37" s="118"/>
      <c r="D37" s="6"/>
      <c r="E37" s="136" t="s">
        <v>1751</v>
      </c>
      <c r="F37" s="136"/>
      <c r="G37" s="136"/>
      <c r="H37" s="6"/>
    </row>
    <row r="38" spans="1:8" ht="15" customHeight="1" x14ac:dyDescent="0.2">
      <c r="A38" s="22"/>
      <c r="B38" s="6"/>
      <c r="C38" s="118"/>
      <c r="D38" s="6"/>
      <c r="E38" s="136" t="s">
        <v>1752</v>
      </c>
      <c r="F38" s="136"/>
      <c r="G38" s="136"/>
    </row>
    <row r="39" spans="1:8" ht="15" customHeight="1" x14ac:dyDescent="0.2">
      <c r="C39" s="118"/>
      <c r="E39" s="136" t="s">
        <v>1753</v>
      </c>
      <c r="F39" s="136"/>
      <c r="G39" s="136"/>
    </row>
  </sheetData>
  <pageMargins left="0.23622047244094491" right="0.23622047244094491" top="0.90551181102362199" bottom="0.74803149606299213" header="0.31496062992125984" footer="0.31496062992125984"/>
  <pageSetup paperSize="9" scale="76" fitToHeight="0" orientation="portrait" r:id="rId1"/>
  <headerFooter scaleWithDoc="0">
    <oddFooter>&amp;L&amp;K000000&amp;R&amp;K000000 | &amp;P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rgb="FF002060"/>
    <pageSetUpPr fitToPage="1"/>
  </sheetPr>
  <dimension ref="A1:R57"/>
  <sheetViews>
    <sheetView view="pageBreakPreview" zoomScaleNormal="100" zoomScaleSheetLayoutView="100" workbookViewId="0"/>
  </sheetViews>
  <sheetFormatPr defaultColWidth="8.85546875" defaultRowHeight="15" customHeight="1" x14ac:dyDescent="0.2"/>
  <cols>
    <col min="1" max="1" width="12.140625" style="22" bestFit="1" customWidth="1"/>
    <col min="2" max="2" width="3.140625" bestFit="1" customWidth="1"/>
    <col min="3" max="3" width="42.42578125" customWidth="1"/>
    <col min="4" max="4" width="5.140625" bestFit="1" customWidth="1"/>
    <col min="5" max="6" width="13.5703125" customWidth="1"/>
    <col min="7" max="7" width="3" customWidth="1"/>
    <col min="8" max="9" width="13.5703125" customWidth="1"/>
    <col min="10" max="10" width="2.5703125" customWidth="1"/>
    <col min="11" max="14" width="13.5703125" customWidth="1"/>
    <col min="15" max="15" width="2.5703125" customWidth="1"/>
    <col min="16" max="17" width="13.5703125" customWidth="1"/>
    <col min="18" max="18" width="14.42578125" customWidth="1"/>
    <col min="20" max="37" width="8.85546875" customWidth="1"/>
  </cols>
  <sheetData>
    <row r="1" spans="1:18" ht="15.75" x14ac:dyDescent="0.2">
      <c r="B1" s="266"/>
      <c r="C1" s="281" t="s">
        <v>1597</v>
      </c>
      <c r="D1" s="281"/>
      <c r="E1" s="6"/>
      <c r="F1" s="6"/>
      <c r="G1" s="6"/>
      <c r="H1" s="6"/>
      <c r="I1" s="6"/>
      <c r="J1" s="6"/>
      <c r="K1" s="6"/>
      <c r="L1" s="6"/>
      <c r="M1" s="6"/>
      <c r="N1" s="6"/>
      <c r="O1" s="6"/>
      <c r="P1" s="6"/>
      <c r="Q1" s="6"/>
      <c r="R1" s="6"/>
    </row>
    <row r="2" spans="1:18" ht="15.75" x14ac:dyDescent="0.2">
      <c r="A2" s="22" t="s">
        <v>1072</v>
      </c>
      <c r="B2" s="266"/>
      <c r="C2" s="281" t="s">
        <v>534</v>
      </c>
      <c r="D2" s="281"/>
      <c r="E2" s="6"/>
      <c r="F2" s="6"/>
      <c r="G2" s="6"/>
      <c r="H2" s="6"/>
      <c r="I2" s="6"/>
      <c r="J2" s="6"/>
      <c r="K2" s="6"/>
      <c r="L2" s="6"/>
      <c r="M2" s="6"/>
      <c r="N2" s="6"/>
      <c r="O2" s="6"/>
      <c r="P2" s="6"/>
      <c r="Q2" s="6"/>
      <c r="R2" s="6"/>
    </row>
    <row r="3" spans="1:18" ht="15.75" x14ac:dyDescent="0.2">
      <c r="A3" s="22" t="s">
        <v>991</v>
      </c>
      <c r="B3" s="266"/>
      <c r="C3" s="281" t="s">
        <v>1730</v>
      </c>
      <c r="D3" s="281"/>
      <c r="E3" s="6"/>
      <c r="F3" s="6"/>
      <c r="G3" s="6"/>
      <c r="H3" s="6"/>
      <c r="I3" s="6"/>
      <c r="J3" s="6"/>
      <c r="K3" s="6"/>
      <c r="L3" s="6"/>
      <c r="M3" s="6"/>
      <c r="N3" s="6"/>
      <c r="O3" s="6"/>
      <c r="P3" s="6"/>
      <c r="Q3" s="6"/>
      <c r="R3" s="6"/>
    </row>
    <row r="4" spans="1:18" ht="12.75" x14ac:dyDescent="0.2">
      <c r="B4" s="276"/>
      <c r="C4" s="266"/>
      <c r="D4" s="266"/>
      <c r="E4" s="140"/>
      <c r="F4" s="140"/>
      <c r="G4" s="140"/>
      <c r="H4" s="6"/>
      <c r="I4" s="6"/>
      <c r="J4" s="6"/>
      <c r="K4" s="25"/>
      <c r="L4" s="25"/>
      <c r="M4" s="6"/>
      <c r="N4" s="140"/>
      <c r="O4" s="6"/>
      <c r="P4" s="25"/>
      <c r="Q4" s="25"/>
      <c r="R4" s="6"/>
    </row>
    <row r="5" spans="1:18" ht="15.75" x14ac:dyDescent="0.2">
      <c r="B5" s="283" t="s">
        <v>1849</v>
      </c>
      <c r="C5" s="284" t="s">
        <v>112</v>
      </c>
      <c r="D5" s="284"/>
      <c r="E5" s="6"/>
      <c r="F5" s="6"/>
      <c r="G5" s="6"/>
      <c r="H5" s="6"/>
      <c r="I5" s="6"/>
      <c r="J5" s="6"/>
      <c r="K5" s="6"/>
      <c r="L5" s="6"/>
      <c r="M5" s="6"/>
      <c r="N5" s="6"/>
      <c r="O5" s="6"/>
      <c r="P5" s="6"/>
      <c r="Q5" s="6"/>
      <c r="R5" s="6"/>
    </row>
    <row r="6" spans="1:18" ht="12.75" x14ac:dyDescent="0.2">
      <c r="B6" s="6"/>
      <c r="C6" s="6"/>
      <c r="D6" s="6"/>
      <c r="E6" s="6"/>
      <c r="F6" s="32"/>
      <c r="G6" s="6"/>
      <c r="H6" s="6"/>
      <c r="I6" s="6"/>
      <c r="J6" s="6"/>
      <c r="K6" s="6"/>
      <c r="L6" s="6"/>
      <c r="M6" s="6"/>
      <c r="N6" s="6"/>
      <c r="O6" s="6"/>
      <c r="P6" s="6"/>
      <c r="Q6" s="6"/>
    </row>
    <row r="7" spans="1:18" ht="12.75" x14ac:dyDescent="0.2">
      <c r="B7" s="294" t="s">
        <v>40</v>
      </c>
      <c r="C7" s="292" t="s">
        <v>1604</v>
      </c>
      <c r="D7" s="292"/>
      <c r="E7" s="6"/>
      <c r="F7" s="6"/>
      <c r="G7" s="6"/>
      <c r="H7" s="6"/>
      <c r="I7" s="6"/>
      <c r="J7" s="6"/>
      <c r="K7" s="6"/>
      <c r="L7" s="6"/>
      <c r="M7" s="6"/>
      <c r="N7" s="6"/>
      <c r="O7" s="6"/>
      <c r="P7" s="6"/>
      <c r="Q7" s="6"/>
      <c r="R7" s="6"/>
    </row>
    <row r="8" spans="1:18" ht="12.75" x14ac:dyDescent="0.2">
      <c r="B8" s="6"/>
      <c r="C8" s="6"/>
      <c r="D8" s="6"/>
      <c r="E8" s="6"/>
      <c r="F8" s="32"/>
      <c r="G8" s="6"/>
      <c r="H8" s="6"/>
      <c r="I8" s="6"/>
      <c r="J8" s="6"/>
      <c r="K8" s="6"/>
      <c r="L8" s="6"/>
      <c r="M8" s="6"/>
      <c r="N8" s="6"/>
      <c r="O8" s="6"/>
      <c r="P8" s="6"/>
      <c r="Q8" s="6"/>
    </row>
    <row r="9" spans="1:18" ht="12.75" x14ac:dyDescent="0.2">
      <c r="B9" s="6"/>
      <c r="C9" s="6" t="s">
        <v>438</v>
      </c>
      <c r="D9" s="6"/>
      <c r="E9" s="6"/>
      <c r="F9" s="6"/>
      <c r="G9" s="6"/>
      <c r="H9" s="6"/>
      <c r="I9" s="6"/>
      <c r="J9" s="6"/>
      <c r="K9" s="6"/>
      <c r="L9" s="6"/>
      <c r="M9" s="6"/>
      <c r="N9" s="6"/>
      <c r="O9" s="6"/>
      <c r="P9" s="6"/>
      <c r="Q9" s="6"/>
      <c r="R9" s="6"/>
    </row>
    <row r="10" spans="1:18" ht="12.75" x14ac:dyDescent="0.2">
      <c r="B10" s="6"/>
      <c r="C10" s="6"/>
      <c r="D10" s="6"/>
      <c r="E10" s="6"/>
      <c r="F10" s="32"/>
      <c r="G10" s="6"/>
      <c r="H10" s="6"/>
      <c r="I10" s="6"/>
      <c r="J10" s="6"/>
      <c r="K10" s="6"/>
      <c r="L10" s="6"/>
      <c r="M10" s="6"/>
      <c r="N10" s="6"/>
      <c r="O10" s="6"/>
      <c r="P10" s="6"/>
      <c r="Q10" s="6"/>
      <c r="R10" s="6"/>
    </row>
    <row r="11" spans="1:18" ht="25.15" customHeight="1" x14ac:dyDescent="0.2">
      <c r="A11" s="22" t="s">
        <v>1387</v>
      </c>
      <c r="B11" s="6"/>
      <c r="C11" s="266"/>
      <c r="D11" s="266"/>
      <c r="E11" s="349" t="s">
        <v>1372</v>
      </c>
      <c r="F11" s="350"/>
      <c r="G11" s="266"/>
      <c r="H11" s="352" t="s">
        <v>1373</v>
      </c>
      <c r="I11" s="350"/>
      <c r="J11" s="266"/>
      <c r="K11" s="352" t="s">
        <v>1630</v>
      </c>
      <c r="L11" s="350"/>
      <c r="M11" s="350"/>
      <c r="N11" s="266"/>
      <c r="O11" s="266"/>
      <c r="P11" s="352" t="s">
        <v>48</v>
      </c>
      <c r="Q11" s="350"/>
      <c r="R11" s="266"/>
    </row>
    <row r="12" spans="1:18" ht="38.25" x14ac:dyDescent="0.2">
      <c r="B12" s="141"/>
      <c r="C12" s="351"/>
      <c r="D12" s="288" t="s">
        <v>254</v>
      </c>
      <c r="E12" s="288" t="s">
        <v>229</v>
      </c>
      <c r="F12" s="288" t="s">
        <v>1567</v>
      </c>
      <c r="G12" s="266"/>
      <c r="H12" s="288" t="s">
        <v>229</v>
      </c>
      <c r="I12" s="288" t="s">
        <v>1567</v>
      </c>
      <c r="J12" s="266"/>
      <c r="K12" s="288" t="s">
        <v>229</v>
      </c>
      <c r="L12" s="288" t="s">
        <v>1567</v>
      </c>
      <c r="M12" s="288" t="s">
        <v>1378</v>
      </c>
      <c r="N12" s="288" t="s">
        <v>1630</v>
      </c>
      <c r="O12" s="266"/>
      <c r="P12" s="288" t="s">
        <v>106</v>
      </c>
      <c r="Q12" s="288" t="s">
        <v>48</v>
      </c>
      <c r="R12" s="288" t="s">
        <v>103</v>
      </c>
    </row>
    <row r="13" spans="1:18" ht="12.75" x14ac:dyDescent="0.2">
      <c r="B13" s="6"/>
      <c r="C13" s="266"/>
      <c r="D13" s="290"/>
      <c r="E13" s="290" t="s">
        <v>13</v>
      </c>
      <c r="F13" s="290" t="s">
        <v>13</v>
      </c>
      <c r="G13" s="266"/>
      <c r="H13" s="290" t="s">
        <v>13</v>
      </c>
      <c r="I13" s="290" t="s">
        <v>13</v>
      </c>
      <c r="J13" s="266"/>
      <c r="K13" s="290" t="s">
        <v>13</v>
      </c>
      <c r="L13" s="290" t="s">
        <v>13</v>
      </c>
      <c r="M13" s="290" t="s">
        <v>13</v>
      </c>
      <c r="N13" s="290" t="s">
        <v>13</v>
      </c>
      <c r="O13" s="266"/>
      <c r="P13" s="290" t="s">
        <v>13</v>
      </c>
      <c r="Q13" s="290" t="s">
        <v>13</v>
      </c>
      <c r="R13" s="290" t="s">
        <v>13</v>
      </c>
    </row>
    <row r="14" spans="1:18" ht="12.75" x14ac:dyDescent="0.2">
      <c r="B14" s="6"/>
      <c r="C14" s="292" t="s">
        <v>1850</v>
      </c>
      <c r="D14" s="292"/>
      <c r="E14" s="49">
        <v>64119340</v>
      </c>
      <c r="F14" s="49">
        <v>57664893</v>
      </c>
      <c r="G14" s="6"/>
      <c r="H14" s="49">
        <v>10657</v>
      </c>
      <c r="I14" s="49">
        <v>563138</v>
      </c>
      <c r="J14" s="6"/>
      <c r="K14" s="49">
        <f>ROUND(E14+H14,0)</f>
        <v>64129997</v>
      </c>
      <c r="L14" s="49">
        <f>ROUND(F14+I14,0)</f>
        <v>58228031</v>
      </c>
      <c r="M14" s="49">
        <v>3404707</v>
      </c>
      <c r="N14" s="49">
        <f>SUM(K14:M14)</f>
        <v>125762735</v>
      </c>
      <c r="O14" s="6"/>
      <c r="P14" s="49">
        <v>4204094</v>
      </c>
      <c r="Q14" s="49">
        <v>8790546</v>
      </c>
      <c r="R14" s="49">
        <f>ROUND(SUM(N14:Q14),0)</f>
        <v>138757375</v>
      </c>
    </row>
    <row r="15" spans="1:18" ht="7.5" customHeight="1" x14ac:dyDescent="0.2">
      <c r="B15" s="6"/>
      <c r="C15" s="142"/>
      <c r="D15" s="142"/>
      <c r="E15" s="49"/>
      <c r="F15" s="49"/>
      <c r="G15" s="6"/>
      <c r="H15" s="49"/>
      <c r="I15" s="49"/>
      <c r="J15" s="6"/>
      <c r="K15" s="49"/>
      <c r="L15" s="49"/>
      <c r="M15" s="49"/>
      <c r="N15" s="49"/>
      <c r="O15" s="6"/>
      <c r="P15" s="49"/>
      <c r="Q15" s="49"/>
      <c r="R15" s="49"/>
    </row>
    <row r="16" spans="1:18" ht="12.75" x14ac:dyDescent="0.2">
      <c r="A16" s="22" t="s">
        <v>1145</v>
      </c>
      <c r="B16" s="6"/>
      <c r="C16" s="142" t="s">
        <v>1726</v>
      </c>
      <c r="D16" s="142"/>
      <c r="E16" s="108">
        <v>0</v>
      </c>
      <c r="F16" s="108">
        <v>8413491</v>
      </c>
      <c r="G16" s="6"/>
      <c r="H16" s="108">
        <v>0</v>
      </c>
      <c r="I16" s="108">
        <v>0</v>
      </c>
      <c r="J16" s="6"/>
      <c r="K16" s="49">
        <f>ROUND(E16+H16,0)</f>
        <v>0</v>
      </c>
      <c r="L16" s="49">
        <f>ROUND(F16+I16,0)</f>
        <v>8413491</v>
      </c>
      <c r="M16" s="108">
        <v>1508964</v>
      </c>
      <c r="N16" s="49">
        <f>SUM(K16:M16)</f>
        <v>9922455</v>
      </c>
      <c r="O16" s="6"/>
      <c r="P16" s="108">
        <v>45311</v>
      </c>
      <c r="Q16" s="108">
        <v>3346932</v>
      </c>
      <c r="R16" s="49">
        <f>ROUND(SUM(N16:Q16),0)</f>
        <v>13314698</v>
      </c>
    </row>
    <row r="17" spans="1:18" ht="7.5" customHeight="1" x14ac:dyDescent="0.2">
      <c r="B17" s="6"/>
      <c r="C17" s="142"/>
      <c r="D17" s="142"/>
      <c r="E17" s="80"/>
      <c r="F17" s="80"/>
      <c r="G17" s="6"/>
      <c r="H17" s="80"/>
      <c r="I17" s="80"/>
      <c r="J17" s="6"/>
      <c r="K17" s="80"/>
      <c r="L17" s="80"/>
      <c r="M17" s="80"/>
      <c r="N17" s="80"/>
      <c r="O17" s="6"/>
      <c r="P17" s="80"/>
      <c r="Q17" s="80"/>
      <c r="R17" s="49"/>
    </row>
    <row r="18" spans="1:18" ht="12.75" x14ac:dyDescent="0.2">
      <c r="A18" s="22" t="s">
        <v>1146</v>
      </c>
      <c r="B18" s="6"/>
      <c r="C18" s="142" t="s">
        <v>611</v>
      </c>
      <c r="D18" s="142"/>
      <c r="E18" s="134">
        <v>0</v>
      </c>
      <c r="F18" s="134">
        <v>-236541</v>
      </c>
      <c r="G18" s="6"/>
      <c r="H18" s="134">
        <v>0</v>
      </c>
      <c r="I18" s="134">
        <v>0</v>
      </c>
      <c r="J18" s="6"/>
      <c r="K18" s="49">
        <f>ROUND(E18+H18,0)</f>
        <v>0</v>
      </c>
      <c r="L18" s="49">
        <f>ROUND(F18+I18,0)</f>
        <v>-236541</v>
      </c>
      <c r="M18" s="134">
        <v>0</v>
      </c>
      <c r="N18" s="49">
        <f>SUM(K18:M18)</f>
        <v>-236541</v>
      </c>
      <c r="O18" s="6"/>
      <c r="P18" s="134">
        <v>0</v>
      </c>
      <c r="Q18" s="134">
        <v>-740672</v>
      </c>
      <c r="R18" s="49">
        <f>ROUND(SUM(N18:Q18),0)</f>
        <v>-977213</v>
      </c>
    </row>
    <row r="19" spans="1:18" ht="7.5" customHeight="1" x14ac:dyDescent="0.2">
      <c r="B19" s="6"/>
      <c r="C19" s="142"/>
      <c r="D19" s="142"/>
      <c r="E19" s="80"/>
      <c r="F19" s="80"/>
      <c r="G19" s="6"/>
      <c r="H19" s="80"/>
      <c r="I19" s="80"/>
      <c r="J19" s="6"/>
      <c r="K19" s="80"/>
      <c r="L19" s="80"/>
      <c r="M19" s="80"/>
      <c r="N19" s="80"/>
      <c r="O19" s="6"/>
      <c r="P19" s="80"/>
      <c r="Q19" s="80"/>
      <c r="R19" s="49"/>
    </row>
    <row r="20" spans="1:18" ht="12.75" x14ac:dyDescent="0.2">
      <c r="A20" s="22" t="s">
        <v>1147</v>
      </c>
      <c r="B20" s="6"/>
      <c r="C20" s="142" t="s">
        <v>28</v>
      </c>
      <c r="D20" s="142"/>
      <c r="E20" s="134">
        <v>0</v>
      </c>
      <c r="F20" s="134">
        <v>-868480</v>
      </c>
      <c r="G20" s="6"/>
      <c r="H20" s="134">
        <v>0</v>
      </c>
      <c r="I20" s="134">
        <v>-6435</v>
      </c>
      <c r="J20" s="6"/>
      <c r="K20" s="49">
        <f>ROUND(E20+H20,0)</f>
        <v>0</v>
      </c>
      <c r="L20" s="49">
        <f>ROUND(F20+I20,0)</f>
        <v>-874915</v>
      </c>
      <c r="M20" s="134">
        <v>0</v>
      </c>
      <c r="N20" s="49">
        <f>SUM(K20:M20)</f>
        <v>-874915</v>
      </c>
      <c r="O20" s="6"/>
      <c r="P20" s="134">
        <v>-342141</v>
      </c>
      <c r="Q20" s="134">
        <v>-854249</v>
      </c>
      <c r="R20" s="49">
        <f>ROUND(SUM(N20:Q20),0)</f>
        <v>-2071305</v>
      </c>
    </row>
    <row r="21" spans="1:18" ht="7.5" customHeight="1" x14ac:dyDescent="0.2">
      <c r="B21" s="6"/>
      <c r="C21" s="142"/>
      <c r="D21" s="142"/>
      <c r="E21" s="80"/>
      <c r="F21" s="80"/>
      <c r="G21" s="6"/>
      <c r="H21" s="80"/>
      <c r="I21" s="80"/>
      <c r="J21" s="6"/>
      <c r="K21" s="80"/>
      <c r="L21" s="80"/>
      <c r="M21" s="80"/>
      <c r="N21" s="80"/>
      <c r="O21" s="6"/>
      <c r="P21" s="80"/>
      <c r="Q21" s="80"/>
      <c r="R21" s="49"/>
    </row>
    <row r="22" spans="1:18" ht="12.75" x14ac:dyDescent="0.2">
      <c r="B22" s="6"/>
      <c r="C22" s="142" t="s">
        <v>60</v>
      </c>
      <c r="D22" s="142"/>
      <c r="E22" s="108">
        <v>0</v>
      </c>
      <c r="F22" s="108">
        <v>2567097</v>
      </c>
      <c r="G22" s="6"/>
      <c r="H22" s="108">
        <v>0</v>
      </c>
      <c r="I22" s="108">
        <v>0</v>
      </c>
      <c r="J22" s="6"/>
      <c r="K22" s="49">
        <f>ROUND(E22+H22,0)</f>
        <v>0</v>
      </c>
      <c r="L22" s="49">
        <f>ROUND(F22+I22,0)</f>
        <v>2567097</v>
      </c>
      <c r="M22" s="108">
        <v>-2567097</v>
      </c>
      <c r="N22" s="49">
        <f>SUM(K22:M22)</f>
        <v>0</v>
      </c>
      <c r="O22" s="6"/>
      <c r="P22" s="108">
        <v>0</v>
      </c>
      <c r="Q22" s="108">
        <v>0</v>
      </c>
      <c r="R22" s="49">
        <f>ROUND(SUM(N22:Q22),0)</f>
        <v>0</v>
      </c>
    </row>
    <row r="23" spans="1:18" ht="12.75" x14ac:dyDescent="0.2">
      <c r="B23" s="6"/>
      <c r="C23" s="292" t="s">
        <v>1851</v>
      </c>
      <c r="D23" s="292"/>
      <c r="E23" s="73">
        <f>SUM(E14:E22)</f>
        <v>64119340</v>
      </c>
      <c r="F23" s="73">
        <f>SUM(F14:F22)</f>
        <v>67540460</v>
      </c>
      <c r="G23" s="6"/>
      <c r="H23" s="73">
        <f>SUM(H14:H22)</f>
        <v>10657</v>
      </c>
      <c r="I23" s="73">
        <f>SUM(I14:I22)</f>
        <v>556703</v>
      </c>
      <c r="J23" s="6"/>
      <c r="K23" s="73">
        <f t="shared" ref="K23:N23" si="0">SUM(K14:K22)</f>
        <v>64129997</v>
      </c>
      <c r="L23" s="73">
        <f t="shared" si="0"/>
        <v>68097163</v>
      </c>
      <c r="M23" s="73">
        <f t="shared" si="0"/>
        <v>2346574</v>
      </c>
      <c r="N23" s="73">
        <f t="shared" si="0"/>
        <v>134573734</v>
      </c>
      <c r="O23" s="6"/>
      <c r="P23" s="73">
        <f>SUM(P14:P22)</f>
        <v>3907264</v>
      </c>
      <c r="Q23" s="73">
        <f>SUM(Q14:Q22)</f>
        <v>10542557</v>
      </c>
      <c r="R23" s="73">
        <f>SUM(R14:R22)</f>
        <v>149023555</v>
      </c>
    </row>
    <row r="24" spans="1:18" ht="12.75" x14ac:dyDescent="0.2">
      <c r="B24" s="6"/>
      <c r="C24" s="91"/>
      <c r="D24" s="91"/>
      <c r="E24" s="49"/>
      <c r="F24" s="49"/>
      <c r="G24" s="6"/>
      <c r="H24" s="49"/>
      <c r="I24" s="49"/>
      <c r="J24" s="6"/>
      <c r="K24" s="49"/>
      <c r="L24" s="49"/>
      <c r="M24" s="49"/>
      <c r="N24" s="49"/>
      <c r="O24" s="6"/>
      <c r="P24" s="49"/>
      <c r="Q24" s="49"/>
      <c r="R24" s="49"/>
    </row>
    <row r="25" spans="1:18" ht="12.75" x14ac:dyDescent="0.2">
      <c r="B25" s="6"/>
      <c r="C25" s="292" t="s">
        <v>251</v>
      </c>
      <c r="D25" s="292"/>
      <c r="E25" s="49"/>
      <c r="F25" s="49"/>
      <c r="G25" s="6"/>
      <c r="H25" s="49"/>
      <c r="I25" s="49"/>
      <c r="J25" s="6"/>
      <c r="K25" s="49"/>
      <c r="L25" s="49"/>
      <c r="M25" s="49"/>
      <c r="N25" s="49"/>
      <c r="O25" s="6"/>
      <c r="P25" s="49"/>
      <c r="Q25" s="49"/>
      <c r="R25" s="49"/>
    </row>
    <row r="26" spans="1:18" ht="12.75" x14ac:dyDescent="0.2">
      <c r="A26" s="22" t="s">
        <v>1148</v>
      </c>
      <c r="B26" s="6"/>
      <c r="C26" s="142" t="s">
        <v>1852</v>
      </c>
      <c r="D26" s="142"/>
      <c r="E26" s="49">
        <v>64119340</v>
      </c>
      <c r="F26" s="49">
        <v>71688550</v>
      </c>
      <c r="G26" s="6"/>
      <c r="H26" s="49">
        <v>10657</v>
      </c>
      <c r="I26" s="49">
        <v>563138</v>
      </c>
      <c r="J26" s="6"/>
      <c r="K26" s="49">
        <f t="shared" ref="K26:L28" si="1">ROUND(E26+H26,0)</f>
        <v>64129997</v>
      </c>
      <c r="L26" s="49">
        <f t="shared" si="1"/>
        <v>72251688</v>
      </c>
      <c r="M26" s="49">
        <v>2346574</v>
      </c>
      <c r="N26" s="49">
        <f>SUM(K26:M26)</f>
        <v>138728259</v>
      </c>
      <c r="O26" s="6"/>
      <c r="P26" s="49">
        <v>4904276</v>
      </c>
      <c r="Q26" s="49">
        <v>13266977</v>
      </c>
      <c r="R26" s="49">
        <f>ROUND(SUM(N26:Q26),0)</f>
        <v>156899512</v>
      </c>
    </row>
    <row r="27" spans="1:18" ht="12.75" x14ac:dyDescent="0.2">
      <c r="A27" s="22" t="s">
        <v>1148</v>
      </c>
      <c r="B27" s="6"/>
      <c r="C27" s="142" t="s">
        <v>1853</v>
      </c>
      <c r="D27" s="142"/>
      <c r="E27" s="49">
        <v>0</v>
      </c>
      <c r="F27" s="49">
        <v>-3592090</v>
      </c>
      <c r="G27" s="6"/>
      <c r="H27" s="124">
        <v>0</v>
      </c>
      <c r="I27" s="49">
        <v>-6435</v>
      </c>
      <c r="J27" s="6"/>
      <c r="K27" s="49">
        <f t="shared" si="1"/>
        <v>0</v>
      </c>
      <c r="L27" s="49">
        <f t="shared" si="1"/>
        <v>-3598525</v>
      </c>
      <c r="M27" s="124">
        <v>0</v>
      </c>
      <c r="N27" s="49">
        <f>SUM(K27:M27)</f>
        <v>-3598525</v>
      </c>
      <c r="O27" s="6"/>
      <c r="P27" s="49">
        <v>-997012</v>
      </c>
      <c r="Q27" s="49">
        <v>-2724420</v>
      </c>
      <c r="R27" s="49">
        <f>ROUND(SUM(N27:Q27),0)</f>
        <v>-7319957</v>
      </c>
    </row>
    <row r="28" spans="1:18" ht="12.75" x14ac:dyDescent="0.2">
      <c r="A28" s="22" t="s">
        <v>1148</v>
      </c>
      <c r="B28" s="6"/>
      <c r="C28" s="142" t="s">
        <v>1854</v>
      </c>
      <c r="D28" s="142"/>
      <c r="E28" s="49">
        <v>0</v>
      </c>
      <c r="F28" s="49">
        <v>-556000</v>
      </c>
      <c r="G28" s="6"/>
      <c r="H28" s="124">
        <v>0</v>
      </c>
      <c r="I28" s="49">
        <v>0</v>
      </c>
      <c r="J28" s="6"/>
      <c r="K28" s="49">
        <f t="shared" si="1"/>
        <v>0</v>
      </c>
      <c r="L28" s="49">
        <f t="shared" si="1"/>
        <v>-556000</v>
      </c>
      <c r="M28" s="124">
        <v>0</v>
      </c>
      <c r="N28" s="49">
        <f>SUM(K28:M28)</f>
        <v>-556000</v>
      </c>
      <c r="O28" s="6"/>
      <c r="P28" s="49">
        <v>0</v>
      </c>
      <c r="Q28" s="49">
        <v>0</v>
      </c>
      <c r="R28" s="49">
        <f>ROUND(SUM(N28:Q28),0)</f>
        <v>-556000</v>
      </c>
    </row>
    <row r="29" spans="1:18" ht="12.75" x14ac:dyDescent="0.2">
      <c r="B29" s="6"/>
      <c r="C29" s="292" t="s">
        <v>1851</v>
      </c>
      <c r="D29" s="67" t="s">
        <v>2060</v>
      </c>
      <c r="E29" s="73">
        <f>ROUND(SUM(E26:E28),0)</f>
        <v>64119340</v>
      </c>
      <c r="F29" s="73">
        <f t="shared" ref="F29" si="2">ROUND(SUM(F26:F28),0)</f>
        <v>67540460</v>
      </c>
      <c r="G29" s="6"/>
      <c r="H29" s="73">
        <f t="shared" ref="H29" si="3">ROUND(SUM(H26:H28),0)</f>
        <v>10657</v>
      </c>
      <c r="I29" s="73">
        <f t="shared" ref="I29" si="4">ROUND(SUM(I26:I28),0)</f>
        <v>556703</v>
      </c>
      <c r="J29" s="6"/>
      <c r="K29" s="73">
        <f t="shared" ref="K29" si="5">ROUND(SUM(K26:K28),0)</f>
        <v>64129997</v>
      </c>
      <c r="L29" s="73">
        <f t="shared" ref="L29" si="6">ROUND(SUM(L26:L28),0)</f>
        <v>68097163</v>
      </c>
      <c r="M29" s="73">
        <f t="shared" ref="M29" si="7">ROUND(SUM(M26:M28),0)</f>
        <v>2346574</v>
      </c>
      <c r="N29" s="73">
        <f t="shared" ref="N29" si="8">ROUND(SUM(N26:N28),0)</f>
        <v>134573734</v>
      </c>
      <c r="O29" s="6"/>
      <c r="P29" s="73">
        <f t="shared" ref="P29" si="9">ROUND(SUM(P26:P28),0)</f>
        <v>3907264</v>
      </c>
      <c r="Q29" s="73">
        <f t="shared" ref="Q29" si="10">ROUND(SUM(Q26:Q28),0)</f>
        <v>10542557</v>
      </c>
      <c r="R29" s="73">
        <f t="shared" ref="R29" si="11">ROUND(SUM(R26:R28),0)</f>
        <v>149023555</v>
      </c>
    </row>
    <row r="30" spans="1:18" ht="12.75" customHeight="1" x14ac:dyDescent="0.2">
      <c r="B30" s="6"/>
      <c r="C30" s="49"/>
      <c r="D30" s="371"/>
      <c r="E30" s="49"/>
      <c r="F30" s="49"/>
      <c r="G30" s="6"/>
      <c r="H30" s="49"/>
      <c r="I30" s="49"/>
      <c r="J30" s="6"/>
      <c r="K30" s="49"/>
      <c r="L30" s="49"/>
      <c r="M30" s="49"/>
      <c r="N30" s="49"/>
      <c r="O30" s="6"/>
      <c r="P30" s="49"/>
      <c r="Q30" s="49"/>
      <c r="R30" s="49"/>
    </row>
    <row r="31" spans="1:18" ht="12.75" x14ac:dyDescent="0.2">
      <c r="A31" s="22" t="s">
        <v>1145</v>
      </c>
      <c r="B31" s="6"/>
      <c r="C31" s="143" t="s">
        <v>1726</v>
      </c>
      <c r="D31" s="155"/>
      <c r="E31" s="107">
        <v>0</v>
      </c>
      <c r="F31" s="107">
        <v>3723171</v>
      </c>
      <c r="G31" s="144"/>
      <c r="H31" s="107">
        <v>0</v>
      </c>
      <c r="I31" s="107">
        <v>0</v>
      </c>
      <c r="J31" s="144"/>
      <c r="K31" s="144">
        <f>ROUND(E31+H31,0)</f>
        <v>0</v>
      </c>
      <c r="L31" s="144">
        <f>ROUND(F31+I31,0)</f>
        <v>3723171</v>
      </c>
      <c r="M31" s="107">
        <v>2227620</v>
      </c>
      <c r="N31" s="144">
        <f>ROUND(SUM(K31:M31),0)</f>
        <v>5950791</v>
      </c>
      <c r="O31" s="144"/>
      <c r="P31" s="107">
        <v>704665</v>
      </c>
      <c r="Q31" s="107">
        <v>2625933</v>
      </c>
      <c r="R31" s="144">
        <f>ROUND(SUM(N31:Q31),0)</f>
        <v>9281389</v>
      </c>
    </row>
    <row r="32" spans="1:18" ht="7.5" customHeight="1" x14ac:dyDescent="0.2">
      <c r="B32" s="6"/>
      <c r="C32" s="143"/>
      <c r="D32" s="155"/>
      <c r="E32" s="144"/>
      <c r="F32" s="144"/>
      <c r="G32" s="144"/>
      <c r="H32" s="144"/>
      <c r="I32" s="144"/>
      <c r="J32" s="144"/>
      <c r="K32" s="144"/>
      <c r="L32" s="144"/>
      <c r="M32" s="144"/>
      <c r="N32" s="144"/>
      <c r="O32" s="144"/>
      <c r="P32" s="144"/>
      <c r="Q32" s="144"/>
      <c r="R32" s="144"/>
    </row>
    <row r="33" spans="1:18" ht="12.75" x14ac:dyDescent="0.2">
      <c r="A33" s="22" t="s">
        <v>1146</v>
      </c>
      <c r="B33" s="6"/>
      <c r="C33" s="143" t="s">
        <v>611</v>
      </c>
      <c r="D33" s="155"/>
      <c r="E33" s="133">
        <v>-135000</v>
      </c>
      <c r="F33" s="133">
        <v>0</v>
      </c>
      <c r="G33" s="144"/>
      <c r="H33" s="133">
        <v>0</v>
      </c>
      <c r="I33" s="133">
        <v>0</v>
      </c>
      <c r="J33" s="144"/>
      <c r="K33" s="144">
        <f>ROUND(E33+H33,0)</f>
        <v>-135000</v>
      </c>
      <c r="L33" s="144">
        <f>ROUND(F33+I33,0)</f>
        <v>0</v>
      </c>
      <c r="M33" s="133">
        <v>0</v>
      </c>
      <c r="N33" s="144">
        <f>ROUND(SUM(K33:M33),0)</f>
        <v>-135000</v>
      </c>
      <c r="O33" s="144"/>
      <c r="P33" s="133">
        <v>0</v>
      </c>
      <c r="Q33" s="133">
        <v>-725425</v>
      </c>
      <c r="R33" s="144">
        <f>ROUND(SUM(N33:Q33),0)</f>
        <v>-860425</v>
      </c>
    </row>
    <row r="34" spans="1:18" ht="7.5" customHeight="1" x14ac:dyDescent="0.2">
      <c r="B34" s="6"/>
      <c r="C34" s="143"/>
      <c r="D34" s="155"/>
      <c r="E34" s="144"/>
      <c r="F34" s="144"/>
      <c r="G34" s="144"/>
      <c r="H34" s="144"/>
      <c r="I34" s="144"/>
      <c r="J34" s="144"/>
      <c r="K34" s="144"/>
      <c r="L34" s="144"/>
      <c r="M34" s="144"/>
      <c r="N34" s="144"/>
      <c r="O34" s="144"/>
      <c r="P34" s="144"/>
      <c r="Q34" s="144"/>
      <c r="R34" s="144"/>
    </row>
    <row r="35" spans="1:18" ht="29.25" customHeight="1" x14ac:dyDescent="0.2">
      <c r="A35" s="22" t="s">
        <v>1149</v>
      </c>
      <c r="B35" s="6"/>
      <c r="C35" s="145" t="s">
        <v>203</v>
      </c>
      <c r="D35" s="155"/>
      <c r="E35" s="107">
        <v>243156</v>
      </c>
      <c r="F35" s="107">
        <v>2280113</v>
      </c>
      <c r="G35" s="144"/>
      <c r="H35" s="107">
        <v>0</v>
      </c>
      <c r="I35" s="107">
        <v>0</v>
      </c>
      <c r="J35" s="144"/>
      <c r="K35" s="144">
        <f>ROUND(E35+H35,0)</f>
        <v>243156</v>
      </c>
      <c r="L35" s="144">
        <f>ROUND(F35+I35,0)</f>
        <v>2280113</v>
      </c>
      <c r="M35" s="107">
        <v>0</v>
      </c>
      <c r="N35" s="144">
        <f>ROUND(SUM(K35:M35),0)</f>
        <v>2523269</v>
      </c>
      <c r="O35" s="144"/>
      <c r="P35" s="107">
        <v>0</v>
      </c>
      <c r="Q35" s="107">
        <v>0</v>
      </c>
      <c r="R35" s="144">
        <f>ROUND(SUM(N35:Q35),0)</f>
        <v>2523269</v>
      </c>
    </row>
    <row r="36" spans="1:18" ht="7.5" customHeight="1" x14ac:dyDescent="0.2">
      <c r="B36" s="6"/>
      <c r="C36" s="143"/>
      <c r="D36" s="155"/>
      <c r="E36" s="144"/>
      <c r="F36" s="144"/>
      <c r="G36" s="144"/>
      <c r="H36" s="144"/>
      <c r="I36" s="144"/>
      <c r="J36" s="144"/>
      <c r="K36" s="144"/>
      <c r="L36" s="144"/>
      <c r="M36" s="144"/>
      <c r="N36" s="144"/>
      <c r="O36" s="144"/>
      <c r="P36" s="144"/>
      <c r="Q36" s="144"/>
      <c r="R36" s="144"/>
    </row>
    <row r="37" spans="1:18" ht="18" customHeight="1" x14ac:dyDescent="0.2">
      <c r="B37" s="6"/>
      <c r="C37" s="143" t="s">
        <v>303</v>
      </c>
      <c r="D37" s="155"/>
      <c r="E37" s="107">
        <v>-653000</v>
      </c>
      <c r="F37" s="107">
        <v>0</v>
      </c>
      <c r="G37" s="144"/>
      <c r="H37" s="107">
        <v>0</v>
      </c>
      <c r="I37" s="107">
        <v>0</v>
      </c>
      <c r="J37" s="144"/>
      <c r="K37" s="144">
        <f>ROUND(E37+H37,0)</f>
        <v>-653000</v>
      </c>
      <c r="L37" s="144">
        <f>ROUND(F37+I37,0)</f>
        <v>0</v>
      </c>
      <c r="M37" s="107">
        <v>0</v>
      </c>
      <c r="N37" s="144">
        <f>ROUND(SUM(K37:M37),0)</f>
        <v>-653000</v>
      </c>
      <c r="O37" s="144"/>
      <c r="P37" s="107">
        <v>0</v>
      </c>
      <c r="Q37" s="107">
        <v>0</v>
      </c>
      <c r="R37" s="144">
        <f>ROUND(SUM(N37:Q37),0)</f>
        <v>-653000</v>
      </c>
    </row>
    <row r="38" spans="1:18" ht="7.5" customHeight="1" x14ac:dyDescent="0.2">
      <c r="B38" s="6"/>
      <c r="C38" s="143"/>
      <c r="D38" s="155"/>
      <c r="E38" s="144"/>
      <c r="F38" s="144"/>
      <c r="G38" s="144"/>
      <c r="H38" s="144"/>
      <c r="I38" s="144"/>
      <c r="J38" s="144"/>
      <c r="K38" s="144"/>
      <c r="L38" s="144"/>
      <c r="M38" s="144"/>
      <c r="N38" s="144"/>
      <c r="O38" s="144"/>
      <c r="P38" s="144"/>
      <c r="Q38" s="144"/>
      <c r="R38" s="144"/>
    </row>
    <row r="39" spans="1:18" ht="12.75" x14ac:dyDescent="0.2">
      <c r="B39" s="6"/>
      <c r="C39" s="143" t="s">
        <v>1550</v>
      </c>
      <c r="D39" s="155"/>
      <c r="E39" s="107">
        <v>0</v>
      </c>
      <c r="F39" s="107">
        <v>0</v>
      </c>
      <c r="G39" s="144"/>
      <c r="H39" s="107">
        <v>0</v>
      </c>
      <c r="I39" s="107">
        <v>0</v>
      </c>
      <c r="J39" s="144"/>
      <c r="K39" s="144">
        <f>ROUND(E39+H39,0)</f>
        <v>0</v>
      </c>
      <c r="L39" s="144">
        <f>ROUND(F39+I39,0)</f>
        <v>0</v>
      </c>
      <c r="M39" s="107">
        <v>0</v>
      </c>
      <c r="N39" s="144">
        <f>ROUND(SUM(K39:M39),0)</f>
        <v>0</v>
      </c>
      <c r="O39" s="144"/>
      <c r="P39" s="107">
        <v>0</v>
      </c>
      <c r="Q39" s="107">
        <v>-95000</v>
      </c>
      <c r="R39" s="144">
        <f>ROUND(SUM(N39:Q39),0)</f>
        <v>-95000</v>
      </c>
    </row>
    <row r="40" spans="1:18" ht="7.5" customHeight="1" x14ac:dyDescent="0.2">
      <c r="B40" s="6"/>
      <c r="C40" s="143"/>
      <c r="D40" s="155"/>
      <c r="E40" s="144"/>
      <c r="F40" s="144"/>
      <c r="G40" s="144"/>
      <c r="H40" s="144"/>
      <c r="I40" s="144"/>
      <c r="J40" s="144"/>
      <c r="K40" s="144"/>
      <c r="L40" s="144"/>
      <c r="M40" s="144"/>
      <c r="N40" s="144"/>
      <c r="O40" s="144"/>
      <c r="P40" s="144"/>
      <c r="Q40" s="144"/>
      <c r="R40" s="144"/>
    </row>
    <row r="41" spans="1:18" ht="12.75" x14ac:dyDescent="0.2">
      <c r="A41" s="22" t="s">
        <v>1147</v>
      </c>
      <c r="B41" s="6"/>
      <c r="C41" s="143" t="s">
        <v>28</v>
      </c>
      <c r="D41" s="155"/>
      <c r="E41" s="133">
        <v>0</v>
      </c>
      <c r="F41" s="133">
        <v>-966304</v>
      </c>
      <c r="G41" s="144"/>
      <c r="H41" s="133">
        <v>0</v>
      </c>
      <c r="I41" s="133">
        <v>-6435</v>
      </c>
      <c r="J41" s="144"/>
      <c r="K41" s="144">
        <f>ROUND(E41+H41,0)</f>
        <v>0</v>
      </c>
      <c r="L41" s="144">
        <f>ROUND(F41+I41,0)</f>
        <v>-972739</v>
      </c>
      <c r="M41" s="133">
        <v>0</v>
      </c>
      <c r="N41" s="144">
        <f>ROUND(SUM(K41:M41),0)</f>
        <v>-972739</v>
      </c>
      <c r="O41" s="144"/>
      <c r="P41" s="133">
        <v>-352641</v>
      </c>
      <c r="Q41" s="133">
        <v>-905883</v>
      </c>
      <c r="R41" s="144">
        <f>ROUND(SUM(N41:Q41),0)</f>
        <v>-2231263</v>
      </c>
    </row>
    <row r="42" spans="1:18" ht="7.5" customHeight="1" x14ac:dyDescent="0.2">
      <c r="B42" s="6"/>
      <c r="C42" s="143"/>
      <c r="D42" s="155"/>
      <c r="E42" s="144"/>
      <c r="F42" s="144"/>
      <c r="G42" s="144"/>
      <c r="H42" s="144"/>
      <c r="I42" s="144"/>
      <c r="J42" s="144"/>
      <c r="K42" s="144"/>
      <c r="L42" s="144"/>
      <c r="M42" s="144"/>
      <c r="N42" s="144"/>
      <c r="O42" s="144"/>
      <c r="P42" s="144"/>
      <c r="Q42" s="144"/>
      <c r="R42" s="144"/>
    </row>
    <row r="43" spans="1:18" ht="12.75" x14ac:dyDescent="0.2">
      <c r="B43" s="6"/>
      <c r="C43" s="143" t="s">
        <v>60</v>
      </c>
      <c r="D43" s="155"/>
      <c r="E43" s="107">
        <v>0</v>
      </c>
      <c r="F43" s="107">
        <v>3589071</v>
      </c>
      <c r="G43" s="144"/>
      <c r="H43" s="107">
        <v>0</v>
      </c>
      <c r="I43" s="107">
        <v>0</v>
      </c>
      <c r="J43" s="144"/>
      <c r="K43" s="144">
        <f>ROUND(E43+H43,0)</f>
        <v>0</v>
      </c>
      <c r="L43" s="144">
        <f>ROUND(F43+I43,0)</f>
        <v>3589071</v>
      </c>
      <c r="M43" s="107">
        <v>-3589071</v>
      </c>
      <c r="N43" s="144">
        <f>ROUND(SUM(K43:M43),0)</f>
        <v>0</v>
      </c>
      <c r="O43" s="144"/>
      <c r="P43" s="107">
        <v>0</v>
      </c>
      <c r="Q43" s="107">
        <v>0</v>
      </c>
      <c r="R43" s="144">
        <f>ROUND(SUM(N43:Q43),0)</f>
        <v>0</v>
      </c>
    </row>
    <row r="44" spans="1:18" ht="12.75" x14ac:dyDescent="0.2">
      <c r="B44" s="6"/>
      <c r="C44" s="342" t="s">
        <v>1855</v>
      </c>
      <c r="D44" s="372"/>
      <c r="E44" s="81">
        <f>ROUND(SUM(E29:E43),0)</f>
        <v>63574496</v>
      </c>
      <c r="F44" s="81">
        <f>ROUND(SUM(F29:F43),0)</f>
        <v>76166511</v>
      </c>
      <c r="G44" s="144"/>
      <c r="H44" s="81">
        <f>ROUND(SUM(H29:H43),0)</f>
        <v>10657</v>
      </c>
      <c r="I44" s="81">
        <f>ROUND(SUM(I29:I43),0)</f>
        <v>550268</v>
      </c>
      <c r="J44" s="144"/>
      <c r="K44" s="81">
        <f>ROUND(SUM(K29:K43),0)</f>
        <v>63585153</v>
      </c>
      <c r="L44" s="81">
        <f>ROUND(SUM(L29:L43),0)</f>
        <v>76716779</v>
      </c>
      <c r="M44" s="81">
        <f>ROUND(SUM(M29:M43),0)</f>
        <v>985123</v>
      </c>
      <c r="N44" s="81">
        <f>ROUND(SUM(N29:N43),0)</f>
        <v>141287055</v>
      </c>
      <c r="O44" s="144"/>
      <c r="P44" s="81">
        <f>ROUND(SUM(P29:P43),0)</f>
        <v>4259288</v>
      </c>
      <c r="Q44" s="81">
        <f>ROUND(SUM(Q29:Q43),0)</f>
        <v>11442182</v>
      </c>
      <c r="R44" s="81">
        <f>ROUND(SUM(R29:R43),0)</f>
        <v>156988525</v>
      </c>
    </row>
    <row r="45" spans="1:18" ht="12.75" x14ac:dyDescent="0.2">
      <c r="B45" s="6"/>
      <c r="C45" s="146"/>
      <c r="D45" s="373"/>
      <c r="E45" s="144"/>
      <c r="F45" s="144"/>
      <c r="G45" s="144"/>
      <c r="H45" s="144"/>
      <c r="I45" s="144"/>
      <c r="J45" s="144"/>
      <c r="K45" s="144"/>
      <c r="L45" s="144"/>
      <c r="M45" s="144"/>
      <c r="N45" s="144"/>
      <c r="O45" s="144"/>
      <c r="P45" s="144"/>
      <c r="Q45" s="144"/>
      <c r="R45" s="144"/>
    </row>
    <row r="46" spans="1:18" ht="12.75" x14ac:dyDescent="0.2">
      <c r="B46" s="6"/>
      <c r="C46" s="342" t="s">
        <v>251</v>
      </c>
      <c r="D46" s="372"/>
      <c r="E46" s="144"/>
      <c r="F46" s="144"/>
      <c r="G46" s="144"/>
      <c r="H46" s="144"/>
      <c r="I46" s="144"/>
      <c r="J46" s="144"/>
      <c r="K46" s="144"/>
      <c r="L46" s="144"/>
      <c r="M46" s="144"/>
      <c r="N46" s="144"/>
      <c r="O46" s="144"/>
      <c r="P46" s="144"/>
      <c r="Q46" s="144"/>
      <c r="R46" s="144"/>
    </row>
    <row r="47" spans="1:18" ht="12.75" x14ac:dyDescent="0.2">
      <c r="A47" s="22" t="s">
        <v>1148</v>
      </c>
      <c r="B47" s="6"/>
      <c r="C47" s="143" t="s">
        <v>1856</v>
      </c>
      <c r="D47" s="155"/>
      <c r="E47" s="144">
        <v>63574496</v>
      </c>
      <c r="F47" s="144">
        <v>81280905</v>
      </c>
      <c r="G47" s="144"/>
      <c r="H47" s="144">
        <v>10657</v>
      </c>
      <c r="I47" s="144">
        <v>563138</v>
      </c>
      <c r="J47" s="144"/>
      <c r="K47" s="144">
        <f t="shared" ref="K47:L49" si="12">ROUND(E47+H47,0)</f>
        <v>63585153</v>
      </c>
      <c r="L47" s="144">
        <f t="shared" si="12"/>
        <v>81844043</v>
      </c>
      <c r="M47" s="144">
        <v>985123</v>
      </c>
      <c r="N47" s="144">
        <f>ROUND(SUM(K47:M47),0)</f>
        <v>146414319</v>
      </c>
      <c r="O47" s="144"/>
      <c r="P47" s="144">
        <v>5608941</v>
      </c>
      <c r="Q47" s="144">
        <v>15167485</v>
      </c>
      <c r="R47" s="144">
        <f>ROUND(SUM(N47:Q47),0)</f>
        <v>167190745</v>
      </c>
    </row>
    <row r="48" spans="1:18" ht="12.75" x14ac:dyDescent="0.2">
      <c r="A48" s="22" t="s">
        <v>1148</v>
      </c>
      <c r="B48" s="6"/>
      <c r="C48" s="143" t="s">
        <v>1857</v>
      </c>
      <c r="D48" s="155"/>
      <c r="E48" s="144">
        <v>0</v>
      </c>
      <c r="F48" s="144">
        <v>-4558394</v>
      </c>
      <c r="G48" s="144"/>
      <c r="H48" s="144">
        <v>0</v>
      </c>
      <c r="I48" s="144">
        <v>-12870</v>
      </c>
      <c r="J48" s="144"/>
      <c r="K48" s="144">
        <f t="shared" si="12"/>
        <v>0</v>
      </c>
      <c r="L48" s="144">
        <f t="shared" si="12"/>
        <v>-4571264</v>
      </c>
      <c r="M48" s="144">
        <v>0</v>
      </c>
      <c r="N48" s="144">
        <f>ROUND(SUM(K48:M48),0)</f>
        <v>-4571264</v>
      </c>
      <c r="O48" s="144"/>
      <c r="P48" s="144">
        <v>-1349653</v>
      </c>
      <c r="Q48" s="144">
        <v>-3630303</v>
      </c>
      <c r="R48" s="144">
        <f>ROUND(SUM(N48:Q48),0)</f>
        <v>-9551220</v>
      </c>
    </row>
    <row r="49" spans="1:18" ht="12.75" x14ac:dyDescent="0.2">
      <c r="A49" s="22" t="s">
        <v>1148</v>
      </c>
      <c r="B49" s="6"/>
      <c r="C49" s="143" t="s">
        <v>1858</v>
      </c>
      <c r="D49" s="155"/>
      <c r="E49" s="144">
        <v>0</v>
      </c>
      <c r="F49" s="144">
        <v>-556000</v>
      </c>
      <c r="G49" s="144"/>
      <c r="H49" s="144">
        <v>0</v>
      </c>
      <c r="I49" s="144">
        <v>0</v>
      </c>
      <c r="J49" s="144"/>
      <c r="K49" s="144">
        <f t="shared" si="12"/>
        <v>0</v>
      </c>
      <c r="L49" s="144">
        <f t="shared" si="12"/>
        <v>-556000</v>
      </c>
      <c r="M49" s="144">
        <v>0</v>
      </c>
      <c r="N49" s="144">
        <f>ROUND(SUM(K49:M49),0)</f>
        <v>-556000</v>
      </c>
      <c r="O49" s="144"/>
      <c r="P49" s="144">
        <v>0</v>
      </c>
      <c r="Q49" s="144">
        <v>-95000</v>
      </c>
      <c r="R49" s="144">
        <f>ROUND(SUM(N49:Q49),0)</f>
        <v>-651000</v>
      </c>
    </row>
    <row r="50" spans="1:18" ht="15" customHeight="1" x14ac:dyDescent="0.2">
      <c r="A50" s="22" t="s">
        <v>1092</v>
      </c>
      <c r="B50" s="6"/>
      <c r="C50" s="342" t="s">
        <v>1855</v>
      </c>
      <c r="D50" s="155" t="s">
        <v>2060</v>
      </c>
      <c r="E50" s="81">
        <f>ROUND(SUM(E47:E49),0)</f>
        <v>63574496</v>
      </c>
      <c r="F50" s="81">
        <f>ROUND(SUM(F47:F49),0)</f>
        <v>76166511</v>
      </c>
      <c r="G50" s="144"/>
      <c r="H50" s="81">
        <f t="shared" ref="H50:I50" si="13">ROUND(SUM(H47:H49),0)</f>
        <v>10657</v>
      </c>
      <c r="I50" s="81">
        <f t="shared" si="13"/>
        <v>550268</v>
      </c>
      <c r="J50" s="144"/>
      <c r="K50" s="81">
        <f t="shared" ref="K50:N50" si="14">ROUND(SUM(K47:K49),0)</f>
        <v>63585153</v>
      </c>
      <c r="L50" s="81">
        <f t="shared" si="14"/>
        <v>76716779</v>
      </c>
      <c r="M50" s="81">
        <f t="shared" si="14"/>
        <v>985123</v>
      </c>
      <c r="N50" s="81">
        <f t="shared" si="14"/>
        <v>141287055</v>
      </c>
      <c r="O50" s="144"/>
      <c r="P50" s="81">
        <f t="shared" ref="P50:R50" si="15">ROUND(SUM(P47:P49),0)</f>
        <v>4259288</v>
      </c>
      <c r="Q50" s="81">
        <f t="shared" si="15"/>
        <v>11442182</v>
      </c>
      <c r="R50" s="81">
        <f t="shared" si="15"/>
        <v>156988525</v>
      </c>
    </row>
    <row r="51" spans="1:18" ht="12.75" x14ac:dyDescent="0.2">
      <c r="B51" s="6"/>
      <c r="C51" s="6"/>
      <c r="D51" s="6"/>
      <c r="E51" s="6"/>
      <c r="F51" s="32"/>
      <c r="G51" s="6"/>
      <c r="H51" s="6"/>
      <c r="I51" s="6"/>
      <c r="J51" s="6"/>
      <c r="K51" s="6"/>
      <c r="L51" s="6"/>
      <c r="M51" s="6"/>
      <c r="N51" s="6"/>
      <c r="O51" s="6"/>
      <c r="P51" s="6"/>
      <c r="Q51" s="6"/>
    </row>
    <row r="52" spans="1:18" ht="12.75" x14ac:dyDescent="0.2">
      <c r="B52" s="6"/>
      <c r="C52" s="6" t="s">
        <v>1859</v>
      </c>
      <c r="D52" s="6"/>
      <c r="E52" s="6"/>
      <c r="F52" s="32"/>
      <c r="G52" s="6"/>
      <c r="H52" s="6"/>
      <c r="I52" s="6"/>
      <c r="J52" s="6"/>
      <c r="K52" s="6"/>
      <c r="L52" s="6"/>
      <c r="M52" s="6"/>
      <c r="N52" s="6"/>
      <c r="O52" s="6"/>
      <c r="P52" s="6"/>
      <c r="Q52" s="6"/>
    </row>
    <row r="53" spans="1:18" ht="12.75" x14ac:dyDescent="0.2">
      <c r="B53" s="6"/>
      <c r="C53" s="6"/>
      <c r="D53" s="6"/>
      <c r="E53" s="6"/>
      <c r="F53" s="32"/>
      <c r="G53" s="6"/>
      <c r="H53" s="6"/>
      <c r="I53" s="6"/>
      <c r="J53" s="6"/>
      <c r="K53" s="6"/>
      <c r="L53" s="6"/>
      <c r="M53" s="6"/>
      <c r="N53" s="6"/>
      <c r="O53" s="6"/>
      <c r="P53" s="6"/>
      <c r="Q53" s="6"/>
    </row>
    <row r="54" spans="1:18" ht="15" customHeight="1" x14ac:dyDescent="0.2">
      <c r="A54" s="22" t="s">
        <v>1554</v>
      </c>
      <c r="C54" t="s">
        <v>1552</v>
      </c>
    </row>
    <row r="55" spans="1:18" ht="15" customHeight="1" x14ac:dyDescent="0.2">
      <c r="C55" t="s">
        <v>1860</v>
      </c>
    </row>
    <row r="56" spans="1:18" ht="12.75" x14ac:dyDescent="0.2">
      <c r="B56" s="6"/>
      <c r="C56" s="6"/>
      <c r="D56" s="6"/>
      <c r="E56" s="6"/>
      <c r="F56" s="32"/>
      <c r="G56" s="6"/>
      <c r="H56" s="6"/>
      <c r="I56" s="6"/>
      <c r="J56" s="6"/>
      <c r="K56" s="6"/>
      <c r="L56" s="6"/>
      <c r="M56" s="6"/>
      <c r="N56" s="6"/>
      <c r="O56" s="6"/>
      <c r="P56" s="6"/>
      <c r="Q56" s="6"/>
    </row>
    <row r="57" spans="1:18" ht="15" customHeight="1" x14ac:dyDescent="0.2">
      <c r="A57" s="22" t="s">
        <v>1555</v>
      </c>
      <c r="C57" t="s">
        <v>1582</v>
      </c>
    </row>
  </sheetData>
  <conditionalFormatting sqref="E14:R50">
    <cfRule type="expression" dxfId="42" priority="77">
      <formula>TRUNC(E14)&lt;&gt;E14</formula>
    </cfRule>
  </conditionalFormatting>
  <pageMargins left="0.23622047244094491" right="0.23622047244094491" top="0.90551181102362199" bottom="0.74803149606299213" header="0.31496062992125984" footer="0.31496062992125984"/>
  <pageSetup paperSize="9" scale="64" orientation="landscape" r:id="rId1"/>
  <headerFooter scaleWithDoc="0">
    <oddFooter>&amp;L&amp;K000000&amp;R&amp;K000000 |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
    <tabColor rgb="FF002060"/>
    <pageSetUpPr fitToPage="1"/>
  </sheetPr>
  <dimension ref="A1:O30"/>
  <sheetViews>
    <sheetView view="pageBreakPreview" zoomScaleNormal="100" zoomScaleSheetLayoutView="100" workbookViewId="0"/>
  </sheetViews>
  <sheetFormatPr defaultColWidth="8.85546875" defaultRowHeight="15" customHeight="1" x14ac:dyDescent="0.2"/>
  <cols>
    <col min="1" max="1" width="13.140625" style="254" customWidth="1"/>
    <col min="2" max="2" width="4.85546875" customWidth="1"/>
    <col min="3" max="3" width="31.5703125" customWidth="1"/>
    <col min="4" max="4" width="5.140625" bestFit="1" customWidth="1"/>
    <col min="5" max="5" width="15.42578125" bestFit="1" customWidth="1"/>
    <col min="6" max="6" width="16.28515625" bestFit="1" customWidth="1"/>
    <col min="7" max="7" width="11.42578125" customWidth="1"/>
    <col min="8" max="8" width="1.85546875" customWidth="1"/>
    <col min="9" max="9" width="31" customWidth="1"/>
    <col min="10" max="10" width="1.85546875" customWidth="1"/>
    <col min="11" max="11" width="13.140625" customWidth="1"/>
    <col min="12" max="12" width="1.85546875" customWidth="1"/>
    <col min="13" max="13" width="13.140625" customWidth="1"/>
    <col min="14" max="14" width="1.85546875" customWidth="1"/>
    <col min="15" max="15" width="43" customWidth="1"/>
  </cols>
  <sheetData>
    <row r="1" spans="1:15" ht="15" customHeight="1" x14ac:dyDescent="0.2">
      <c r="A1" s="22"/>
      <c r="B1" s="266"/>
      <c r="C1" s="281" t="s">
        <v>1597</v>
      </c>
      <c r="D1" s="281"/>
      <c r="E1" s="281"/>
      <c r="F1" s="281"/>
      <c r="G1" s="6"/>
      <c r="H1" s="6"/>
      <c r="I1" s="6"/>
      <c r="J1" s="6"/>
      <c r="K1" s="6"/>
      <c r="L1" s="6"/>
      <c r="M1" s="6"/>
      <c r="N1" s="6"/>
      <c r="O1" s="6"/>
    </row>
    <row r="2" spans="1:15" ht="15" customHeight="1" x14ac:dyDescent="0.2">
      <c r="A2" s="23" t="s">
        <v>1072</v>
      </c>
      <c r="B2" s="266"/>
      <c r="C2" s="281" t="s">
        <v>534</v>
      </c>
      <c r="D2" s="281"/>
      <c r="E2" s="281"/>
      <c r="F2" s="281"/>
      <c r="G2" s="6"/>
      <c r="H2" s="6"/>
      <c r="I2" s="6"/>
      <c r="J2" s="6"/>
      <c r="K2" s="6"/>
      <c r="L2" s="6"/>
      <c r="M2" s="6"/>
      <c r="N2" s="6"/>
      <c r="O2" s="6"/>
    </row>
    <row r="3" spans="1:15" ht="15" customHeight="1" x14ac:dyDescent="0.2">
      <c r="A3" s="22" t="s">
        <v>991</v>
      </c>
      <c r="B3" s="266"/>
      <c r="C3" s="281" t="s">
        <v>1730</v>
      </c>
      <c r="D3" s="281"/>
      <c r="E3" s="281"/>
      <c r="F3" s="281"/>
      <c r="G3" s="6"/>
      <c r="H3" s="6"/>
      <c r="I3" s="6"/>
      <c r="J3" s="6"/>
      <c r="K3" s="6"/>
      <c r="L3" s="6"/>
      <c r="M3" s="6"/>
      <c r="N3" s="6"/>
      <c r="O3" s="6"/>
    </row>
    <row r="4" spans="1:15" ht="12.75" customHeight="1" x14ac:dyDescent="0.2">
      <c r="B4" s="267"/>
      <c r="C4" s="267"/>
      <c r="D4" s="267"/>
      <c r="E4" s="267"/>
      <c r="F4" s="267"/>
      <c r="G4" s="147"/>
      <c r="H4" s="147"/>
      <c r="I4" s="6"/>
      <c r="J4" s="147"/>
      <c r="K4" s="147"/>
      <c r="L4" s="147"/>
      <c r="M4" s="147"/>
      <c r="N4" s="147"/>
      <c r="O4" s="147"/>
    </row>
    <row r="5" spans="1:15" ht="12.75" customHeight="1" x14ac:dyDescent="0.2">
      <c r="A5" s="22"/>
      <c r="B5" s="283" t="s">
        <v>1849</v>
      </c>
      <c r="C5" s="284" t="s">
        <v>102</v>
      </c>
      <c r="D5" s="284"/>
      <c r="E5" s="284"/>
      <c r="F5" s="284"/>
      <c r="G5" s="6"/>
      <c r="H5" s="6"/>
      <c r="I5" s="6"/>
      <c r="J5" s="6"/>
      <c r="K5" s="13"/>
      <c r="L5" s="13"/>
      <c r="M5" s="13"/>
      <c r="N5" s="13"/>
      <c r="O5" s="13"/>
    </row>
    <row r="6" spans="1:15" ht="12.75" customHeight="1" x14ac:dyDescent="0.2">
      <c r="A6" s="22"/>
      <c r="B6" s="96"/>
      <c r="C6" s="91"/>
      <c r="D6" s="91"/>
      <c r="E6" s="91"/>
      <c r="F6" s="91"/>
      <c r="G6" s="91"/>
      <c r="H6" s="6"/>
      <c r="I6" s="6"/>
      <c r="J6" s="6"/>
      <c r="K6" s="13"/>
      <c r="L6" s="13"/>
      <c r="M6" s="13"/>
      <c r="N6" s="13"/>
      <c r="O6" s="13"/>
    </row>
    <row r="7" spans="1:15" ht="12.75" customHeight="1" x14ac:dyDescent="0.2">
      <c r="A7" s="22" t="s">
        <v>1156</v>
      </c>
      <c r="B7" s="294" t="s">
        <v>43</v>
      </c>
      <c r="C7" s="292" t="s">
        <v>1605</v>
      </c>
      <c r="D7" s="292"/>
      <c r="E7" s="292"/>
      <c r="F7" s="292"/>
      <c r="G7" s="266"/>
      <c r="H7" s="266"/>
      <c r="I7" s="266"/>
      <c r="J7" s="266"/>
      <c r="K7" s="347"/>
      <c r="L7" s="347"/>
      <c r="M7" s="347"/>
      <c r="N7" s="347"/>
      <c r="O7" s="347"/>
    </row>
    <row r="8" spans="1:15" ht="9" customHeight="1" x14ac:dyDescent="0.2">
      <c r="A8" s="22"/>
      <c r="B8" s="266"/>
      <c r="C8" s="266"/>
      <c r="D8" s="266"/>
      <c r="E8" s="266"/>
      <c r="F8" s="266"/>
      <c r="G8" s="266"/>
      <c r="H8" s="266"/>
      <c r="I8" s="266"/>
      <c r="J8" s="266"/>
      <c r="K8" s="347"/>
      <c r="L8" s="347"/>
      <c r="M8" s="347"/>
      <c r="N8" s="347"/>
      <c r="O8" s="347"/>
    </row>
    <row r="9" spans="1:15" ht="31.5" customHeight="1" x14ac:dyDescent="0.2">
      <c r="A9" s="22" t="s">
        <v>1157</v>
      </c>
      <c r="B9" s="266"/>
      <c r="C9" s="368" t="s">
        <v>1607</v>
      </c>
      <c r="D9" s="368" t="s">
        <v>254</v>
      </c>
      <c r="E9" s="369" t="s">
        <v>1861</v>
      </c>
      <c r="F9" s="369" t="s">
        <v>1862</v>
      </c>
      <c r="G9" s="369" t="s">
        <v>1631</v>
      </c>
      <c r="H9" s="369"/>
      <c r="I9" s="288" t="s">
        <v>1632</v>
      </c>
      <c r="J9" s="369"/>
      <c r="K9" s="369" t="s">
        <v>450</v>
      </c>
      <c r="L9" s="369"/>
      <c r="M9" s="369" t="s">
        <v>1633</v>
      </c>
      <c r="N9" s="369"/>
      <c r="O9" s="369" t="s">
        <v>1634</v>
      </c>
    </row>
    <row r="10" spans="1:15" ht="12.75" x14ac:dyDescent="0.2">
      <c r="A10" s="22"/>
      <c r="B10" s="266"/>
      <c r="C10" s="344"/>
      <c r="D10" s="344"/>
      <c r="E10" s="344" t="s">
        <v>13</v>
      </c>
      <c r="F10" s="344" t="s">
        <v>13</v>
      </c>
      <c r="G10" s="344"/>
      <c r="H10" s="344"/>
      <c r="I10" s="344"/>
      <c r="J10" s="344"/>
      <c r="K10" s="344"/>
      <c r="L10" s="344"/>
      <c r="M10" s="344"/>
      <c r="N10" s="344"/>
      <c r="O10" s="344"/>
    </row>
    <row r="11" spans="1:15" ht="12.75" x14ac:dyDescent="0.2">
      <c r="A11" s="22"/>
      <c r="B11" s="294" t="s">
        <v>432</v>
      </c>
      <c r="C11" s="366" t="s">
        <v>1606</v>
      </c>
      <c r="D11" s="366"/>
    </row>
    <row r="12" spans="1:15" ht="21" customHeight="1" x14ac:dyDescent="0.2">
      <c r="A12" s="22"/>
      <c r="B12" s="266"/>
      <c r="C12" s="345" t="s">
        <v>274</v>
      </c>
      <c r="D12" s="345"/>
      <c r="E12" s="345"/>
      <c r="F12" s="345"/>
      <c r="G12" s="348"/>
      <c r="H12" s="348"/>
      <c r="I12" s="348"/>
      <c r="J12" s="348"/>
      <c r="K12" s="348"/>
      <c r="L12" s="348"/>
      <c r="M12" s="348"/>
      <c r="N12" s="348"/>
      <c r="O12" s="348"/>
    </row>
    <row r="13" spans="1:15" ht="38.25" x14ac:dyDescent="0.2">
      <c r="A13" s="22"/>
      <c r="B13" s="6"/>
      <c r="C13" s="149" t="s">
        <v>1718</v>
      </c>
      <c r="D13" s="149"/>
      <c r="E13" s="370">
        <v>11037997</v>
      </c>
      <c r="F13" s="370">
        <v>11679100</v>
      </c>
      <c r="G13" s="150">
        <v>2</v>
      </c>
      <c r="H13" s="151"/>
      <c r="I13" s="150" t="s">
        <v>1375</v>
      </c>
      <c r="J13" s="151"/>
      <c r="K13" s="150" t="s">
        <v>1150</v>
      </c>
      <c r="L13" s="151"/>
      <c r="M13" s="152">
        <v>46191</v>
      </c>
      <c r="N13" s="153"/>
      <c r="O13" s="150" t="s">
        <v>1374</v>
      </c>
    </row>
    <row r="14" spans="1:15" ht="7.5" customHeight="1" x14ac:dyDescent="0.2">
      <c r="A14" s="22"/>
      <c r="B14" s="6"/>
      <c r="C14" s="149"/>
      <c r="D14" s="149"/>
      <c r="E14" s="370"/>
      <c r="F14" s="370"/>
      <c r="G14" s="151"/>
      <c r="H14" s="151"/>
      <c r="I14" s="151"/>
      <c r="J14" s="151"/>
      <c r="K14" s="151"/>
      <c r="L14" s="151"/>
      <c r="M14" s="154"/>
      <c r="N14" s="153"/>
      <c r="O14" s="151"/>
    </row>
    <row r="15" spans="1:15" ht="38.25" x14ac:dyDescent="0.2">
      <c r="A15" s="22"/>
      <c r="B15" s="6"/>
      <c r="C15" s="149" t="s">
        <v>1754</v>
      </c>
      <c r="D15" s="149"/>
      <c r="E15" s="370">
        <v>52547156</v>
      </c>
      <c r="F15" s="370">
        <v>52450897</v>
      </c>
      <c r="G15" s="150" t="s">
        <v>1152</v>
      </c>
      <c r="H15" s="151"/>
      <c r="I15" s="150" t="s">
        <v>1375</v>
      </c>
      <c r="J15" s="151"/>
      <c r="K15" s="150" t="s">
        <v>1150</v>
      </c>
      <c r="L15" s="151"/>
      <c r="M15" s="152">
        <v>46191</v>
      </c>
      <c r="N15" s="153"/>
      <c r="O15" s="150" t="s">
        <v>1755</v>
      </c>
    </row>
    <row r="16" spans="1:15" ht="5.25" customHeight="1" x14ac:dyDescent="0.2">
      <c r="A16" s="22"/>
      <c r="B16" s="6"/>
      <c r="C16" s="149"/>
      <c r="D16" s="38"/>
      <c r="E16" s="370"/>
      <c r="F16" s="370"/>
      <c r="G16" s="151"/>
      <c r="H16" s="151"/>
      <c r="I16" s="151"/>
      <c r="J16" s="151"/>
      <c r="K16" s="151"/>
      <c r="L16" s="151"/>
      <c r="M16" s="151"/>
      <c r="N16" s="151"/>
      <c r="O16" s="151"/>
    </row>
    <row r="17" spans="1:15" ht="12.75" x14ac:dyDescent="0.2">
      <c r="A17" s="22"/>
      <c r="B17" s="6"/>
      <c r="C17" s="149" t="s">
        <v>1722</v>
      </c>
      <c r="D17" s="38" t="s">
        <v>2057</v>
      </c>
      <c r="E17" s="374">
        <f>SUM(E13:E15)</f>
        <v>63585153</v>
      </c>
      <c r="F17" s="374">
        <f>SUM(F13:F15)</f>
        <v>64129997</v>
      </c>
      <c r="G17" s="151"/>
      <c r="H17" s="151"/>
      <c r="I17" s="151"/>
      <c r="J17" s="151"/>
      <c r="K17" s="151"/>
      <c r="L17" s="151"/>
      <c r="M17" s="151"/>
      <c r="N17" s="151"/>
      <c r="O17" s="151"/>
    </row>
    <row r="18" spans="1:15" ht="7.5" customHeight="1" x14ac:dyDescent="0.2">
      <c r="A18" s="22"/>
      <c r="B18" s="6"/>
      <c r="C18" s="44"/>
      <c r="D18" s="375"/>
      <c r="E18" s="370"/>
      <c r="F18" s="370"/>
      <c r="G18" s="151"/>
      <c r="H18" s="151"/>
      <c r="I18" s="151"/>
      <c r="J18" s="151"/>
      <c r="K18" s="151"/>
      <c r="L18" s="151"/>
      <c r="M18" s="154"/>
      <c r="N18" s="153"/>
      <c r="O18" s="151"/>
    </row>
    <row r="19" spans="1:15" ht="38.25" x14ac:dyDescent="0.2">
      <c r="A19" s="22"/>
      <c r="B19" s="6"/>
      <c r="C19" s="149" t="s">
        <v>1719</v>
      </c>
      <c r="D19" s="38"/>
      <c r="E19" s="370">
        <v>3864406</v>
      </c>
      <c r="F19" s="370">
        <v>3351869</v>
      </c>
      <c r="G19" s="150" t="s">
        <v>1151</v>
      </c>
      <c r="H19" s="151"/>
      <c r="I19" s="150" t="s">
        <v>1375</v>
      </c>
      <c r="J19" s="151"/>
      <c r="K19" s="150" t="s">
        <v>1150</v>
      </c>
      <c r="L19" s="151"/>
      <c r="M19" s="152">
        <v>46191</v>
      </c>
      <c r="N19" s="153"/>
      <c r="O19" s="150" t="s">
        <v>1374</v>
      </c>
    </row>
    <row r="20" spans="1:15" ht="7.5" customHeight="1" x14ac:dyDescent="0.2">
      <c r="A20" s="255"/>
      <c r="B20" s="6"/>
      <c r="C20" s="44"/>
      <c r="D20" s="375"/>
      <c r="E20" s="370"/>
      <c r="F20" s="370"/>
      <c r="G20" s="151"/>
      <c r="H20" s="151"/>
      <c r="I20" s="151"/>
      <c r="J20" s="151"/>
      <c r="K20" s="151"/>
      <c r="L20" s="151"/>
      <c r="M20" s="154"/>
      <c r="N20" s="153"/>
      <c r="O20" s="151"/>
    </row>
    <row r="21" spans="1:15" ht="38.25" x14ac:dyDescent="0.2">
      <c r="A21" s="255"/>
      <c r="B21" s="6"/>
      <c r="C21" s="149" t="s">
        <v>105</v>
      </c>
      <c r="D21" s="38"/>
      <c r="E21" s="370">
        <v>72852373</v>
      </c>
      <c r="F21" s="370">
        <v>64745294</v>
      </c>
      <c r="G21" s="150" t="s">
        <v>1152</v>
      </c>
      <c r="H21" s="151"/>
      <c r="I21" s="150" t="s">
        <v>1153</v>
      </c>
      <c r="J21" s="151"/>
      <c r="K21" s="150" t="s">
        <v>1154</v>
      </c>
      <c r="L21" s="151"/>
      <c r="M21" s="152">
        <v>46191</v>
      </c>
      <c r="N21" s="153"/>
      <c r="O21" s="150" t="s">
        <v>1155</v>
      </c>
    </row>
    <row r="22" spans="1:15" ht="5.25" customHeight="1" x14ac:dyDescent="0.2">
      <c r="A22" s="255"/>
      <c r="B22" s="6"/>
      <c r="C22" s="149"/>
      <c r="D22" s="38"/>
      <c r="E22" s="370"/>
      <c r="F22" s="370"/>
      <c r="G22" s="151"/>
      <c r="H22" s="151"/>
      <c r="I22" s="151"/>
      <c r="J22" s="151"/>
      <c r="K22" s="151"/>
      <c r="L22" s="151"/>
      <c r="M22" s="151"/>
      <c r="N22" s="151"/>
      <c r="O22" s="151"/>
    </row>
    <row r="23" spans="1:15" ht="12.75" x14ac:dyDescent="0.2">
      <c r="A23" s="255"/>
      <c r="B23" s="6"/>
      <c r="C23" s="149" t="s">
        <v>1721</v>
      </c>
      <c r="D23" s="38" t="s">
        <v>2057</v>
      </c>
      <c r="E23" s="374">
        <f>SUM(E19:E21)</f>
        <v>76716779</v>
      </c>
      <c r="F23" s="374">
        <f>SUM(F19:F21)</f>
        <v>68097163</v>
      </c>
      <c r="G23" s="151"/>
      <c r="H23" s="151"/>
      <c r="I23" s="151"/>
      <c r="J23" s="151"/>
      <c r="K23" s="151"/>
      <c r="L23" s="151"/>
      <c r="M23" s="151"/>
      <c r="N23" s="151"/>
      <c r="O23" s="151"/>
    </row>
    <row r="24" spans="1:15" ht="7.5" customHeight="1" x14ac:dyDescent="0.2">
      <c r="A24" s="255"/>
      <c r="B24" s="6"/>
      <c r="C24" s="40"/>
      <c r="D24" s="40"/>
      <c r="E24" s="40"/>
      <c r="F24" s="40"/>
      <c r="G24" s="151"/>
      <c r="H24" s="151"/>
      <c r="I24" s="151"/>
      <c r="J24" s="151"/>
      <c r="K24" s="151"/>
      <c r="L24" s="151"/>
      <c r="M24" s="154"/>
      <c r="N24" s="153"/>
      <c r="O24" s="151"/>
    </row>
    <row r="25" spans="1:15" ht="12.75" x14ac:dyDescent="0.2">
      <c r="A25" s="255"/>
      <c r="B25" s="6"/>
      <c r="C25" s="19" t="s">
        <v>199</v>
      </c>
      <c r="D25" s="19"/>
      <c r="E25" s="19"/>
      <c r="F25" s="19"/>
      <c r="G25" s="19"/>
      <c r="H25" s="19"/>
      <c r="I25" s="19"/>
      <c r="J25" s="19"/>
      <c r="K25" s="19"/>
      <c r="L25" s="19"/>
      <c r="M25" s="19"/>
      <c r="N25" s="19"/>
      <c r="O25" s="19"/>
    </row>
    <row r="26" spans="1:15" ht="12.75" x14ac:dyDescent="0.2">
      <c r="A26" s="255"/>
      <c r="B26" s="6"/>
      <c r="C26" s="19" t="s">
        <v>200</v>
      </c>
      <c r="D26" s="19"/>
      <c r="E26" s="19"/>
      <c r="F26" s="19"/>
      <c r="G26" s="19"/>
      <c r="H26" s="19"/>
      <c r="I26" s="19"/>
      <c r="J26" s="19"/>
      <c r="K26" s="19"/>
      <c r="L26" s="19"/>
      <c r="M26" s="19"/>
      <c r="N26" s="19"/>
      <c r="O26" s="19"/>
    </row>
    <row r="27" spans="1:15" ht="12.75" x14ac:dyDescent="0.2">
      <c r="A27" s="255"/>
      <c r="B27" s="6"/>
      <c r="C27" s="19"/>
      <c r="D27" s="19"/>
      <c r="E27" s="19"/>
      <c r="F27" s="19"/>
      <c r="G27" s="19"/>
      <c r="H27" s="19"/>
      <c r="I27" s="19"/>
      <c r="J27" s="19"/>
      <c r="K27" s="19"/>
      <c r="L27" s="19"/>
      <c r="M27" s="19"/>
      <c r="N27" s="19"/>
      <c r="O27" s="19"/>
    </row>
    <row r="28" spans="1:15" ht="12.75" x14ac:dyDescent="0.2">
      <c r="A28" s="255"/>
      <c r="B28" s="6"/>
      <c r="C28" s="257" t="s">
        <v>157</v>
      </c>
      <c r="D28" s="257"/>
      <c r="E28" s="257"/>
      <c r="F28" s="257"/>
      <c r="G28" s="257"/>
      <c r="H28" s="257"/>
      <c r="I28" s="257"/>
      <c r="J28" s="257"/>
      <c r="K28" s="257"/>
      <c r="L28" s="257"/>
      <c r="M28" s="257"/>
      <c r="N28" s="257"/>
      <c r="O28" s="257"/>
    </row>
    <row r="29" spans="1:15" ht="12.75" x14ac:dyDescent="0.2">
      <c r="A29" s="255"/>
      <c r="B29" s="6"/>
      <c r="C29" s="19" t="s">
        <v>1376</v>
      </c>
      <c r="D29" s="19"/>
      <c r="E29" s="19"/>
      <c r="F29" s="19"/>
      <c r="G29" s="19"/>
      <c r="H29" s="19"/>
      <c r="I29" s="19"/>
      <c r="J29" s="19"/>
      <c r="K29" s="19"/>
      <c r="L29" s="19"/>
      <c r="M29" s="19"/>
      <c r="N29" s="19"/>
      <c r="O29" s="19"/>
    </row>
    <row r="30" spans="1:15" ht="8.4499999999999993" customHeight="1" x14ac:dyDescent="0.2">
      <c r="A30" s="255"/>
      <c r="B30" s="6"/>
      <c r="C30" s="44"/>
      <c r="D30" s="44"/>
      <c r="E30" s="44"/>
      <c r="F30" s="44"/>
      <c r="G30" s="151"/>
      <c r="H30" s="151"/>
      <c r="I30" s="151"/>
      <c r="J30" s="151"/>
      <c r="K30" s="151"/>
      <c r="L30" s="151"/>
      <c r="M30" s="154"/>
      <c r="N30" s="153"/>
      <c r="O30" s="151"/>
    </row>
  </sheetData>
  <conditionalFormatting sqref="E13:F23">
    <cfRule type="expression" dxfId="41" priority="1">
      <formula>TRUNC(E13)&lt;&gt;E13</formula>
    </cfRule>
  </conditionalFormatting>
  <pageMargins left="0.23622047244094491" right="0.23622047244094491" top="0.90551181102362199" bottom="0.74803149606299213" header="0.31496062992125984" footer="0.31496062992125984"/>
  <pageSetup paperSize="9" scale="71" fitToHeight="0" orientation="landscape" r:id="rId1"/>
  <headerFooter scaleWithDoc="0">
    <oddFooter>&amp;L&amp;K000000&amp;R&amp;K000000 |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tabColor rgb="FF002060"/>
    <pageSetUpPr fitToPage="1"/>
  </sheetPr>
  <dimension ref="A1:J47"/>
  <sheetViews>
    <sheetView view="pageBreakPreview" zoomScaleNormal="100" zoomScaleSheetLayoutView="100" workbookViewId="0"/>
  </sheetViews>
  <sheetFormatPr defaultColWidth="8.85546875" defaultRowHeight="15" customHeight="1" x14ac:dyDescent="0.2"/>
  <cols>
    <col min="1" max="1" width="13.85546875" style="8" bestFit="1" customWidth="1"/>
    <col min="2" max="2" width="4.85546875" customWidth="1"/>
    <col min="3" max="3" width="46.85546875" customWidth="1"/>
    <col min="4" max="6" width="14.140625" bestFit="1" customWidth="1"/>
    <col min="7" max="7" width="15.140625" bestFit="1" customWidth="1"/>
    <col min="8" max="9" width="14.140625" bestFit="1" customWidth="1"/>
    <col min="10" max="10" width="13.140625" bestFit="1" customWidth="1"/>
    <col min="11" max="28" width="8.85546875" customWidth="1"/>
  </cols>
  <sheetData>
    <row r="1" spans="1:10" ht="15.75" x14ac:dyDescent="0.2">
      <c r="A1" s="23"/>
      <c r="B1" s="266"/>
      <c r="C1" s="281" t="s">
        <v>1597</v>
      </c>
      <c r="D1" s="6"/>
      <c r="E1" s="6"/>
      <c r="F1" s="6"/>
      <c r="G1" s="6"/>
      <c r="H1" s="6"/>
      <c r="I1" s="6"/>
      <c r="J1" s="6"/>
    </row>
    <row r="2" spans="1:10" ht="15.75" x14ac:dyDescent="0.2">
      <c r="A2" s="23" t="s">
        <v>1072</v>
      </c>
      <c r="B2" s="266"/>
      <c r="C2" s="281" t="s">
        <v>534</v>
      </c>
      <c r="D2" s="6"/>
      <c r="E2" s="6"/>
      <c r="F2" s="6"/>
      <c r="G2" s="6"/>
      <c r="H2" s="6"/>
      <c r="I2" s="6"/>
      <c r="J2" s="6"/>
    </row>
    <row r="3" spans="1:10" ht="15.75" x14ac:dyDescent="0.2">
      <c r="A3" s="23" t="s">
        <v>991</v>
      </c>
      <c r="B3" s="266"/>
      <c r="C3" s="281" t="s">
        <v>1730</v>
      </c>
      <c r="D3" s="6"/>
      <c r="E3" s="6"/>
      <c r="F3" s="6"/>
      <c r="G3" s="6"/>
      <c r="H3" s="6"/>
      <c r="I3" s="6"/>
      <c r="J3" s="6"/>
    </row>
    <row r="4" spans="1:10" ht="12.75" x14ac:dyDescent="0.2">
      <c r="B4" s="276"/>
      <c r="C4" s="276"/>
      <c r="D4" s="140"/>
      <c r="E4" s="140"/>
      <c r="F4" s="140"/>
      <c r="G4" s="140"/>
      <c r="H4" s="140"/>
      <c r="I4" s="25"/>
      <c r="J4" s="6"/>
    </row>
    <row r="5" spans="1:10" ht="15.75" x14ac:dyDescent="0.2">
      <c r="B5" s="283" t="s">
        <v>1863</v>
      </c>
      <c r="C5" s="284" t="s">
        <v>101</v>
      </c>
      <c r="D5" s="6"/>
      <c r="E5" s="6"/>
      <c r="F5" s="6"/>
      <c r="G5" s="6"/>
      <c r="H5" s="6"/>
      <c r="I5" s="6"/>
      <c r="J5" s="6"/>
    </row>
    <row r="6" spans="1:10" ht="12.75" x14ac:dyDescent="0.2">
      <c r="A6" s="23"/>
      <c r="B6" s="96"/>
      <c r="C6" s="15"/>
      <c r="D6" s="6"/>
      <c r="E6" s="6"/>
      <c r="F6" s="6"/>
      <c r="G6" s="6"/>
      <c r="H6" s="6"/>
      <c r="I6" s="6"/>
      <c r="J6" s="6"/>
    </row>
    <row r="7" spans="1:10" ht="12.75" x14ac:dyDescent="0.2">
      <c r="A7" s="23"/>
      <c r="B7" s="294" t="s">
        <v>40</v>
      </c>
      <c r="C7" s="292" t="s">
        <v>1604</v>
      </c>
      <c r="D7" s="6"/>
      <c r="E7" s="6"/>
      <c r="F7" s="6"/>
      <c r="G7" s="6"/>
      <c r="H7" s="6"/>
      <c r="I7" s="6"/>
      <c r="J7" s="6"/>
    </row>
    <row r="8" spans="1:10" ht="12.75" x14ac:dyDescent="0.2">
      <c r="A8" s="23"/>
      <c r="B8" s="6"/>
      <c r="C8" s="6"/>
      <c r="D8" s="6"/>
      <c r="E8" s="6"/>
      <c r="F8" s="6"/>
      <c r="G8" s="6"/>
      <c r="H8" s="6"/>
      <c r="I8" s="6"/>
      <c r="J8" s="6"/>
    </row>
    <row r="9" spans="1:10" ht="12.75" x14ac:dyDescent="0.2">
      <c r="A9" s="23"/>
      <c r="B9" s="6"/>
      <c r="C9" s="6" t="s">
        <v>439</v>
      </c>
      <c r="D9" s="6"/>
      <c r="E9" s="6"/>
      <c r="F9" s="6"/>
      <c r="G9" s="6"/>
      <c r="H9" s="6"/>
      <c r="I9" s="6"/>
      <c r="J9" s="6"/>
    </row>
    <row r="10" spans="1:10" ht="12.75" x14ac:dyDescent="0.2">
      <c r="A10" s="23"/>
      <c r="B10" s="6"/>
      <c r="C10" s="6"/>
      <c r="D10" s="6"/>
      <c r="E10" s="6"/>
      <c r="F10" s="6"/>
      <c r="G10" s="6"/>
      <c r="H10" s="6"/>
      <c r="I10" s="6"/>
      <c r="J10" s="6"/>
    </row>
    <row r="11" spans="1:10" ht="38.25" x14ac:dyDescent="0.2">
      <c r="A11" s="23"/>
      <c r="B11" s="6"/>
      <c r="C11" s="266"/>
      <c r="D11" s="288" t="s">
        <v>226</v>
      </c>
      <c r="E11" s="288" t="s">
        <v>934</v>
      </c>
      <c r="F11" s="288" t="s">
        <v>935</v>
      </c>
      <c r="G11" s="288" t="s">
        <v>936</v>
      </c>
      <c r="H11" s="288" t="s">
        <v>937</v>
      </c>
      <c r="I11" s="288" t="s">
        <v>938</v>
      </c>
      <c r="J11" s="288" t="s">
        <v>1635</v>
      </c>
    </row>
    <row r="12" spans="1:10" ht="12.75" x14ac:dyDescent="0.2">
      <c r="A12" s="23"/>
      <c r="B12" s="6"/>
      <c r="C12" s="266"/>
      <c r="D12" s="290" t="s">
        <v>13</v>
      </c>
      <c r="E12" s="290" t="s">
        <v>13</v>
      </c>
      <c r="F12" s="290" t="s">
        <v>13</v>
      </c>
      <c r="G12" s="290" t="s">
        <v>13</v>
      </c>
      <c r="H12" s="290" t="s">
        <v>13</v>
      </c>
      <c r="I12" s="290" t="s">
        <v>13</v>
      </c>
      <c r="J12" s="290" t="s">
        <v>13</v>
      </c>
    </row>
    <row r="13" spans="1:10" ht="12.75" x14ac:dyDescent="0.2">
      <c r="A13" s="261" t="s">
        <v>1158</v>
      </c>
      <c r="B13" s="6"/>
      <c r="C13" s="292" t="s">
        <v>1850</v>
      </c>
      <c r="D13" s="49">
        <v>240069153</v>
      </c>
      <c r="E13" s="49">
        <v>42220433</v>
      </c>
      <c r="F13" s="49">
        <v>51597970</v>
      </c>
      <c r="G13" s="49">
        <v>32918805</v>
      </c>
      <c r="H13" s="49">
        <v>68939140</v>
      </c>
      <c r="I13" s="49">
        <v>1873467</v>
      </c>
      <c r="J13" s="49">
        <v>437618968</v>
      </c>
    </row>
    <row r="14" spans="1:10" ht="7.5" customHeight="1" x14ac:dyDescent="0.2">
      <c r="A14" s="23"/>
      <c r="B14" s="6"/>
      <c r="C14" s="142"/>
      <c r="D14" s="49"/>
      <c r="E14" s="49"/>
      <c r="F14" s="49"/>
      <c r="G14" s="49"/>
      <c r="H14" s="49"/>
      <c r="I14" s="49"/>
      <c r="J14" s="49"/>
    </row>
    <row r="15" spans="1:10" ht="12.75" x14ac:dyDescent="0.2">
      <c r="A15" s="261" t="s">
        <v>1145</v>
      </c>
      <c r="B15" s="6"/>
      <c r="C15" s="142" t="s">
        <v>59</v>
      </c>
      <c r="D15" s="108">
        <v>8168464</v>
      </c>
      <c r="E15" s="108">
        <v>668430</v>
      </c>
      <c r="F15" s="108">
        <v>478354</v>
      </c>
      <c r="G15" s="108">
        <v>940951</v>
      </c>
      <c r="H15" s="108">
        <v>6536378</v>
      </c>
      <c r="I15" s="108">
        <v>0</v>
      </c>
      <c r="J15" s="49">
        <f>ROUND(SUM(D15:I15),0)</f>
        <v>16792577</v>
      </c>
    </row>
    <row r="16" spans="1:10" ht="7.5" customHeight="1" x14ac:dyDescent="0.2">
      <c r="A16" s="261"/>
      <c r="B16" s="6"/>
      <c r="C16" s="142"/>
      <c r="D16" s="80"/>
      <c r="E16" s="80"/>
      <c r="F16" s="80"/>
      <c r="G16" s="80"/>
      <c r="H16" s="80"/>
      <c r="I16" s="80"/>
      <c r="J16" s="49"/>
    </row>
    <row r="17" spans="1:10" ht="25.5" x14ac:dyDescent="0.2">
      <c r="A17" s="261" t="s">
        <v>1149</v>
      </c>
      <c r="B17" s="6"/>
      <c r="C17" s="142" t="s">
        <v>203</v>
      </c>
      <c r="D17" s="108">
        <v>-5541368</v>
      </c>
      <c r="E17" s="108">
        <v>-17545047</v>
      </c>
      <c r="F17" s="108">
        <v>0</v>
      </c>
      <c r="G17" s="108">
        <v>-3548140</v>
      </c>
      <c r="H17" s="108">
        <v>-15484112</v>
      </c>
      <c r="I17" s="108">
        <v>0</v>
      </c>
      <c r="J17" s="49">
        <f>ROUND(SUM(D17:I17),0)</f>
        <v>-42118667</v>
      </c>
    </row>
    <row r="18" spans="1:10" ht="7.5" customHeight="1" x14ac:dyDescent="0.2">
      <c r="A18" s="261"/>
      <c r="B18" s="6"/>
      <c r="C18" s="142"/>
      <c r="D18" s="80"/>
      <c r="E18" s="80"/>
      <c r="F18" s="80"/>
      <c r="G18" s="80"/>
      <c r="H18" s="80"/>
      <c r="I18" s="80"/>
      <c r="J18" s="49"/>
    </row>
    <row r="19" spans="1:10" ht="25.5" x14ac:dyDescent="0.2">
      <c r="A19" s="261" t="s">
        <v>1159</v>
      </c>
      <c r="B19" s="6"/>
      <c r="C19" s="142" t="s">
        <v>204</v>
      </c>
      <c r="D19" s="108">
        <v>0</v>
      </c>
      <c r="E19" s="108">
        <v>0</v>
      </c>
      <c r="F19" s="108">
        <v>-102356</v>
      </c>
      <c r="G19" s="108">
        <v>0</v>
      </c>
      <c r="H19" s="108">
        <v>0</v>
      </c>
      <c r="I19" s="108">
        <v>0</v>
      </c>
      <c r="J19" s="49">
        <f>ROUND(SUM(D19:I19),0)</f>
        <v>-102356</v>
      </c>
    </row>
    <row r="20" spans="1:10" ht="7.5" customHeight="1" x14ac:dyDescent="0.2">
      <c r="A20" s="261"/>
      <c r="B20" s="6"/>
      <c r="C20" s="142"/>
      <c r="D20" s="80"/>
      <c r="E20" s="80"/>
      <c r="F20" s="80"/>
      <c r="G20" s="80"/>
      <c r="H20" s="80"/>
      <c r="I20" s="80"/>
      <c r="J20" s="49"/>
    </row>
    <row r="21" spans="1:10" ht="12.75" x14ac:dyDescent="0.2">
      <c r="A21" s="261" t="s">
        <v>1147</v>
      </c>
      <c r="B21" s="6"/>
      <c r="C21" s="142" t="s">
        <v>28</v>
      </c>
      <c r="D21" s="134">
        <v>-7094251</v>
      </c>
      <c r="E21" s="134">
        <v>-756134</v>
      </c>
      <c r="F21" s="134">
        <v>-876345</v>
      </c>
      <c r="G21" s="134">
        <v>-635643</v>
      </c>
      <c r="H21" s="134">
        <v>-2222125</v>
      </c>
      <c r="I21" s="134">
        <v>-85680</v>
      </c>
      <c r="J21" s="49">
        <f>ROUND(SUM(D21:I21),0)</f>
        <v>-11670178</v>
      </c>
    </row>
    <row r="22" spans="1:10" ht="12.75" x14ac:dyDescent="0.2">
      <c r="A22" s="261"/>
      <c r="B22" s="6"/>
      <c r="C22" s="292" t="s">
        <v>1851</v>
      </c>
      <c r="D22" s="73">
        <f t="shared" ref="D22:J22" si="0">SUM(D13:D21)</f>
        <v>235601998</v>
      </c>
      <c r="E22" s="73">
        <f t="shared" si="0"/>
        <v>24587682</v>
      </c>
      <c r="F22" s="73">
        <f t="shared" si="0"/>
        <v>51097623</v>
      </c>
      <c r="G22" s="73">
        <f t="shared" si="0"/>
        <v>29675973</v>
      </c>
      <c r="H22" s="73">
        <f t="shared" si="0"/>
        <v>57769281</v>
      </c>
      <c r="I22" s="73">
        <f t="shared" si="0"/>
        <v>1787787</v>
      </c>
      <c r="J22" s="73">
        <f t="shared" si="0"/>
        <v>400520344</v>
      </c>
    </row>
    <row r="23" spans="1:10" ht="12.75" x14ac:dyDescent="0.2">
      <c r="A23" s="261"/>
      <c r="B23" s="6"/>
      <c r="C23" s="91"/>
      <c r="D23" s="6"/>
      <c r="E23" s="6"/>
      <c r="F23" s="6"/>
      <c r="G23" s="6"/>
      <c r="H23" s="6"/>
      <c r="I23" s="6"/>
      <c r="J23" s="6"/>
    </row>
    <row r="24" spans="1:10" ht="12.75" x14ac:dyDescent="0.2">
      <c r="A24" s="261"/>
      <c r="B24" s="6"/>
      <c r="C24" s="292" t="s">
        <v>251</v>
      </c>
      <c r="D24" s="6"/>
      <c r="E24" s="6"/>
      <c r="F24" s="6"/>
      <c r="G24" s="6"/>
      <c r="H24" s="6"/>
      <c r="I24" s="6"/>
      <c r="J24" s="6"/>
    </row>
    <row r="25" spans="1:10" ht="12.75" x14ac:dyDescent="0.2">
      <c r="A25" s="261" t="s">
        <v>1148</v>
      </c>
      <c r="B25" s="6"/>
      <c r="C25" s="142" t="s">
        <v>1864</v>
      </c>
      <c r="D25" s="49">
        <v>367597754</v>
      </c>
      <c r="E25" s="49">
        <v>31377775</v>
      </c>
      <c r="F25" s="49">
        <v>85800436</v>
      </c>
      <c r="G25" s="49">
        <v>47242811</v>
      </c>
      <c r="H25" s="49">
        <v>83794399</v>
      </c>
      <c r="I25" s="49">
        <v>2656070</v>
      </c>
      <c r="J25" s="49">
        <f>ROUND(SUM(D25:I25),0)</f>
        <v>618469245</v>
      </c>
    </row>
    <row r="26" spans="1:10" ht="12.75" x14ac:dyDescent="0.2">
      <c r="A26" s="261" t="s">
        <v>1148</v>
      </c>
      <c r="B26" s="6"/>
      <c r="C26" s="142" t="s">
        <v>1853</v>
      </c>
      <c r="D26" s="49">
        <v>-131995756</v>
      </c>
      <c r="E26" s="49">
        <v>-6790093</v>
      </c>
      <c r="F26" s="49">
        <v>-34702813</v>
      </c>
      <c r="G26" s="49">
        <v>-17566838</v>
      </c>
      <c r="H26" s="49">
        <v>-26025118</v>
      </c>
      <c r="I26" s="49">
        <v>-868283</v>
      </c>
      <c r="J26" s="49">
        <f>ROUND(SUM(D26:I26),0)</f>
        <v>-217948901</v>
      </c>
    </row>
    <row r="27" spans="1:10" ht="12.75" x14ac:dyDescent="0.2">
      <c r="A27" s="261" t="s">
        <v>1158</v>
      </c>
      <c r="B27" s="6"/>
      <c r="C27" s="292" t="s">
        <v>1851</v>
      </c>
      <c r="D27" s="73">
        <f t="shared" ref="D27:J27" si="1">ROUND(SUM(D25:D26),0)</f>
        <v>235601998</v>
      </c>
      <c r="E27" s="73">
        <f t="shared" si="1"/>
        <v>24587682</v>
      </c>
      <c r="F27" s="73">
        <f t="shared" si="1"/>
        <v>51097623</v>
      </c>
      <c r="G27" s="73">
        <f t="shared" si="1"/>
        <v>29675973</v>
      </c>
      <c r="H27" s="73">
        <f t="shared" si="1"/>
        <v>57769281</v>
      </c>
      <c r="I27" s="73">
        <f t="shared" si="1"/>
        <v>1787787</v>
      </c>
      <c r="J27" s="73">
        <f t="shared" si="1"/>
        <v>400520344</v>
      </c>
    </row>
    <row r="28" spans="1:10" ht="13.5" customHeight="1" x14ac:dyDescent="0.2">
      <c r="A28" s="261"/>
      <c r="B28" s="6"/>
      <c r="C28" s="91"/>
      <c r="D28" s="49"/>
      <c r="E28" s="49"/>
      <c r="F28" s="49"/>
      <c r="G28" s="49"/>
      <c r="H28" s="49"/>
      <c r="I28" s="49"/>
      <c r="J28" s="49"/>
    </row>
    <row r="29" spans="1:10" ht="12.75" x14ac:dyDescent="0.2">
      <c r="A29" s="261" t="s">
        <v>1145</v>
      </c>
      <c r="B29" s="6"/>
      <c r="C29" s="143" t="s">
        <v>1865</v>
      </c>
      <c r="D29" s="107">
        <v>3512905</v>
      </c>
      <c r="E29" s="107">
        <v>608634</v>
      </c>
      <c r="F29" s="107">
        <v>1800736</v>
      </c>
      <c r="G29" s="107">
        <v>1803564</v>
      </c>
      <c r="H29" s="107">
        <v>3968818</v>
      </c>
      <c r="I29" s="107">
        <v>75000</v>
      </c>
      <c r="J29" s="79">
        <f>ROUND(SUM(D29:I29),0)</f>
        <v>11769657</v>
      </c>
    </row>
    <row r="30" spans="1:10" ht="7.5" customHeight="1" x14ac:dyDescent="0.2">
      <c r="A30" s="261"/>
      <c r="B30" s="6"/>
      <c r="C30" s="143"/>
      <c r="D30" s="144"/>
      <c r="E30" s="144"/>
      <c r="F30" s="144"/>
      <c r="G30" s="144"/>
      <c r="H30" s="144"/>
      <c r="I30" s="144"/>
      <c r="J30" s="79"/>
    </row>
    <row r="31" spans="1:10" ht="25.5" x14ac:dyDescent="0.2">
      <c r="A31" s="381" t="s">
        <v>1795</v>
      </c>
      <c r="B31" s="6"/>
      <c r="C31" s="145" t="s">
        <v>2140</v>
      </c>
      <c r="D31" s="107"/>
      <c r="E31" s="107"/>
      <c r="F31" s="107"/>
      <c r="G31" s="107"/>
      <c r="H31" s="107"/>
      <c r="I31" s="107">
        <v>112988</v>
      </c>
      <c r="J31" s="79">
        <f>ROUND(SUM(D31:I31),0)</f>
        <v>112988</v>
      </c>
    </row>
    <row r="32" spans="1:10" ht="7.5" customHeight="1" x14ac:dyDescent="0.2">
      <c r="A32" s="261"/>
      <c r="B32" s="6"/>
      <c r="C32" s="143"/>
      <c r="D32" s="144"/>
      <c r="E32" s="144"/>
      <c r="F32" s="144"/>
      <c r="G32" s="144"/>
      <c r="H32" s="144"/>
      <c r="I32" s="144"/>
      <c r="J32" s="79"/>
    </row>
    <row r="33" spans="1:10" ht="14.25" x14ac:dyDescent="0.2">
      <c r="A33" s="261"/>
      <c r="B33" s="6"/>
      <c r="C33" s="143" t="s">
        <v>1547</v>
      </c>
      <c r="D33" s="107">
        <v>-1005689</v>
      </c>
      <c r="E33" s="107">
        <v>0</v>
      </c>
      <c r="F33" s="107">
        <v>0</v>
      </c>
      <c r="G33" s="107">
        <v>0</v>
      </c>
      <c r="H33" s="107">
        <v>0</v>
      </c>
      <c r="I33" s="107">
        <v>0</v>
      </c>
      <c r="J33" s="79">
        <f>ROUND(SUM(D33:I33),0)</f>
        <v>-1005689</v>
      </c>
    </row>
    <row r="34" spans="1:10" ht="7.5" customHeight="1" x14ac:dyDescent="0.2">
      <c r="A34" s="261"/>
      <c r="B34" s="6"/>
      <c r="C34" s="143"/>
      <c r="D34" s="144"/>
      <c r="E34" s="144"/>
      <c r="F34" s="144"/>
      <c r="G34" s="144"/>
      <c r="H34" s="144"/>
      <c r="I34" s="144"/>
      <c r="J34" s="79"/>
    </row>
    <row r="35" spans="1:10" ht="12.75" x14ac:dyDescent="0.2">
      <c r="A35" s="261" t="s">
        <v>1147</v>
      </c>
      <c r="B35" s="6"/>
      <c r="C35" s="143" t="s">
        <v>28</v>
      </c>
      <c r="D35" s="133">
        <v>-7118392</v>
      </c>
      <c r="E35" s="133">
        <v>-770801</v>
      </c>
      <c r="F35" s="133">
        <v>-986628</v>
      </c>
      <c r="G35" s="133">
        <v>-659910</v>
      </c>
      <c r="H35" s="133">
        <v>-2379808</v>
      </c>
      <c r="I35" s="133">
        <v>-88535</v>
      </c>
      <c r="J35" s="79">
        <f>ROUND(SUM(D35:I35),0)</f>
        <v>-12004074</v>
      </c>
    </row>
    <row r="36" spans="1:10" ht="12.75" x14ac:dyDescent="0.2">
      <c r="A36" s="261"/>
      <c r="B36" s="6"/>
      <c r="C36" s="342" t="s">
        <v>1855</v>
      </c>
      <c r="D36" s="81">
        <f>ROUND(SUM(D27:D35),0)</f>
        <v>230990822</v>
      </c>
      <c r="E36" s="81">
        <f t="shared" ref="E36:J36" si="2">ROUND(SUM(E27:E35),0)</f>
        <v>24425515</v>
      </c>
      <c r="F36" s="81">
        <f t="shared" si="2"/>
        <v>51911731</v>
      </c>
      <c r="G36" s="81">
        <f t="shared" si="2"/>
        <v>30819627</v>
      </c>
      <c r="H36" s="81">
        <f t="shared" si="2"/>
        <v>59358291</v>
      </c>
      <c r="I36" s="81">
        <f t="shared" si="2"/>
        <v>1887240</v>
      </c>
      <c r="J36" s="81">
        <f t="shared" si="2"/>
        <v>399393226</v>
      </c>
    </row>
    <row r="37" spans="1:10" ht="12.75" x14ac:dyDescent="0.2">
      <c r="A37" s="261"/>
      <c r="B37" s="6"/>
      <c r="C37" s="146"/>
      <c r="D37" s="79"/>
      <c r="E37" s="79"/>
      <c r="F37" s="79"/>
      <c r="G37" s="79"/>
      <c r="H37" s="79"/>
      <c r="I37" s="79"/>
      <c r="J37" s="79"/>
    </row>
    <row r="38" spans="1:10" ht="12.75" x14ac:dyDescent="0.2">
      <c r="A38" s="261"/>
      <c r="B38" s="6"/>
      <c r="C38" s="342" t="s">
        <v>251</v>
      </c>
      <c r="D38" s="79"/>
      <c r="E38" s="79"/>
      <c r="F38" s="79"/>
      <c r="G38" s="79"/>
      <c r="H38" s="79"/>
      <c r="I38" s="79"/>
      <c r="J38" s="79"/>
    </row>
    <row r="39" spans="1:10" ht="12.75" x14ac:dyDescent="0.2">
      <c r="A39" s="261" t="s">
        <v>1148</v>
      </c>
      <c r="B39" s="6"/>
      <c r="C39" s="143" t="s">
        <v>1866</v>
      </c>
      <c r="D39" s="79">
        <v>371110659</v>
      </c>
      <c r="E39" s="79">
        <v>31986409</v>
      </c>
      <c r="F39" s="79">
        <v>87601172</v>
      </c>
      <c r="G39" s="79">
        <v>49046375</v>
      </c>
      <c r="H39" s="79">
        <v>87763217</v>
      </c>
      <c r="I39" s="79">
        <v>2844058</v>
      </c>
      <c r="J39" s="79">
        <f>ROUND(SUM(D39:I39),0)</f>
        <v>630351890</v>
      </c>
    </row>
    <row r="40" spans="1:10" ht="12.75" x14ac:dyDescent="0.2">
      <c r="A40" s="261" t="s">
        <v>1148</v>
      </c>
      <c r="B40" s="6"/>
      <c r="C40" s="143" t="s">
        <v>1857</v>
      </c>
      <c r="D40" s="79">
        <v>-139114148</v>
      </c>
      <c r="E40" s="79">
        <v>-7560894</v>
      </c>
      <c r="F40" s="79">
        <v>-35689441</v>
      </c>
      <c r="G40" s="79">
        <v>-18226748</v>
      </c>
      <c r="H40" s="79">
        <v>-28404926</v>
      </c>
      <c r="I40" s="79">
        <v>-956818</v>
      </c>
      <c r="J40" s="79">
        <f>ROUND(SUM(D40:I40),0)</f>
        <v>-229952975</v>
      </c>
    </row>
    <row r="41" spans="1:10" ht="12.75" x14ac:dyDescent="0.2">
      <c r="A41" s="261" t="s">
        <v>1148</v>
      </c>
      <c r="B41" s="6"/>
      <c r="C41" s="143" t="s">
        <v>1858</v>
      </c>
      <c r="D41" s="79">
        <v>-1005689</v>
      </c>
      <c r="E41" s="79">
        <v>0</v>
      </c>
      <c r="F41" s="79">
        <v>0</v>
      </c>
      <c r="G41" s="79">
        <v>0</v>
      </c>
      <c r="H41" s="79">
        <v>0</v>
      </c>
      <c r="I41" s="79">
        <v>0</v>
      </c>
      <c r="J41" s="79">
        <f>ROUND(SUM(D41:I41),0)</f>
        <v>-1005689</v>
      </c>
    </row>
    <row r="42" spans="1:10" ht="12.75" x14ac:dyDescent="0.2">
      <c r="A42" s="261" t="s">
        <v>1092</v>
      </c>
      <c r="B42" s="6"/>
      <c r="C42" s="342" t="s">
        <v>1855</v>
      </c>
      <c r="D42" s="81">
        <f>ROUND(SUM(D39:D41),0)</f>
        <v>230990822</v>
      </c>
      <c r="E42" s="81">
        <f t="shared" ref="E42:J42" si="3">ROUND(SUM(E39:E41),0)</f>
        <v>24425515</v>
      </c>
      <c r="F42" s="81">
        <f t="shared" si="3"/>
        <v>51911731</v>
      </c>
      <c r="G42" s="81">
        <f t="shared" si="3"/>
        <v>30819627</v>
      </c>
      <c r="H42" s="81">
        <f t="shared" si="3"/>
        <v>59358291</v>
      </c>
      <c r="I42" s="81">
        <f t="shared" si="3"/>
        <v>1887240</v>
      </c>
      <c r="J42" s="81">
        <f t="shared" si="3"/>
        <v>399393226</v>
      </c>
    </row>
    <row r="43" spans="1:10" ht="12.75" x14ac:dyDescent="0.2">
      <c r="A43" s="261"/>
      <c r="B43" s="6"/>
      <c r="C43" s="91"/>
      <c r="D43" s="6"/>
      <c r="E43" s="6"/>
      <c r="F43" s="6"/>
      <c r="G43" s="6"/>
      <c r="H43" s="6"/>
      <c r="I43" s="6"/>
    </row>
    <row r="44" spans="1:10" ht="12.75" x14ac:dyDescent="0.2">
      <c r="A44" s="261"/>
      <c r="B44" s="6"/>
      <c r="C44" t="s">
        <v>1859</v>
      </c>
      <c r="D44" s="6"/>
      <c r="E44" s="6"/>
      <c r="F44" s="6"/>
      <c r="G44" s="6"/>
      <c r="H44" s="6"/>
      <c r="I44" s="6"/>
    </row>
    <row r="45" spans="1:10" ht="12.75" x14ac:dyDescent="0.2">
      <c r="A45" s="261"/>
      <c r="B45" s="6"/>
      <c r="C45" s="91"/>
      <c r="D45" s="6"/>
      <c r="E45" s="6"/>
      <c r="F45" s="6"/>
      <c r="G45" s="6"/>
      <c r="H45" s="6"/>
      <c r="I45" s="6"/>
    </row>
    <row r="46" spans="1:10" ht="15" customHeight="1" x14ac:dyDescent="0.2">
      <c r="A46" s="261" t="s">
        <v>1554</v>
      </c>
      <c r="C46" t="s">
        <v>1867</v>
      </c>
    </row>
    <row r="47" spans="1:10" ht="15" customHeight="1" x14ac:dyDescent="0.2">
      <c r="A47" s="261"/>
      <c r="C47" t="s">
        <v>1868</v>
      </c>
    </row>
  </sheetData>
  <conditionalFormatting sqref="D13:J42 D43:I45">
    <cfRule type="expression" dxfId="40" priority="16">
      <formula>TRUNC(D13)&lt;&gt;D13</formula>
    </cfRule>
  </conditionalFormatting>
  <pageMargins left="0.23622047244094491" right="0.23622047244094491" top="0.90551181102362199" bottom="0.74803149606299213" header="0.31496062992125984" footer="0.31496062992125984"/>
  <pageSetup paperSize="9" scale="76" orientation="landscape" r:id="rId1"/>
  <headerFooter scaleWithDoc="0">
    <oddFooter>&amp;L&amp;K000000&amp;R&amp;K000000 |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
    <tabColor rgb="FF002060"/>
    <pageSetUpPr fitToPage="1"/>
  </sheetPr>
  <dimension ref="A1:L26"/>
  <sheetViews>
    <sheetView view="pageBreakPreview" zoomScaleNormal="100" zoomScaleSheetLayoutView="100" workbookViewId="0"/>
  </sheetViews>
  <sheetFormatPr defaultColWidth="8.85546875" defaultRowHeight="15" customHeight="1" x14ac:dyDescent="0.2"/>
  <cols>
    <col min="1" max="1" width="12.85546875" style="8" bestFit="1" customWidth="1"/>
    <col min="2" max="2" width="3.140625" bestFit="1" customWidth="1"/>
    <col min="3" max="3" width="34.140625" customWidth="1"/>
    <col min="4" max="4" width="10.85546875" customWidth="1"/>
    <col min="5" max="5" width="2" customWidth="1"/>
    <col min="6" max="6" width="29" customWidth="1"/>
    <col min="7" max="7" width="2" customWidth="1"/>
    <col min="8" max="8" width="23.85546875" customWidth="1"/>
    <col min="9" max="9" width="2" customWidth="1"/>
    <col min="10" max="10" width="11.85546875" customWidth="1"/>
    <col min="11" max="11" width="2" customWidth="1"/>
    <col min="12" max="12" width="43" customWidth="1"/>
  </cols>
  <sheetData>
    <row r="1" spans="1:12" ht="15" customHeight="1" x14ac:dyDescent="0.2">
      <c r="A1" s="23"/>
      <c r="B1" s="266"/>
      <c r="C1" s="281" t="s">
        <v>1597</v>
      </c>
      <c r="D1" s="6"/>
      <c r="E1" s="6"/>
      <c r="F1" s="6"/>
      <c r="G1" s="6"/>
      <c r="H1" s="6"/>
      <c r="I1" s="6"/>
      <c r="J1" s="6"/>
      <c r="K1" s="6"/>
      <c r="L1" s="6"/>
    </row>
    <row r="2" spans="1:12" ht="15" customHeight="1" x14ac:dyDescent="0.2">
      <c r="A2" s="23" t="s">
        <v>1072</v>
      </c>
      <c r="B2" s="266"/>
      <c r="C2" s="281" t="s">
        <v>534</v>
      </c>
      <c r="D2" s="6"/>
      <c r="E2" s="6"/>
      <c r="F2" s="6"/>
      <c r="G2" s="6"/>
      <c r="H2" s="6"/>
      <c r="I2" s="6"/>
      <c r="J2" s="6"/>
      <c r="K2" s="6"/>
      <c r="L2" s="6"/>
    </row>
    <row r="3" spans="1:12" ht="15" customHeight="1" x14ac:dyDescent="0.2">
      <c r="A3" s="23" t="s">
        <v>991</v>
      </c>
      <c r="B3" s="266"/>
      <c r="C3" s="281" t="s">
        <v>1730</v>
      </c>
      <c r="D3" s="6"/>
      <c r="E3" s="6"/>
      <c r="F3" s="6"/>
      <c r="G3" s="6"/>
      <c r="H3" s="6"/>
      <c r="I3" s="6"/>
      <c r="J3" s="6"/>
      <c r="K3" s="6"/>
      <c r="L3" s="6"/>
    </row>
    <row r="4" spans="1:12" ht="12.75" x14ac:dyDescent="0.2">
      <c r="B4" s="276"/>
      <c r="C4" s="276"/>
      <c r="D4" s="24"/>
      <c r="E4" s="24"/>
      <c r="F4" s="140"/>
      <c r="G4" s="24"/>
      <c r="H4" s="140"/>
      <c r="I4" s="24"/>
      <c r="J4" s="140"/>
      <c r="K4" s="24"/>
      <c r="L4" s="140"/>
    </row>
    <row r="5" spans="1:12" ht="15.75" x14ac:dyDescent="0.2">
      <c r="B5" s="283" t="s">
        <v>1863</v>
      </c>
      <c r="C5" s="284" t="s">
        <v>57</v>
      </c>
      <c r="D5" s="15"/>
      <c r="E5" s="15"/>
      <c r="F5" s="6"/>
      <c r="G5" s="6"/>
      <c r="H5" s="13"/>
      <c r="I5" s="13"/>
      <c r="J5" s="13"/>
      <c r="K5" s="13"/>
      <c r="L5" s="13"/>
    </row>
    <row r="6" spans="1:12" ht="12.75" x14ac:dyDescent="0.2">
      <c r="A6" s="23"/>
      <c r="B6" s="286"/>
      <c r="C6" s="287"/>
      <c r="D6" s="15"/>
      <c r="E6" s="15"/>
      <c r="F6" s="6"/>
      <c r="G6" s="6"/>
      <c r="H6" s="13"/>
      <c r="I6" s="13"/>
      <c r="J6" s="13"/>
      <c r="K6" s="13"/>
      <c r="L6" s="13"/>
    </row>
    <row r="7" spans="1:12" ht="12.75" x14ac:dyDescent="0.2">
      <c r="A7" s="23" t="s">
        <v>1156</v>
      </c>
      <c r="B7" s="294" t="s">
        <v>43</v>
      </c>
      <c r="C7" s="292" t="s">
        <v>1605</v>
      </c>
      <c r="D7" s="15"/>
      <c r="E7" s="15"/>
      <c r="F7" s="6"/>
      <c r="G7" s="6"/>
      <c r="H7" s="13"/>
      <c r="I7" s="13"/>
      <c r="J7" s="13"/>
      <c r="K7" s="13"/>
      <c r="L7" s="13"/>
    </row>
    <row r="8" spans="1:12" ht="12.75" x14ac:dyDescent="0.2">
      <c r="A8" s="23"/>
      <c r="B8" s="6"/>
      <c r="C8" s="6"/>
      <c r="D8" s="6"/>
      <c r="E8" s="6"/>
      <c r="F8" s="6"/>
      <c r="G8" s="6"/>
      <c r="H8" s="13"/>
      <c r="I8" s="13"/>
      <c r="J8" s="13"/>
      <c r="K8" s="13"/>
      <c r="L8" s="13"/>
    </row>
    <row r="9" spans="1:12" ht="33.75" customHeight="1" x14ac:dyDescent="0.2">
      <c r="A9" s="23" t="s">
        <v>1157</v>
      </c>
      <c r="B9" s="266"/>
      <c r="C9" s="271" t="s">
        <v>1607</v>
      </c>
      <c r="D9" s="288" t="s">
        <v>1631</v>
      </c>
      <c r="E9" s="288"/>
      <c r="F9" s="288" t="s">
        <v>1632</v>
      </c>
      <c r="G9" s="288"/>
      <c r="H9" s="288" t="s">
        <v>450</v>
      </c>
      <c r="I9" s="288"/>
      <c r="J9" s="288" t="s">
        <v>1633</v>
      </c>
      <c r="K9" s="288"/>
      <c r="L9" s="288" t="s">
        <v>1634</v>
      </c>
    </row>
    <row r="10" spans="1:12" ht="12.75" x14ac:dyDescent="0.2">
      <c r="A10" s="23" t="s">
        <v>1160</v>
      </c>
      <c r="B10" s="294" t="s">
        <v>432</v>
      </c>
      <c r="C10" s="301" t="s">
        <v>1606</v>
      </c>
      <c r="D10" s="344"/>
      <c r="E10" s="344"/>
      <c r="F10" s="344"/>
      <c r="G10" s="344"/>
      <c r="H10" s="344"/>
      <c r="I10" s="344"/>
      <c r="J10" s="344"/>
      <c r="K10" s="344"/>
      <c r="L10" s="344"/>
    </row>
    <row r="11" spans="1:12" ht="25.5" x14ac:dyDescent="0.2">
      <c r="A11" s="23"/>
      <c r="B11" s="6"/>
      <c r="C11" s="345" t="s">
        <v>226</v>
      </c>
      <c r="D11" s="156">
        <v>3</v>
      </c>
      <c r="E11" s="44"/>
      <c r="F11" s="157" t="s">
        <v>1153</v>
      </c>
      <c r="G11" s="151"/>
      <c r="H11" s="157" t="s">
        <v>1154</v>
      </c>
      <c r="I11" s="151"/>
      <c r="J11" s="157">
        <v>45826</v>
      </c>
      <c r="K11" s="151"/>
      <c r="L11" s="157" t="s">
        <v>2145</v>
      </c>
    </row>
    <row r="12" spans="1:12" ht="12.75" x14ac:dyDescent="0.2">
      <c r="A12" s="261"/>
      <c r="B12" s="6"/>
      <c r="C12" s="346"/>
      <c r="D12" s="44"/>
      <c r="E12" s="44"/>
      <c r="F12" s="151"/>
      <c r="G12" s="151"/>
      <c r="H12" s="151"/>
      <c r="I12" s="151"/>
      <c r="J12" s="260"/>
      <c r="K12" s="151"/>
      <c r="L12" s="151"/>
    </row>
    <row r="13" spans="1:12" ht="25.5" x14ac:dyDescent="0.2">
      <c r="A13" s="261"/>
      <c r="B13" s="6"/>
      <c r="C13" s="345" t="s">
        <v>934</v>
      </c>
      <c r="D13" s="156">
        <v>3</v>
      </c>
      <c r="E13" s="44"/>
      <c r="F13" s="157" t="s">
        <v>1153</v>
      </c>
      <c r="G13" s="151"/>
      <c r="H13" s="157" t="s">
        <v>1154</v>
      </c>
      <c r="I13" s="151"/>
      <c r="J13" s="157">
        <v>45826</v>
      </c>
      <c r="K13" s="151"/>
      <c r="L13" s="157" t="s">
        <v>2145</v>
      </c>
    </row>
    <row r="14" spans="1:12" ht="12.75" x14ac:dyDescent="0.2">
      <c r="A14" s="261"/>
      <c r="B14" s="6"/>
      <c r="C14" s="346"/>
      <c r="D14" s="44"/>
      <c r="E14" s="44"/>
      <c r="F14" s="151"/>
      <c r="G14" s="151"/>
      <c r="H14" s="151"/>
      <c r="I14" s="151"/>
      <c r="J14" s="260"/>
      <c r="K14" s="151"/>
      <c r="L14" s="151"/>
    </row>
    <row r="15" spans="1:12" ht="25.5" x14ac:dyDescent="0.2">
      <c r="A15" s="261"/>
      <c r="B15" s="6"/>
      <c r="C15" s="345" t="s">
        <v>935</v>
      </c>
      <c r="D15" s="156">
        <v>3</v>
      </c>
      <c r="E15" s="44"/>
      <c r="F15" s="157" t="s">
        <v>1153</v>
      </c>
      <c r="G15" s="151"/>
      <c r="H15" s="157" t="s">
        <v>1154</v>
      </c>
      <c r="I15" s="151"/>
      <c r="J15" s="157">
        <v>45826</v>
      </c>
      <c r="K15" s="151"/>
      <c r="L15" s="157" t="s">
        <v>2145</v>
      </c>
    </row>
    <row r="16" spans="1:12" ht="12.75" x14ac:dyDescent="0.2">
      <c r="A16" s="261"/>
      <c r="B16" s="6"/>
      <c r="C16" s="346"/>
      <c r="D16" s="44"/>
      <c r="E16" s="44"/>
      <c r="F16" s="151"/>
      <c r="G16" s="151"/>
      <c r="H16" s="151"/>
      <c r="I16" s="151"/>
      <c r="J16" s="260"/>
      <c r="K16" s="151"/>
      <c r="L16" s="151"/>
    </row>
    <row r="17" spans="1:12" ht="25.5" x14ac:dyDescent="0.2">
      <c r="A17" s="261"/>
      <c r="B17" s="6"/>
      <c r="C17" s="345" t="s">
        <v>936</v>
      </c>
      <c r="D17" s="156">
        <v>3</v>
      </c>
      <c r="E17" s="44"/>
      <c r="F17" s="157" t="s">
        <v>1153</v>
      </c>
      <c r="G17" s="151"/>
      <c r="H17" s="157" t="s">
        <v>1154</v>
      </c>
      <c r="I17" s="151"/>
      <c r="J17" s="157">
        <v>45826</v>
      </c>
      <c r="K17" s="151"/>
      <c r="L17" s="157" t="s">
        <v>2145</v>
      </c>
    </row>
    <row r="18" spans="1:12" ht="12.75" x14ac:dyDescent="0.2">
      <c r="A18" s="261"/>
      <c r="B18" s="6"/>
      <c r="C18" s="346"/>
      <c r="D18" s="44"/>
      <c r="E18" s="44"/>
      <c r="F18" s="151"/>
      <c r="G18" s="151"/>
      <c r="H18" s="151"/>
      <c r="I18" s="151"/>
      <c r="J18" s="260"/>
      <c r="K18" s="151"/>
      <c r="L18" s="151"/>
    </row>
    <row r="19" spans="1:12" ht="25.5" x14ac:dyDescent="0.2">
      <c r="A19" s="261"/>
      <c r="B19" s="6"/>
      <c r="C19" s="345" t="s">
        <v>937</v>
      </c>
      <c r="D19" s="156">
        <v>3</v>
      </c>
      <c r="E19" s="44"/>
      <c r="F19" s="157" t="s">
        <v>1153</v>
      </c>
      <c r="G19" s="151"/>
      <c r="H19" s="157" t="s">
        <v>1154</v>
      </c>
      <c r="I19" s="151"/>
      <c r="J19" s="157">
        <v>45826</v>
      </c>
      <c r="K19" s="151"/>
      <c r="L19" s="157" t="s">
        <v>2145</v>
      </c>
    </row>
    <row r="20" spans="1:12" ht="12.75" x14ac:dyDescent="0.2">
      <c r="A20" s="261"/>
      <c r="B20" s="6"/>
      <c r="C20" s="160"/>
      <c r="D20" s="6"/>
      <c r="E20" s="6"/>
      <c r="F20" s="6"/>
      <c r="G20" s="6"/>
      <c r="H20" s="13"/>
      <c r="I20" s="13"/>
      <c r="J20" s="13"/>
      <c r="K20" s="13"/>
      <c r="L20" s="13"/>
    </row>
    <row r="21" spans="1:12" ht="25.5" x14ac:dyDescent="0.2">
      <c r="A21" s="261"/>
      <c r="B21" s="6"/>
      <c r="C21" s="345" t="s">
        <v>938</v>
      </c>
      <c r="D21" s="156">
        <v>3</v>
      </c>
      <c r="E21" s="40"/>
      <c r="F21" s="157" t="s">
        <v>1153</v>
      </c>
      <c r="G21" s="151"/>
      <c r="H21" s="157" t="s">
        <v>1154</v>
      </c>
      <c r="I21" s="151"/>
      <c r="J21" s="157">
        <v>45461</v>
      </c>
      <c r="K21" s="151"/>
      <c r="L21" s="157" t="s">
        <v>2145</v>
      </c>
    </row>
    <row r="22" spans="1:12" ht="12.75" x14ac:dyDescent="0.2">
      <c r="A22" s="261"/>
      <c r="B22" s="6"/>
      <c r="C22" s="6"/>
      <c r="D22" s="6"/>
      <c r="E22" s="6"/>
      <c r="F22" s="6"/>
      <c r="G22" s="6"/>
      <c r="H22" s="13"/>
      <c r="I22" s="13"/>
      <c r="J22" s="13"/>
      <c r="K22" s="13"/>
      <c r="L22" s="13"/>
    </row>
    <row r="23" spans="1:12" ht="12.75" x14ac:dyDescent="0.2">
      <c r="A23" s="261"/>
      <c r="B23" s="6"/>
      <c r="C23" s="393" t="s">
        <v>175</v>
      </c>
      <c r="D23" s="393"/>
      <c r="E23" s="393"/>
      <c r="F23" s="393"/>
      <c r="G23" s="393"/>
      <c r="H23" s="393"/>
      <c r="I23" s="393"/>
      <c r="J23" s="393"/>
      <c r="K23" s="393"/>
      <c r="L23" s="393"/>
    </row>
    <row r="24" spans="1:12" ht="12.75" x14ac:dyDescent="0.2">
      <c r="A24" s="261"/>
      <c r="B24" s="6"/>
      <c r="C24" s="393" t="s">
        <v>169</v>
      </c>
      <c r="D24" s="393"/>
      <c r="E24" s="393"/>
      <c r="F24" s="393"/>
      <c r="G24" s="393"/>
      <c r="H24" s="393"/>
      <c r="I24" s="393"/>
      <c r="J24" s="393"/>
      <c r="K24" s="393"/>
      <c r="L24" s="393"/>
    </row>
    <row r="25" spans="1:12" ht="12.75" x14ac:dyDescent="0.2">
      <c r="A25" s="261"/>
      <c r="B25" s="6"/>
      <c r="C25" s="394"/>
      <c r="D25" s="394"/>
      <c r="E25" s="394"/>
      <c r="F25" s="394"/>
      <c r="G25" s="394"/>
      <c r="H25" s="394"/>
      <c r="I25" s="394"/>
      <c r="J25" s="394"/>
      <c r="K25" s="394"/>
      <c r="L25" s="394"/>
    </row>
    <row r="26" spans="1:12" ht="12.75" x14ac:dyDescent="0.2">
      <c r="A26" s="261"/>
      <c r="B26" s="6"/>
      <c r="C26" s="393" t="s">
        <v>170</v>
      </c>
      <c r="D26" s="393"/>
      <c r="E26" s="393"/>
      <c r="F26" s="393"/>
      <c r="G26" s="393"/>
      <c r="H26" s="393"/>
      <c r="I26" s="393"/>
      <c r="J26" s="393"/>
      <c r="K26" s="393"/>
      <c r="L26" s="393"/>
    </row>
  </sheetData>
  <mergeCells count="4">
    <mergeCell ref="C23:L23"/>
    <mergeCell ref="C24:L24"/>
    <mergeCell ref="C25:L25"/>
    <mergeCell ref="C26:L26"/>
  </mergeCells>
  <pageMargins left="0.23622047244094491" right="0.23622047244094491" top="0.90551181102362199" bottom="0.74803149606299213" header="0.31496062992125984" footer="0.31496062992125984"/>
  <pageSetup paperSize="9" scale="82" orientation="landscape" r:id="rId1"/>
  <headerFooter scaleWithDoc="0">
    <oddFooter>&amp;L&amp;K000000&amp;R&amp;K000000 | &amp;P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598A-C01B-4664-961A-2B4EF35EB0A5}">
  <sheetPr codeName="Sheet32">
    <tabColor rgb="FF002060"/>
    <pageSetUpPr fitToPage="1"/>
  </sheetPr>
  <dimension ref="A1:I38"/>
  <sheetViews>
    <sheetView view="pageBreakPreview" zoomScaleNormal="100" zoomScaleSheetLayoutView="100" workbookViewId="0"/>
  </sheetViews>
  <sheetFormatPr defaultColWidth="8.85546875" defaultRowHeight="12.75" x14ac:dyDescent="0.2"/>
  <cols>
    <col min="1" max="1" width="12" style="254" bestFit="1" customWidth="1"/>
    <col min="2" max="2" width="4.85546875" customWidth="1"/>
    <col min="3" max="3" width="44.85546875" customWidth="1"/>
    <col min="4" max="4" width="8.85546875" customWidth="1"/>
    <col min="5" max="5" width="15" customWidth="1"/>
    <col min="6" max="6" width="13.85546875" customWidth="1"/>
    <col min="7" max="7" width="8.42578125" customWidth="1"/>
    <col min="8" max="8" width="10.140625" customWidth="1"/>
    <col min="9" max="9" width="10.85546875" style="8" customWidth="1"/>
  </cols>
  <sheetData>
    <row r="1" spans="1:6" ht="15.75" x14ac:dyDescent="0.2">
      <c r="A1" s="22"/>
      <c r="B1" s="266"/>
      <c r="C1" s="281" t="s">
        <v>1597</v>
      </c>
      <c r="D1" s="95"/>
      <c r="E1" s="6"/>
      <c r="F1" s="6"/>
    </row>
    <row r="2" spans="1:6" ht="15.75" x14ac:dyDescent="0.2">
      <c r="A2" s="23" t="s">
        <v>1072</v>
      </c>
      <c r="B2" s="266"/>
      <c r="C2" s="281" t="s">
        <v>534</v>
      </c>
      <c r="D2" s="95"/>
      <c r="E2" s="6"/>
      <c r="F2" s="6"/>
    </row>
    <row r="3" spans="1:6" ht="15.75" x14ac:dyDescent="0.2">
      <c r="A3" s="23" t="s">
        <v>991</v>
      </c>
      <c r="B3" s="266"/>
      <c r="C3" s="281" t="s">
        <v>1730</v>
      </c>
      <c r="D3" s="95"/>
      <c r="E3" s="6"/>
      <c r="F3" s="6"/>
    </row>
    <row r="4" spans="1:6" x14ac:dyDescent="0.2">
      <c r="B4" s="266"/>
      <c r="C4" s="266"/>
      <c r="D4" s="6"/>
      <c r="E4" s="6"/>
      <c r="F4" s="6"/>
    </row>
    <row r="5" spans="1:6" ht="15.75" x14ac:dyDescent="0.2">
      <c r="B5" s="283" t="s">
        <v>1869</v>
      </c>
      <c r="C5" s="284" t="s">
        <v>428</v>
      </c>
      <c r="D5" s="121"/>
      <c r="E5" s="6"/>
      <c r="F5" s="6"/>
    </row>
    <row r="6" spans="1:6" ht="12.75" customHeight="1" x14ac:dyDescent="0.2">
      <c r="A6" s="22"/>
      <c r="B6" s="266"/>
      <c r="C6" s="266"/>
      <c r="D6" s="6"/>
      <c r="E6" s="6"/>
      <c r="F6" s="6"/>
    </row>
    <row r="7" spans="1:6" ht="12.75" customHeight="1" x14ac:dyDescent="0.2">
      <c r="A7" s="22"/>
      <c r="B7" s="343" t="s">
        <v>40</v>
      </c>
      <c r="C7" s="332" t="s">
        <v>28</v>
      </c>
      <c r="D7" s="161"/>
      <c r="E7" s="6"/>
      <c r="F7" s="6"/>
    </row>
    <row r="8" spans="1:6" x14ac:dyDescent="0.2">
      <c r="A8" s="22"/>
      <c r="B8" s="266"/>
      <c r="C8" s="266"/>
      <c r="D8" s="6"/>
      <c r="E8" s="6"/>
      <c r="F8" s="6"/>
    </row>
    <row r="9" spans="1:6" x14ac:dyDescent="0.2">
      <c r="A9" s="22" t="s">
        <v>1058</v>
      </c>
      <c r="B9" s="266"/>
      <c r="C9" s="332" t="s">
        <v>539</v>
      </c>
      <c r="D9" s="161"/>
      <c r="E9" s="6"/>
      <c r="F9" s="6"/>
    </row>
    <row r="10" spans="1:6" x14ac:dyDescent="0.2">
      <c r="A10" s="22" t="s">
        <v>1161</v>
      </c>
      <c r="B10" s="6"/>
      <c r="C10" s="245" t="s">
        <v>2105</v>
      </c>
      <c r="D10" s="245"/>
      <c r="E10" s="6"/>
      <c r="F10" s="6"/>
    </row>
    <row r="11" spans="1:6" x14ac:dyDescent="0.2">
      <c r="A11" s="22"/>
      <c r="B11" s="6"/>
      <c r="C11" s="245" t="s">
        <v>1520</v>
      </c>
      <c r="D11" s="245"/>
      <c r="E11" s="6"/>
      <c r="F11" s="6"/>
    </row>
    <row r="12" spans="1:6" x14ac:dyDescent="0.2">
      <c r="A12" s="22"/>
      <c r="B12" s="6"/>
      <c r="C12" s="6"/>
      <c r="D12" s="6"/>
      <c r="E12" s="6"/>
      <c r="F12" s="6"/>
    </row>
    <row r="13" spans="1:6" x14ac:dyDescent="0.2">
      <c r="A13" s="22"/>
      <c r="B13" s="6"/>
      <c r="C13" s="287" t="s">
        <v>1607</v>
      </c>
      <c r="D13" s="15"/>
      <c r="E13" s="267" t="s">
        <v>540</v>
      </c>
      <c r="F13" s="6"/>
    </row>
    <row r="14" spans="1:6" x14ac:dyDescent="0.2">
      <c r="A14" s="22" t="s">
        <v>1092</v>
      </c>
      <c r="B14" s="6"/>
      <c r="C14" s="250" t="s">
        <v>1173</v>
      </c>
      <c r="D14" s="250"/>
      <c r="E14" s="249" t="s">
        <v>1162</v>
      </c>
      <c r="F14" s="6"/>
    </row>
    <row r="15" spans="1:6" x14ac:dyDescent="0.2">
      <c r="A15" s="22"/>
      <c r="B15" s="6"/>
      <c r="C15" s="250" t="s">
        <v>106</v>
      </c>
      <c r="D15" s="250"/>
      <c r="E15" s="249" t="s">
        <v>1163</v>
      </c>
      <c r="F15" s="6"/>
    </row>
    <row r="16" spans="1:6" x14ac:dyDescent="0.2">
      <c r="A16" s="22"/>
      <c r="B16" s="6"/>
      <c r="C16" s="250" t="s">
        <v>48</v>
      </c>
      <c r="D16" s="250"/>
      <c r="E16" s="249" t="s">
        <v>1164</v>
      </c>
      <c r="F16" s="6"/>
    </row>
    <row r="17" spans="1:6" x14ac:dyDescent="0.2">
      <c r="A17" s="22"/>
      <c r="B17" s="6"/>
      <c r="C17" s="250" t="s">
        <v>1174</v>
      </c>
      <c r="D17" s="250"/>
      <c r="E17" s="249"/>
      <c r="F17" s="6"/>
    </row>
    <row r="18" spans="1:6" x14ac:dyDescent="0.2">
      <c r="A18" s="22"/>
      <c r="B18" s="6"/>
      <c r="C18" s="258" t="s">
        <v>1175</v>
      </c>
      <c r="D18" s="258"/>
      <c r="E18" s="249" t="s">
        <v>1165</v>
      </c>
      <c r="F18" s="6"/>
    </row>
    <row r="19" spans="1:6" x14ac:dyDescent="0.2">
      <c r="A19" s="22"/>
      <c r="B19" s="6"/>
      <c r="C19" s="258" t="s">
        <v>1176</v>
      </c>
      <c r="D19" s="258"/>
      <c r="E19" s="249" t="s">
        <v>1166</v>
      </c>
      <c r="F19" s="6"/>
    </row>
    <row r="20" spans="1:6" x14ac:dyDescent="0.2">
      <c r="A20" s="22"/>
      <c r="B20" s="6"/>
      <c r="C20" s="258" t="s">
        <v>1177</v>
      </c>
      <c r="D20" s="258"/>
      <c r="E20" s="249"/>
      <c r="F20" s="6"/>
    </row>
    <row r="21" spans="1:6" x14ac:dyDescent="0.2">
      <c r="A21" s="22"/>
      <c r="B21" s="6"/>
      <c r="C21" s="258" t="s">
        <v>1178</v>
      </c>
      <c r="D21" s="258"/>
      <c r="E21" s="249" t="s">
        <v>1167</v>
      </c>
      <c r="F21" s="6"/>
    </row>
    <row r="22" spans="1:6" x14ac:dyDescent="0.2">
      <c r="A22" s="22"/>
      <c r="B22" s="6"/>
      <c r="C22" s="258" t="s">
        <v>1179</v>
      </c>
      <c r="D22" s="258"/>
      <c r="E22" s="249" t="s">
        <v>1168</v>
      </c>
      <c r="F22" s="6"/>
    </row>
    <row r="23" spans="1:6" x14ac:dyDescent="0.2">
      <c r="A23" s="22"/>
      <c r="B23" s="6"/>
      <c r="C23" s="250" t="s">
        <v>1180</v>
      </c>
      <c r="D23" s="250"/>
      <c r="E23" s="249"/>
      <c r="F23" s="6"/>
    </row>
    <row r="24" spans="1:6" x14ac:dyDescent="0.2">
      <c r="A24" s="22"/>
      <c r="B24" s="6"/>
      <c r="C24" s="258" t="s">
        <v>1175</v>
      </c>
      <c r="D24" s="258"/>
      <c r="E24" s="249" t="s">
        <v>1165</v>
      </c>
      <c r="F24" s="6"/>
    </row>
    <row r="25" spans="1:6" x14ac:dyDescent="0.2">
      <c r="A25" s="22"/>
      <c r="B25" s="6"/>
      <c r="C25" s="258" t="s">
        <v>1176</v>
      </c>
      <c r="D25" s="258"/>
      <c r="E25" s="249" t="s">
        <v>1166</v>
      </c>
      <c r="F25" s="6"/>
    </row>
    <row r="26" spans="1:6" x14ac:dyDescent="0.2">
      <c r="A26" s="22"/>
      <c r="B26" s="6"/>
      <c r="C26" s="250" t="s">
        <v>1181</v>
      </c>
      <c r="D26" s="250"/>
      <c r="E26" s="249" t="s">
        <v>1167</v>
      </c>
      <c r="F26" s="6"/>
    </row>
    <row r="27" spans="1:6" x14ac:dyDescent="0.2">
      <c r="A27" s="22"/>
      <c r="B27" s="6"/>
      <c r="C27" s="250" t="s">
        <v>1182</v>
      </c>
      <c r="D27" s="250"/>
      <c r="E27" s="249" t="s">
        <v>1169</v>
      </c>
      <c r="F27" s="6"/>
    </row>
    <row r="28" spans="1:6" x14ac:dyDescent="0.2">
      <c r="A28" s="22"/>
      <c r="B28" s="6"/>
      <c r="C28" s="250" t="s">
        <v>1183</v>
      </c>
      <c r="D28" s="250"/>
      <c r="E28" s="249" t="s">
        <v>1170</v>
      </c>
      <c r="F28" s="6"/>
    </row>
    <row r="29" spans="1:6" x14ac:dyDescent="0.2">
      <c r="A29" s="22"/>
      <c r="B29" s="6"/>
      <c r="C29" s="250" t="s">
        <v>2067</v>
      </c>
      <c r="D29" s="250"/>
      <c r="E29" s="249" t="s">
        <v>2068</v>
      </c>
      <c r="F29" s="6"/>
    </row>
    <row r="30" spans="1:6" x14ac:dyDescent="0.2">
      <c r="A30" s="22"/>
      <c r="B30" s="6"/>
      <c r="C30" s="250" t="s">
        <v>1184</v>
      </c>
      <c r="D30" s="250"/>
      <c r="E30" s="249" t="s">
        <v>1171</v>
      </c>
      <c r="F30" s="6"/>
    </row>
    <row r="31" spans="1:6" x14ac:dyDescent="0.2">
      <c r="A31" s="22"/>
      <c r="B31" s="6"/>
      <c r="C31" s="250" t="s">
        <v>1185</v>
      </c>
      <c r="D31" s="250"/>
      <c r="E31" s="249" t="s">
        <v>1172</v>
      </c>
      <c r="F31" s="6"/>
    </row>
    <row r="32" spans="1:6" x14ac:dyDescent="0.2">
      <c r="A32" s="22"/>
      <c r="B32" s="6"/>
      <c r="C32" s="250" t="s">
        <v>1186</v>
      </c>
      <c r="D32" s="250"/>
      <c r="E32" s="249" t="s">
        <v>1172</v>
      </c>
      <c r="F32" s="6"/>
    </row>
    <row r="33" spans="1:6" x14ac:dyDescent="0.2">
      <c r="A33" s="22"/>
      <c r="B33" s="6"/>
      <c r="C33" s="6"/>
      <c r="D33" s="6"/>
      <c r="E33" s="13"/>
      <c r="F33" s="6"/>
    </row>
    <row r="34" spans="1:6" x14ac:dyDescent="0.2">
      <c r="A34" s="22" t="s">
        <v>1188</v>
      </c>
      <c r="B34" s="103"/>
      <c r="C34" s="332" t="s">
        <v>302</v>
      </c>
      <c r="D34" s="161"/>
      <c r="E34" s="13"/>
      <c r="F34" s="6"/>
    </row>
    <row r="35" spans="1:6" x14ac:dyDescent="0.2">
      <c r="A35" s="22" t="s">
        <v>1189</v>
      </c>
      <c r="B35" s="103"/>
      <c r="C35" s="19" t="s">
        <v>1740</v>
      </c>
      <c r="D35" s="19"/>
      <c r="E35" s="19"/>
      <c r="F35" s="6"/>
    </row>
    <row r="36" spans="1:6" x14ac:dyDescent="0.2">
      <c r="A36" s="22"/>
      <c r="B36" s="103"/>
      <c r="C36" s="19" t="s">
        <v>2146</v>
      </c>
      <c r="D36" s="19"/>
      <c r="E36" s="19"/>
      <c r="F36" s="6"/>
    </row>
    <row r="37" spans="1:6" x14ac:dyDescent="0.2">
      <c r="A37" s="22"/>
      <c r="B37" s="103"/>
      <c r="C37" s="19" t="s">
        <v>2147</v>
      </c>
      <c r="D37" s="19"/>
      <c r="E37" s="19"/>
      <c r="F37" s="6"/>
    </row>
    <row r="38" spans="1:6" x14ac:dyDescent="0.2">
      <c r="A38" s="22"/>
      <c r="B38" s="6"/>
      <c r="C38" s="6"/>
      <c r="D38" s="6"/>
      <c r="E38" s="6"/>
      <c r="F38" s="6"/>
    </row>
  </sheetData>
  <conditionalFormatting sqref="B1:F38">
    <cfRule type="expression" dxfId="39" priority="1">
      <formula>#REF!="N/A"</formula>
    </cfRule>
  </conditionalFormatting>
  <pageMargins left="0.23622047244094491" right="0.23622047244094491" top="0.90551181102362199" bottom="0.74803149606299213" header="0.31496062992125984" footer="0.31496062992125984"/>
  <pageSetup paperSize="9" orientation="portrait" r:id="rId1"/>
  <headerFooter scaleWithDoc="0">
    <oddFooter>&amp;L&amp;K000000&amp;R&amp;K000000 | &amp;P</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50C8E8"/>
    <pageSetUpPr fitToPage="1"/>
  </sheetPr>
  <dimension ref="A1:F80"/>
  <sheetViews>
    <sheetView view="pageBreakPreview" zoomScaleNormal="100" zoomScaleSheetLayoutView="100" workbookViewId="0"/>
  </sheetViews>
  <sheetFormatPr defaultColWidth="8.85546875" defaultRowHeight="15" customHeight="1" x14ac:dyDescent="0.2"/>
  <cols>
    <col min="1" max="1" width="14" style="254" bestFit="1" customWidth="1"/>
    <col min="2" max="2" width="4.85546875" customWidth="1"/>
    <col min="3" max="3" width="59.140625" customWidth="1"/>
    <col min="4" max="4" width="3" customWidth="1"/>
    <col min="5" max="5" width="58" customWidth="1"/>
    <col min="6" max="6" width="14.140625" style="22" customWidth="1"/>
    <col min="7" max="11" width="8.85546875" customWidth="1"/>
  </cols>
  <sheetData>
    <row r="1" spans="1:6" ht="15" customHeight="1" x14ac:dyDescent="0.2">
      <c r="A1" s="22"/>
      <c r="B1" s="266"/>
      <c r="C1" s="281" t="s">
        <v>1597</v>
      </c>
      <c r="D1" s="6"/>
      <c r="E1" s="6"/>
    </row>
    <row r="2" spans="1:6" ht="15" customHeight="1" x14ac:dyDescent="0.2">
      <c r="A2" s="22" t="s">
        <v>1072</v>
      </c>
      <c r="B2" s="266"/>
      <c r="C2" s="281" t="s">
        <v>534</v>
      </c>
      <c r="D2" s="6"/>
      <c r="E2" s="6"/>
    </row>
    <row r="3" spans="1:6" ht="15" customHeight="1" x14ac:dyDescent="0.2">
      <c r="A3" s="22" t="s">
        <v>991</v>
      </c>
      <c r="B3" s="266"/>
      <c r="C3" s="281" t="s">
        <v>1730</v>
      </c>
      <c r="D3" s="6"/>
      <c r="E3" s="6"/>
    </row>
    <row r="4" spans="1:6" ht="15" customHeight="1" x14ac:dyDescent="0.2">
      <c r="B4" s="266"/>
      <c r="C4" s="265"/>
      <c r="D4" s="162"/>
      <c r="E4" s="162"/>
    </row>
    <row r="5" spans="1:6" ht="15" customHeight="1" x14ac:dyDescent="0.2">
      <c r="B5" s="283" t="s">
        <v>1869</v>
      </c>
      <c r="C5" s="284" t="s">
        <v>648</v>
      </c>
      <c r="D5" s="162"/>
      <c r="E5" s="162"/>
    </row>
    <row r="6" spans="1:6" ht="15" customHeight="1" x14ac:dyDescent="0.2">
      <c r="A6" s="22"/>
      <c r="B6" s="6"/>
      <c r="C6" s="6"/>
      <c r="D6" s="6"/>
      <c r="E6" s="6"/>
    </row>
    <row r="7" spans="1:6" ht="15" customHeight="1" x14ac:dyDescent="0.2">
      <c r="A7" s="22" t="s">
        <v>1058</v>
      </c>
      <c r="B7" s="105"/>
      <c r="C7" s="166" t="s">
        <v>1442</v>
      </c>
      <c r="D7" s="167"/>
      <c r="E7" s="168"/>
    </row>
    <row r="8" spans="1:6" ht="15" customHeight="1" x14ac:dyDescent="0.2">
      <c r="A8" s="22" t="s">
        <v>1190</v>
      </c>
      <c r="B8" s="6"/>
      <c r="C8" s="169" t="s">
        <v>1388</v>
      </c>
      <c r="D8" s="120"/>
      <c r="E8" s="169" t="s">
        <v>28</v>
      </c>
    </row>
    <row r="9" spans="1:6" ht="15" customHeight="1" x14ac:dyDescent="0.2">
      <c r="A9" s="22" t="s">
        <v>1389</v>
      </c>
      <c r="B9" s="6"/>
      <c r="C9" s="168" t="s">
        <v>1390</v>
      </c>
      <c r="D9" s="120"/>
      <c r="E9" s="168" t="s">
        <v>853</v>
      </c>
      <c r="F9" s="22" t="s">
        <v>1195</v>
      </c>
    </row>
    <row r="10" spans="1:6" ht="15" customHeight="1" x14ac:dyDescent="0.2">
      <c r="A10" s="22"/>
      <c r="B10" s="6"/>
      <c r="C10" s="168" t="s">
        <v>1391</v>
      </c>
      <c r="D10" s="120"/>
      <c r="E10" s="168" t="s">
        <v>2106</v>
      </c>
      <c r="F10" s="22" t="s">
        <v>1196</v>
      </c>
    </row>
    <row r="11" spans="1:6" ht="15" customHeight="1" x14ac:dyDescent="0.2">
      <c r="A11" s="22"/>
      <c r="B11" s="6"/>
      <c r="C11" s="168"/>
      <c r="D11" s="120"/>
      <c r="E11" s="168" t="s">
        <v>854</v>
      </c>
    </row>
    <row r="12" spans="1:6" ht="15" customHeight="1" x14ac:dyDescent="0.2">
      <c r="A12" s="22"/>
      <c r="B12" s="96"/>
      <c r="C12" s="168" t="s">
        <v>877</v>
      </c>
      <c r="D12" s="120"/>
      <c r="E12" s="168" t="s">
        <v>855</v>
      </c>
    </row>
    <row r="13" spans="1:6" ht="15" customHeight="1" x14ac:dyDescent="0.2">
      <c r="A13" s="22"/>
      <c r="B13" s="6"/>
      <c r="C13" s="168" t="s">
        <v>878</v>
      </c>
      <c r="D13" s="120"/>
      <c r="E13" s="168" t="s">
        <v>856</v>
      </c>
    </row>
    <row r="14" spans="1:6" ht="15" customHeight="1" x14ac:dyDescent="0.2">
      <c r="A14" s="22"/>
      <c r="B14" s="6"/>
      <c r="C14" s="168" t="s">
        <v>1392</v>
      </c>
      <c r="D14" s="120"/>
      <c r="E14" s="168" t="s">
        <v>857</v>
      </c>
    </row>
    <row r="15" spans="1:6" ht="15" customHeight="1" x14ac:dyDescent="0.2">
      <c r="A15" s="22"/>
      <c r="B15" s="6"/>
      <c r="C15" s="168" t="s">
        <v>1870</v>
      </c>
      <c r="D15" s="120"/>
      <c r="E15" s="168"/>
    </row>
    <row r="16" spans="1:6" ht="15" customHeight="1" x14ac:dyDescent="0.2">
      <c r="A16" s="22"/>
      <c r="B16" s="6"/>
      <c r="C16" s="168" t="s">
        <v>1393</v>
      </c>
      <c r="D16" s="120"/>
      <c r="E16" s="168" t="s">
        <v>187</v>
      </c>
      <c r="F16" s="22" t="s">
        <v>1197</v>
      </c>
    </row>
    <row r="17" spans="1:6" ht="15" customHeight="1" x14ac:dyDescent="0.2">
      <c r="A17" s="22" t="s">
        <v>1394</v>
      </c>
      <c r="B17" s="6"/>
      <c r="C17" s="168" t="s">
        <v>1395</v>
      </c>
      <c r="D17" s="120"/>
      <c r="E17" s="168" t="s">
        <v>188</v>
      </c>
    </row>
    <row r="18" spans="1:6" ht="15" customHeight="1" x14ac:dyDescent="0.2">
      <c r="A18" s="22"/>
      <c r="B18" s="6"/>
      <c r="C18" s="168" t="s">
        <v>1396</v>
      </c>
      <c r="D18" s="120"/>
      <c r="E18" s="168"/>
    </row>
    <row r="19" spans="1:6" ht="15" customHeight="1" x14ac:dyDescent="0.2">
      <c r="A19" s="22"/>
      <c r="B19" s="6"/>
      <c r="C19" s="168" t="s">
        <v>1397</v>
      </c>
      <c r="D19" s="120"/>
      <c r="E19" s="169" t="s">
        <v>331</v>
      </c>
    </row>
    <row r="20" spans="1:6" ht="15" customHeight="1" x14ac:dyDescent="0.2">
      <c r="A20" s="22"/>
      <c r="B20" s="6"/>
      <c r="C20" s="168"/>
      <c r="D20" s="120"/>
      <c r="E20" s="168" t="s">
        <v>1398</v>
      </c>
      <c r="F20" s="22" t="s">
        <v>1198</v>
      </c>
    </row>
    <row r="21" spans="1:6" ht="15" customHeight="1" x14ac:dyDescent="0.2">
      <c r="A21" s="22" t="s">
        <v>1191</v>
      </c>
      <c r="B21" s="96"/>
      <c r="C21" s="168" t="s">
        <v>360</v>
      </c>
      <c r="D21" s="120"/>
      <c r="E21" s="168" t="s">
        <v>1399</v>
      </c>
    </row>
    <row r="22" spans="1:6" ht="15" customHeight="1" x14ac:dyDescent="0.2">
      <c r="A22" s="22"/>
      <c r="B22" s="96"/>
      <c r="C22" s="168" t="s">
        <v>1433</v>
      </c>
      <c r="D22" s="120"/>
      <c r="E22" s="168" t="s">
        <v>1400</v>
      </c>
    </row>
    <row r="23" spans="1:6" ht="15" customHeight="1" x14ac:dyDescent="0.2">
      <c r="A23" s="22"/>
      <c r="B23" s="96"/>
      <c r="C23" s="168" t="s">
        <v>1434</v>
      </c>
      <c r="D23" s="120"/>
      <c r="E23" s="168" t="s">
        <v>858</v>
      </c>
    </row>
    <row r="24" spans="1:6" ht="15" customHeight="1" x14ac:dyDescent="0.2">
      <c r="A24" s="22"/>
      <c r="B24" s="96"/>
      <c r="C24" s="168" t="s">
        <v>1401</v>
      </c>
      <c r="D24" s="120"/>
      <c r="E24" s="168" t="s">
        <v>2109</v>
      </c>
    </row>
    <row r="25" spans="1:6" ht="15" customHeight="1" x14ac:dyDescent="0.2">
      <c r="A25" s="22"/>
      <c r="B25" s="96"/>
      <c r="C25" s="168"/>
      <c r="D25" s="120"/>
      <c r="E25" s="168" t="s">
        <v>2152</v>
      </c>
    </row>
    <row r="26" spans="1:6" ht="15" customHeight="1" x14ac:dyDescent="0.2">
      <c r="A26" s="22"/>
      <c r="B26" s="96"/>
      <c r="C26" s="168" t="s">
        <v>361</v>
      </c>
      <c r="D26" s="120"/>
      <c r="E26" s="168" t="s">
        <v>1402</v>
      </c>
    </row>
    <row r="27" spans="1:6" ht="15" customHeight="1" x14ac:dyDescent="0.2">
      <c r="A27" s="22"/>
      <c r="B27" s="96"/>
      <c r="C27" s="168" t="s">
        <v>362</v>
      </c>
      <c r="D27" s="120"/>
      <c r="E27" s="168" t="s">
        <v>1403</v>
      </c>
    </row>
    <row r="28" spans="1:6" ht="15" customHeight="1" x14ac:dyDescent="0.2">
      <c r="A28" s="22"/>
      <c r="B28" s="96"/>
      <c r="C28" s="168" t="s">
        <v>363</v>
      </c>
      <c r="D28" s="120"/>
      <c r="E28" s="168"/>
    </row>
    <row r="29" spans="1:6" ht="15" customHeight="1" x14ac:dyDescent="0.2">
      <c r="A29" s="22"/>
      <c r="B29" s="96"/>
      <c r="C29" s="168" t="s">
        <v>364</v>
      </c>
      <c r="D29" s="120"/>
      <c r="E29" s="169" t="s">
        <v>827</v>
      </c>
    </row>
    <row r="30" spans="1:6" ht="15" customHeight="1" x14ac:dyDescent="0.2">
      <c r="A30" s="22"/>
      <c r="B30" s="96"/>
      <c r="C30" s="168"/>
      <c r="D30" s="120"/>
      <c r="E30" s="168" t="s">
        <v>1443</v>
      </c>
      <c r="F30" s="22" t="s">
        <v>1199</v>
      </c>
    </row>
    <row r="31" spans="1:6" ht="15" customHeight="1" x14ac:dyDescent="0.2">
      <c r="A31" s="22"/>
      <c r="B31" s="96"/>
      <c r="C31" s="168" t="s">
        <v>1404</v>
      </c>
      <c r="D31" s="120"/>
      <c r="E31" s="168" t="s">
        <v>1871</v>
      </c>
      <c r="F31" s="22" t="s">
        <v>1453</v>
      </c>
    </row>
    <row r="32" spans="1:6" ht="15" customHeight="1" x14ac:dyDescent="0.2">
      <c r="A32" s="22"/>
      <c r="B32" s="96"/>
      <c r="C32" s="168" t="s">
        <v>1405</v>
      </c>
      <c r="D32" s="120"/>
      <c r="E32" s="168" t="s">
        <v>2108</v>
      </c>
    </row>
    <row r="33" spans="1:5" ht="15" customHeight="1" x14ac:dyDescent="0.2">
      <c r="A33" s="22"/>
      <c r="B33" s="96"/>
      <c r="C33" s="168" t="s">
        <v>1872</v>
      </c>
      <c r="D33" s="120"/>
      <c r="E33" s="168" t="s">
        <v>1449</v>
      </c>
    </row>
    <row r="34" spans="1:5" ht="15" customHeight="1" x14ac:dyDescent="0.2">
      <c r="A34" s="22"/>
      <c r="B34" s="96"/>
      <c r="C34" s="168" t="s">
        <v>1406</v>
      </c>
      <c r="D34" s="120"/>
      <c r="E34" s="168" t="s">
        <v>1450</v>
      </c>
    </row>
    <row r="35" spans="1:5" ht="15" customHeight="1" x14ac:dyDescent="0.2">
      <c r="A35" s="22"/>
      <c r="B35" s="96"/>
      <c r="C35" s="168"/>
      <c r="D35" s="120"/>
      <c r="E35" s="168" t="s">
        <v>1451</v>
      </c>
    </row>
    <row r="36" spans="1:5" ht="15" customHeight="1" x14ac:dyDescent="0.2">
      <c r="A36" s="22"/>
      <c r="B36" s="96"/>
      <c r="C36" s="119" t="s">
        <v>1407</v>
      </c>
      <c r="D36" s="120"/>
      <c r="E36" s="168" t="s">
        <v>1452</v>
      </c>
    </row>
    <row r="37" spans="1:5" ht="15" customHeight="1" x14ac:dyDescent="0.2">
      <c r="A37" s="22" t="s">
        <v>1408</v>
      </c>
      <c r="B37" s="96"/>
      <c r="C37" s="168" t="s">
        <v>1409</v>
      </c>
      <c r="D37" s="120"/>
      <c r="E37" s="168"/>
    </row>
    <row r="38" spans="1:5" ht="15" customHeight="1" x14ac:dyDescent="0.2">
      <c r="A38" s="22"/>
      <c r="B38" s="96"/>
      <c r="C38" s="168" t="s">
        <v>1410</v>
      </c>
      <c r="D38" s="120"/>
      <c r="E38" s="168" t="s">
        <v>1444</v>
      </c>
    </row>
    <row r="39" spans="1:5" ht="15" customHeight="1" x14ac:dyDescent="0.2">
      <c r="A39" s="22"/>
      <c r="B39" s="96"/>
      <c r="C39" s="168" t="s">
        <v>1435</v>
      </c>
      <c r="D39" s="120"/>
      <c r="E39" s="168" t="s">
        <v>1445</v>
      </c>
    </row>
    <row r="40" spans="1:5" ht="15" customHeight="1" x14ac:dyDescent="0.2">
      <c r="A40" s="22" t="s">
        <v>1411</v>
      </c>
      <c r="B40" s="6"/>
      <c r="C40" s="168" t="s">
        <v>1436</v>
      </c>
      <c r="D40" s="120"/>
      <c r="E40" s="168" t="s">
        <v>1446</v>
      </c>
    </row>
    <row r="41" spans="1:5" ht="15" customHeight="1" x14ac:dyDescent="0.2">
      <c r="A41" s="22"/>
      <c r="B41" s="6"/>
      <c r="C41" s="171" t="s">
        <v>1412</v>
      </c>
      <c r="D41" s="120"/>
      <c r="E41" s="168" t="s">
        <v>1447</v>
      </c>
    </row>
    <row r="42" spans="1:5" ht="15" customHeight="1" x14ac:dyDescent="0.2">
      <c r="A42" s="22"/>
      <c r="B42" s="96"/>
      <c r="C42" s="171" t="s">
        <v>2107</v>
      </c>
      <c r="D42" s="120"/>
      <c r="E42" s="168" t="s">
        <v>1448</v>
      </c>
    </row>
    <row r="43" spans="1:5" ht="15" customHeight="1" x14ac:dyDescent="0.2">
      <c r="A43" s="22"/>
      <c r="B43" s="96"/>
      <c r="C43" s="171"/>
      <c r="D43" s="120"/>
      <c r="E43" s="168"/>
    </row>
    <row r="44" spans="1:5" ht="15" customHeight="1" x14ac:dyDescent="0.2">
      <c r="A44" s="22" t="s">
        <v>1192</v>
      </c>
      <c r="B44" s="96"/>
      <c r="C44" s="119" t="s">
        <v>1636</v>
      </c>
      <c r="D44" s="120"/>
      <c r="E44" s="169" t="s">
        <v>828</v>
      </c>
    </row>
    <row r="45" spans="1:5" ht="15" customHeight="1" x14ac:dyDescent="0.2">
      <c r="A45" s="22" t="s">
        <v>1413</v>
      </c>
      <c r="B45" s="96"/>
      <c r="C45" s="171" t="s">
        <v>1437</v>
      </c>
      <c r="D45" s="120"/>
      <c r="E45" s="168" t="s">
        <v>859</v>
      </c>
    </row>
    <row r="46" spans="1:5" ht="15" customHeight="1" x14ac:dyDescent="0.2">
      <c r="A46" s="22"/>
      <c r="B46" s="96"/>
      <c r="C46" s="171" t="s">
        <v>1438</v>
      </c>
      <c r="D46" s="120"/>
      <c r="E46" s="168" t="s">
        <v>860</v>
      </c>
    </row>
    <row r="47" spans="1:5" ht="15" customHeight="1" x14ac:dyDescent="0.2">
      <c r="A47" s="22"/>
      <c r="B47" s="128"/>
      <c r="C47" s="171" t="s">
        <v>1415</v>
      </c>
      <c r="D47" s="120"/>
      <c r="E47" s="168" t="s">
        <v>1414</v>
      </c>
    </row>
    <row r="48" spans="1:5" ht="15" customHeight="1" x14ac:dyDescent="0.2">
      <c r="A48" s="22"/>
      <c r="B48" s="6"/>
      <c r="C48" s="171" t="s">
        <v>1416</v>
      </c>
      <c r="D48" s="120"/>
      <c r="E48" s="168" t="s">
        <v>861</v>
      </c>
    </row>
    <row r="49" spans="1:5" ht="15" customHeight="1" x14ac:dyDescent="0.2">
      <c r="A49" s="22"/>
      <c r="B49" s="6"/>
      <c r="C49" s="171" t="s">
        <v>2148</v>
      </c>
      <c r="D49" s="120"/>
      <c r="E49" s="118"/>
    </row>
    <row r="50" spans="1:5" ht="15" customHeight="1" x14ac:dyDescent="0.2">
      <c r="A50" s="22"/>
      <c r="B50" s="6"/>
      <c r="C50" s="172"/>
      <c r="D50" s="120"/>
      <c r="E50" s="118"/>
    </row>
    <row r="51" spans="1:5" ht="15" customHeight="1" x14ac:dyDescent="0.2">
      <c r="A51" s="22" t="s">
        <v>1192</v>
      </c>
      <c r="B51" s="6"/>
      <c r="C51" s="172" t="s">
        <v>1439</v>
      </c>
      <c r="D51" s="6"/>
      <c r="E51" s="118"/>
    </row>
    <row r="52" spans="1:5" ht="15" customHeight="1" x14ac:dyDescent="0.2">
      <c r="A52" s="22"/>
      <c r="B52" s="6"/>
      <c r="C52" s="172" t="s">
        <v>1440</v>
      </c>
      <c r="D52" s="6"/>
      <c r="E52" s="118"/>
    </row>
    <row r="53" spans="1:5" ht="15" customHeight="1" x14ac:dyDescent="0.2">
      <c r="A53" s="22"/>
      <c r="B53" s="6"/>
      <c r="C53" s="172" t="s">
        <v>1417</v>
      </c>
      <c r="D53" s="6"/>
      <c r="E53" s="118"/>
    </row>
    <row r="54" spans="1:5" ht="15" customHeight="1" x14ac:dyDescent="0.2">
      <c r="A54" s="22"/>
      <c r="B54" s="6"/>
      <c r="C54" s="172" t="s">
        <v>1418</v>
      </c>
      <c r="D54" s="6"/>
      <c r="E54" s="118"/>
    </row>
    <row r="55" spans="1:5" ht="15" customHeight="1" x14ac:dyDescent="0.2">
      <c r="A55" s="22"/>
      <c r="B55" s="6"/>
      <c r="C55" s="171" t="s">
        <v>1419</v>
      </c>
      <c r="D55" s="6"/>
      <c r="E55" s="118"/>
    </row>
    <row r="56" spans="1:5" ht="14.25" customHeight="1" x14ac:dyDescent="0.2">
      <c r="A56" s="22"/>
      <c r="B56" s="6"/>
      <c r="C56" s="172"/>
      <c r="D56" s="6"/>
      <c r="E56" s="118"/>
    </row>
    <row r="57" spans="1:5" ht="14.25" customHeight="1" x14ac:dyDescent="0.2">
      <c r="A57" s="22"/>
      <c r="B57" s="6"/>
      <c r="C57" s="119" t="s">
        <v>58</v>
      </c>
      <c r="D57" s="6"/>
      <c r="E57" s="118"/>
    </row>
    <row r="58" spans="1:5" ht="14.25" customHeight="1" x14ac:dyDescent="0.2">
      <c r="A58" s="22" t="s">
        <v>1420</v>
      </c>
      <c r="B58" s="6"/>
      <c r="C58" s="172" t="s">
        <v>1421</v>
      </c>
      <c r="D58" s="6"/>
      <c r="E58" s="118"/>
    </row>
    <row r="59" spans="1:5" ht="15" customHeight="1" x14ac:dyDescent="0.2">
      <c r="A59" s="22"/>
      <c r="B59" s="6"/>
      <c r="C59" s="172" t="s">
        <v>1422</v>
      </c>
      <c r="D59" s="6"/>
      <c r="E59" s="118"/>
    </row>
    <row r="60" spans="1:5" ht="15" customHeight="1" x14ac:dyDescent="0.2">
      <c r="A60" s="22"/>
      <c r="B60" s="6"/>
      <c r="C60" s="172" t="s">
        <v>1423</v>
      </c>
      <c r="D60" s="6"/>
      <c r="E60" s="118"/>
    </row>
    <row r="61" spans="1:5" ht="15" customHeight="1" x14ac:dyDescent="0.2">
      <c r="A61" s="22"/>
      <c r="B61" s="6"/>
      <c r="C61" s="172" t="s">
        <v>1424</v>
      </c>
      <c r="D61" s="6"/>
      <c r="E61" s="118"/>
    </row>
    <row r="62" spans="1:5" ht="15" customHeight="1" x14ac:dyDescent="0.2">
      <c r="A62" s="22"/>
      <c r="B62" s="6"/>
      <c r="C62" s="170" t="s">
        <v>1425</v>
      </c>
      <c r="D62" s="6"/>
      <c r="E62" s="118"/>
    </row>
    <row r="63" spans="1:5" ht="15" customHeight="1" x14ac:dyDescent="0.2">
      <c r="A63" s="22"/>
      <c r="C63" s="170" t="s">
        <v>1426</v>
      </c>
      <c r="E63" s="118"/>
    </row>
    <row r="64" spans="1:5" ht="15" customHeight="1" x14ac:dyDescent="0.2">
      <c r="A64" s="22"/>
      <c r="C64" s="170" t="s">
        <v>1873</v>
      </c>
      <c r="E64" s="118"/>
    </row>
    <row r="65" spans="1:5" ht="15" customHeight="1" x14ac:dyDescent="0.2">
      <c r="A65" s="22"/>
      <c r="C65" s="170"/>
      <c r="E65" s="118"/>
    </row>
    <row r="66" spans="1:5" ht="15" customHeight="1" x14ac:dyDescent="0.2">
      <c r="A66" s="22" t="s">
        <v>1427</v>
      </c>
      <c r="C66" s="172" t="s">
        <v>1428</v>
      </c>
      <c r="E66" s="118"/>
    </row>
    <row r="67" spans="1:5" ht="15" customHeight="1" x14ac:dyDescent="0.2">
      <c r="A67" s="22"/>
      <c r="C67" s="172" t="s">
        <v>1874</v>
      </c>
      <c r="E67" s="118"/>
    </row>
    <row r="68" spans="1:5" ht="15" customHeight="1" x14ac:dyDescent="0.2">
      <c r="A68" s="22"/>
      <c r="C68" s="172" t="s">
        <v>1429</v>
      </c>
      <c r="E68" s="118"/>
    </row>
    <row r="69" spans="1:5" ht="15" customHeight="1" x14ac:dyDescent="0.2">
      <c r="A69" s="22"/>
      <c r="C69" s="172"/>
      <c r="E69" s="118"/>
    </row>
    <row r="70" spans="1:5" ht="15" customHeight="1" x14ac:dyDescent="0.2">
      <c r="A70" s="22" t="s">
        <v>1194</v>
      </c>
      <c r="C70" s="172" t="s">
        <v>1430</v>
      </c>
      <c r="E70" s="118"/>
    </row>
    <row r="71" spans="1:5" ht="15" customHeight="1" x14ac:dyDescent="0.2">
      <c r="A71" s="22"/>
      <c r="C71" s="172" t="s">
        <v>1431</v>
      </c>
      <c r="E71" s="118"/>
    </row>
    <row r="72" spans="1:5" ht="15" customHeight="1" x14ac:dyDescent="0.2">
      <c r="A72" s="22"/>
      <c r="C72" s="172" t="s">
        <v>1432</v>
      </c>
      <c r="E72" s="118"/>
    </row>
    <row r="73" spans="1:5" ht="15" customHeight="1" x14ac:dyDescent="0.2">
      <c r="A73" s="22"/>
      <c r="C73" s="172"/>
      <c r="E73" s="118"/>
    </row>
    <row r="74" spans="1:5" ht="15" customHeight="1" x14ac:dyDescent="0.2">
      <c r="A74" s="22"/>
      <c r="C74" s="172" t="s">
        <v>918</v>
      </c>
      <c r="E74" s="118"/>
    </row>
    <row r="75" spans="1:5" ht="15" customHeight="1" x14ac:dyDescent="0.2">
      <c r="A75" s="22"/>
      <c r="C75" s="172" t="s">
        <v>919</v>
      </c>
      <c r="E75" s="118"/>
    </row>
    <row r="76" spans="1:5" ht="15" customHeight="1" x14ac:dyDescent="0.2">
      <c r="A76" s="22"/>
      <c r="C76" s="172" t="s">
        <v>920</v>
      </c>
      <c r="E76" s="118"/>
    </row>
    <row r="77" spans="1:5" ht="15" customHeight="1" x14ac:dyDescent="0.2">
      <c r="A77" s="22"/>
      <c r="C77" s="172"/>
      <c r="E77" s="118"/>
    </row>
    <row r="78" spans="1:5" ht="15" customHeight="1" x14ac:dyDescent="0.2">
      <c r="A78" s="22"/>
      <c r="C78" s="172" t="s">
        <v>921</v>
      </c>
      <c r="E78" s="118"/>
    </row>
    <row r="79" spans="1:5" ht="15" customHeight="1" x14ac:dyDescent="0.2">
      <c r="A79" s="22"/>
      <c r="C79" s="172" t="s">
        <v>922</v>
      </c>
      <c r="E79" s="118"/>
    </row>
    <row r="80" spans="1:5" ht="15" customHeight="1" x14ac:dyDescent="0.2">
      <c r="A80" s="22"/>
      <c r="C80" s="172" t="s">
        <v>923</v>
      </c>
      <c r="E80" s="118"/>
    </row>
  </sheetData>
  <pageMargins left="0.23622047244094491" right="0.23622047244094491" top="0.90551181102362199" bottom="0.74803149606299213" header="0.31496062992125984" footer="0.31496062992125984"/>
  <pageSetup paperSize="9" scale="62" orientation="portrait" r:id="rId1"/>
  <headerFooter scaleWithDoc="0">
    <oddFooter>&amp;L&amp;K000000&amp;R&amp;K000000 | &amp;P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D45C5-CDBB-4407-905B-D0986888449C}">
  <sheetPr codeName="Sheet17">
    <tabColor rgb="FF002060"/>
    <pageSetUpPr fitToPage="1"/>
  </sheetPr>
  <dimension ref="A1:I127"/>
  <sheetViews>
    <sheetView view="pageBreakPreview" zoomScaleNormal="100" zoomScaleSheetLayoutView="100" workbookViewId="0"/>
  </sheetViews>
  <sheetFormatPr defaultColWidth="8.85546875" defaultRowHeight="12.75" x14ac:dyDescent="0.2"/>
  <cols>
    <col min="1" max="1" width="17" style="254" customWidth="1"/>
    <col min="2" max="2" width="3.42578125" bestFit="1" customWidth="1"/>
    <col min="3" max="3" width="55.140625" customWidth="1"/>
    <col min="4" max="4" width="1.42578125" customWidth="1"/>
    <col min="5" max="5" width="7.85546875" customWidth="1"/>
    <col min="6" max="6" width="16.85546875" customWidth="1"/>
    <col min="7" max="7" width="16.5703125" customWidth="1"/>
    <col min="8" max="8" width="16.85546875" customWidth="1"/>
  </cols>
  <sheetData>
    <row r="1" spans="1:8" ht="15.75" x14ac:dyDescent="0.2">
      <c r="A1" s="22"/>
      <c r="B1" s="266"/>
      <c r="C1" s="281" t="s">
        <v>1597</v>
      </c>
      <c r="D1" s="6"/>
      <c r="E1" s="6"/>
      <c r="F1" s="6"/>
      <c r="G1" s="6"/>
      <c r="H1" s="6"/>
    </row>
    <row r="2" spans="1:8" ht="15.75" x14ac:dyDescent="0.2">
      <c r="A2" s="22" t="s">
        <v>1072</v>
      </c>
      <c r="B2" s="266"/>
      <c r="C2" s="281" t="s">
        <v>534</v>
      </c>
      <c r="D2" s="6"/>
      <c r="E2" s="6"/>
      <c r="F2" s="6"/>
      <c r="G2" s="6"/>
      <c r="H2" s="6"/>
    </row>
    <row r="3" spans="1:8" ht="15.75" x14ac:dyDescent="0.2">
      <c r="A3" s="22" t="s">
        <v>991</v>
      </c>
      <c r="B3" s="266"/>
      <c r="C3" s="281" t="s">
        <v>1730</v>
      </c>
      <c r="D3" s="6"/>
      <c r="E3" s="6"/>
      <c r="F3" s="6"/>
      <c r="G3" s="6"/>
      <c r="H3" s="6"/>
    </row>
    <row r="4" spans="1:8" x14ac:dyDescent="0.2">
      <c r="B4" s="266"/>
      <c r="C4" s="266"/>
      <c r="D4" s="6"/>
      <c r="E4" s="6"/>
      <c r="F4" s="6"/>
      <c r="G4" s="6"/>
      <c r="H4" s="6"/>
    </row>
    <row r="5" spans="1:8" ht="15.75" x14ac:dyDescent="0.2">
      <c r="B5" s="283" t="s">
        <v>1881</v>
      </c>
      <c r="C5" s="284" t="s">
        <v>333</v>
      </c>
      <c r="D5" s="121"/>
      <c r="E5" s="121"/>
      <c r="F5" s="6"/>
      <c r="G5" s="6"/>
      <c r="H5" s="6"/>
    </row>
    <row r="6" spans="1:8" x14ac:dyDescent="0.2">
      <c r="A6" s="22"/>
      <c r="B6" s="266"/>
      <c r="C6" s="266"/>
      <c r="D6" s="6"/>
      <c r="E6" s="6"/>
      <c r="F6" s="6"/>
      <c r="G6" s="6"/>
      <c r="H6" s="6"/>
    </row>
    <row r="7" spans="1:8" x14ac:dyDescent="0.2">
      <c r="A7" s="22"/>
      <c r="B7" s="334" t="s">
        <v>40</v>
      </c>
      <c r="C7" s="340" t="s">
        <v>429</v>
      </c>
      <c r="D7" s="164"/>
      <c r="E7" s="164"/>
      <c r="F7" s="6"/>
      <c r="G7" s="6"/>
      <c r="H7" s="6"/>
    </row>
    <row r="8" spans="1:8" x14ac:dyDescent="0.2">
      <c r="A8" s="22"/>
      <c r="B8" s="6"/>
      <c r="C8" s="6"/>
      <c r="D8" s="6"/>
      <c r="E8" s="6"/>
      <c r="F8" s="6"/>
      <c r="G8" s="6"/>
      <c r="H8" s="6"/>
    </row>
    <row r="9" spans="1:8" ht="38.25" x14ac:dyDescent="0.2">
      <c r="A9" s="22" t="s">
        <v>1207</v>
      </c>
      <c r="B9" s="173"/>
      <c r="C9" s="77" t="s">
        <v>440</v>
      </c>
      <c r="D9" s="6"/>
      <c r="E9" s="288" t="s">
        <v>254</v>
      </c>
      <c r="F9" s="288" t="s">
        <v>663</v>
      </c>
      <c r="G9" s="288" t="s">
        <v>431</v>
      </c>
      <c r="H9" s="288" t="s">
        <v>1739</v>
      </c>
    </row>
    <row r="10" spans="1:8" x14ac:dyDescent="0.2">
      <c r="A10" s="255"/>
      <c r="B10" s="173"/>
      <c r="C10" s="6"/>
      <c r="D10" s="6"/>
      <c r="E10" s="289"/>
      <c r="F10" s="290" t="s">
        <v>13</v>
      </c>
      <c r="G10" s="290" t="s">
        <v>13</v>
      </c>
      <c r="H10" s="290" t="s">
        <v>13</v>
      </c>
    </row>
    <row r="11" spans="1:8" x14ac:dyDescent="0.2">
      <c r="A11" s="255"/>
      <c r="B11" s="173"/>
      <c r="C11" s="292" t="s">
        <v>1850</v>
      </c>
      <c r="D11" s="91"/>
      <c r="E11" s="91"/>
      <c r="F11" s="3">
        <v>285000</v>
      </c>
      <c r="G11" s="3">
        <v>0</v>
      </c>
      <c r="H11" s="3">
        <f>SUM(F11:G11)</f>
        <v>285000</v>
      </c>
    </row>
    <row r="12" spans="1:8" ht="8.85" customHeight="1" x14ac:dyDescent="0.2">
      <c r="A12" s="255"/>
      <c r="B12" s="173"/>
      <c r="C12" s="91"/>
      <c r="D12" s="91"/>
      <c r="E12" s="91"/>
      <c r="F12" s="49"/>
      <c r="G12" s="3"/>
      <c r="H12" s="3"/>
    </row>
    <row r="13" spans="1:8" x14ac:dyDescent="0.2">
      <c r="A13" s="255"/>
      <c r="B13" s="173"/>
      <c r="C13" s="174" t="s">
        <v>1726</v>
      </c>
      <c r="D13" s="91"/>
      <c r="E13" s="91"/>
      <c r="F13" s="11">
        <v>0</v>
      </c>
      <c r="G13" s="3">
        <v>156400</v>
      </c>
      <c r="H13" s="3">
        <f>SUM(F13:G13)</f>
        <v>156400</v>
      </c>
    </row>
    <row r="14" spans="1:8" ht="9.75" customHeight="1" x14ac:dyDescent="0.2">
      <c r="A14" s="255"/>
      <c r="B14" s="173"/>
      <c r="C14" s="174"/>
      <c r="D14" s="91"/>
      <c r="E14" s="91"/>
      <c r="F14" s="263"/>
      <c r="G14" s="3"/>
      <c r="H14" s="3"/>
    </row>
    <row r="15" spans="1:8" x14ac:dyDescent="0.2">
      <c r="A15" s="255"/>
      <c r="B15" s="173"/>
      <c r="C15" s="174" t="s">
        <v>28</v>
      </c>
      <c r="D15" s="91"/>
      <c r="E15" s="91"/>
      <c r="F15" s="11">
        <v>-90000</v>
      </c>
      <c r="G15" s="3">
        <v>-32583</v>
      </c>
      <c r="H15" s="3">
        <f>SUM(F15:G15)</f>
        <v>-122583</v>
      </c>
    </row>
    <row r="16" spans="1:8" x14ac:dyDescent="0.2">
      <c r="B16" s="173"/>
      <c r="C16" s="292" t="s">
        <v>1851</v>
      </c>
      <c r="D16" s="91"/>
      <c r="E16" s="91"/>
      <c r="F16" s="262">
        <f>SUM(F11:F15)</f>
        <v>195000</v>
      </c>
      <c r="G16" s="262">
        <f>SUM(G11:G15)</f>
        <v>123817</v>
      </c>
      <c r="H16" s="262">
        <f>SUM(H11:H15)</f>
        <v>318817</v>
      </c>
    </row>
    <row r="17" spans="1:8" ht="8.25" customHeight="1" x14ac:dyDescent="0.2">
      <c r="B17" s="173"/>
      <c r="C17" s="173"/>
      <c r="D17" s="173"/>
      <c r="E17" s="173"/>
      <c r="F17" s="173"/>
      <c r="G17" s="173"/>
      <c r="H17" s="173"/>
    </row>
    <row r="18" spans="1:8" x14ac:dyDescent="0.2">
      <c r="A18" s="255" t="s">
        <v>1208</v>
      </c>
      <c r="B18" s="173"/>
      <c r="C18" s="175" t="s">
        <v>1852</v>
      </c>
      <c r="D18" s="91"/>
      <c r="E18" s="91"/>
      <c r="F18" s="108">
        <v>360000</v>
      </c>
      <c r="G18" s="108">
        <v>156400</v>
      </c>
      <c r="H18" s="49">
        <f>SUM(F18:G18)</f>
        <v>516400</v>
      </c>
    </row>
    <row r="19" spans="1:8" x14ac:dyDescent="0.2">
      <c r="A19" s="255" t="s">
        <v>1208</v>
      </c>
      <c r="B19" s="173"/>
      <c r="C19" s="175" t="s">
        <v>1853</v>
      </c>
      <c r="D19" s="91"/>
      <c r="E19" s="91"/>
      <c r="F19" s="108">
        <v>-165000</v>
      </c>
      <c r="G19" s="108">
        <v>-32583</v>
      </c>
      <c r="H19" s="49">
        <f>SUM(F19:G19)</f>
        <v>-197583</v>
      </c>
    </row>
    <row r="20" spans="1:8" x14ac:dyDescent="0.2">
      <c r="A20" s="255"/>
      <c r="B20" s="173"/>
      <c r="C20" s="292" t="s">
        <v>1851</v>
      </c>
      <c r="D20" s="91"/>
      <c r="E20" s="91"/>
      <c r="F20" s="262">
        <f t="shared" ref="F20:H20" si="0">SUM(F18:F19)</f>
        <v>195000</v>
      </c>
      <c r="G20" s="262">
        <f t="shared" si="0"/>
        <v>123817</v>
      </c>
      <c r="H20" s="262">
        <f t="shared" si="0"/>
        <v>318817</v>
      </c>
    </row>
    <row r="21" spans="1:8" x14ac:dyDescent="0.2">
      <c r="A21" s="255"/>
      <c r="B21" s="173"/>
      <c r="C21" s="91"/>
      <c r="D21" s="91"/>
      <c r="E21" s="91"/>
      <c r="F21" s="244"/>
      <c r="G21" s="244"/>
      <c r="H21" s="244"/>
    </row>
    <row r="22" spans="1:8" x14ac:dyDescent="0.2">
      <c r="A22" s="255" t="s">
        <v>1209</v>
      </c>
      <c r="B22" s="173"/>
      <c r="C22" s="143" t="s">
        <v>1726</v>
      </c>
      <c r="D22" s="143"/>
      <c r="E22" s="143"/>
      <c r="F22" s="107">
        <v>0</v>
      </c>
      <c r="G22" s="107">
        <v>302250</v>
      </c>
      <c r="H22" s="79">
        <f>SUM(F22:G22)</f>
        <v>302250</v>
      </c>
    </row>
    <row r="23" spans="1:8" ht="10.5" customHeight="1" x14ac:dyDescent="0.2">
      <c r="A23" s="255"/>
      <c r="B23" s="173"/>
      <c r="C23" s="143"/>
      <c r="D23" s="143"/>
      <c r="E23" s="143"/>
      <c r="F23" s="143"/>
      <c r="G23" s="143"/>
      <c r="H23" s="79"/>
    </row>
    <row r="24" spans="1:8" x14ac:dyDescent="0.2">
      <c r="A24" s="255" t="s">
        <v>1210</v>
      </c>
      <c r="B24" s="173"/>
      <c r="C24" s="143" t="s">
        <v>28</v>
      </c>
      <c r="D24" s="143"/>
      <c r="E24" s="155"/>
      <c r="F24" s="133">
        <v>-90000</v>
      </c>
      <c r="G24" s="133">
        <v>-102069</v>
      </c>
      <c r="H24" s="79">
        <f>SUM(F24:G24)</f>
        <v>-192069</v>
      </c>
    </row>
    <row r="25" spans="1:8" x14ac:dyDescent="0.2">
      <c r="A25" s="255" t="s">
        <v>1211</v>
      </c>
      <c r="B25" s="173"/>
      <c r="C25" s="342" t="s">
        <v>1855</v>
      </c>
      <c r="D25" s="146"/>
      <c r="E25" s="146"/>
      <c r="F25" s="81">
        <f>SUM(F20:F24)</f>
        <v>105000</v>
      </c>
      <c r="G25" s="81">
        <f>SUM(G20:G24)</f>
        <v>323998</v>
      </c>
      <c r="H25" s="81">
        <f>SUM(H20:H24)</f>
        <v>428998</v>
      </c>
    </row>
    <row r="26" spans="1:8" x14ac:dyDescent="0.2">
      <c r="A26" s="255"/>
      <c r="B26" s="173"/>
      <c r="C26" s="146"/>
      <c r="D26" s="146"/>
      <c r="E26" s="146"/>
      <c r="F26" s="146"/>
      <c r="G26" s="146"/>
      <c r="H26" s="146"/>
    </row>
    <row r="27" spans="1:8" x14ac:dyDescent="0.2">
      <c r="A27" s="255" t="s">
        <v>1208</v>
      </c>
      <c r="B27" s="173"/>
      <c r="C27" s="143" t="s">
        <v>1856</v>
      </c>
      <c r="D27" s="146"/>
      <c r="E27" s="146"/>
      <c r="F27" s="107">
        <v>360000</v>
      </c>
      <c r="G27" s="107">
        <f>G18+G22</f>
        <v>458650</v>
      </c>
      <c r="H27" s="79">
        <f>SUM(F27:G27)</f>
        <v>818650</v>
      </c>
    </row>
    <row r="28" spans="1:8" x14ac:dyDescent="0.2">
      <c r="A28" s="255" t="s">
        <v>1208</v>
      </c>
      <c r="B28" s="173"/>
      <c r="C28" s="143" t="s">
        <v>1857</v>
      </c>
      <c r="D28" s="146"/>
      <c r="E28" s="146"/>
      <c r="F28" s="107">
        <v>-255000</v>
      </c>
      <c r="G28" s="107">
        <f>G19+G24</f>
        <v>-134652</v>
      </c>
      <c r="H28" s="79">
        <f>SUM(F28:G28)</f>
        <v>-389652</v>
      </c>
    </row>
    <row r="29" spans="1:8" x14ac:dyDescent="0.2">
      <c r="A29" s="255"/>
      <c r="B29" s="173"/>
      <c r="C29" s="342" t="s">
        <v>1855</v>
      </c>
      <c r="D29" s="146"/>
      <c r="E29" s="146"/>
      <c r="F29" s="81">
        <f t="shared" ref="F29:H29" si="1">SUM(F27:F28)</f>
        <v>105000</v>
      </c>
      <c r="G29" s="81">
        <f t="shared" si="1"/>
        <v>323998</v>
      </c>
      <c r="H29" s="81">
        <f t="shared" si="1"/>
        <v>428998</v>
      </c>
    </row>
    <row r="30" spans="1:8" x14ac:dyDescent="0.2">
      <c r="A30" s="255"/>
      <c r="B30" s="173"/>
      <c r="C30" s="91"/>
      <c r="D30" s="91"/>
      <c r="E30" s="91"/>
      <c r="F30" s="116"/>
      <c r="G30" s="116"/>
      <c r="H30" s="116"/>
    </row>
    <row r="31" spans="1:8" x14ac:dyDescent="0.2">
      <c r="A31" s="22" t="s">
        <v>1207</v>
      </c>
      <c r="B31" s="173"/>
      <c r="C31" s="174" t="s">
        <v>442</v>
      </c>
      <c r="D31" s="91"/>
      <c r="E31" s="91"/>
      <c r="F31" s="269">
        <v>2026</v>
      </c>
      <c r="G31" s="270"/>
      <c r="H31" s="270">
        <v>2025</v>
      </c>
    </row>
    <row r="32" spans="1:8" x14ac:dyDescent="0.2">
      <c r="A32" s="22"/>
      <c r="B32" s="173"/>
      <c r="C32" s="174" t="s">
        <v>443</v>
      </c>
      <c r="D32" s="91"/>
      <c r="E32" s="91"/>
      <c r="F32" s="272" t="s">
        <v>11</v>
      </c>
      <c r="G32" s="291"/>
      <c r="H32" s="271" t="s">
        <v>11</v>
      </c>
    </row>
    <row r="33" spans="1:8" x14ac:dyDescent="0.2">
      <c r="A33" s="22"/>
      <c r="B33" s="173"/>
      <c r="C33" s="174" t="s">
        <v>1889</v>
      </c>
      <c r="D33" s="91"/>
      <c r="E33" s="91"/>
      <c r="F33" s="274" t="s">
        <v>13</v>
      </c>
      <c r="G33" s="291"/>
      <c r="H33" s="273" t="s">
        <v>13</v>
      </c>
    </row>
    <row r="34" spans="1:8" x14ac:dyDescent="0.2">
      <c r="A34" s="255"/>
      <c r="B34" s="173"/>
      <c r="C34" s="174"/>
      <c r="D34" s="91"/>
      <c r="E34" s="91"/>
      <c r="F34" s="33"/>
      <c r="G34" s="116"/>
      <c r="H34" s="34"/>
    </row>
    <row r="35" spans="1:8" x14ac:dyDescent="0.2">
      <c r="A35" s="255" t="s">
        <v>1210</v>
      </c>
      <c r="B35" s="173"/>
      <c r="C35" s="174" t="s">
        <v>514</v>
      </c>
      <c r="D35" s="91"/>
      <c r="E35" s="13"/>
      <c r="F35" s="177">
        <v>-192069</v>
      </c>
      <c r="G35" s="176"/>
      <c r="H35" s="178">
        <v>-122583</v>
      </c>
    </row>
    <row r="36" spans="1:8" x14ac:dyDescent="0.2">
      <c r="A36" s="255" t="s">
        <v>1212</v>
      </c>
      <c r="B36" s="6"/>
      <c r="C36" s="174" t="s">
        <v>708</v>
      </c>
      <c r="D36" s="91"/>
      <c r="E36" s="13" t="s">
        <v>2055</v>
      </c>
      <c r="F36" s="177">
        <v>-17092</v>
      </c>
      <c r="G36" s="176"/>
      <c r="H36" s="178">
        <v>-13102</v>
      </c>
    </row>
    <row r="37" spans="1:8" x14ac:dyDescent="0.2">
      <c r="A37" s="255" t="s">
        <v>1213</v>
      </c>
      <c r="B37" s="173"/>
      <c r="C37" s="174" t="s">
        <v>415</v>
      </c>
      <c r="D37" s="91"/>
      <c r="E37" s="91"/>
      <c r="F37" s="133">
        <v>-3000</v>
      </c>
      <c r="G37" s="176"/>
      <c r="H37" s="134">
        <v>-3200</v>
      </c>
    </row>
    <row r="38" spans="1:8" x14ac:dyDescent="0.2">
      <c r="A38" s="255" t="s">
        <v>1214</v>
      </c>
      <c r="B38" s="173"/>
      <c r="C38" s="174" t="s">
        <v>425</v>
      </c>
      <c r="D38" s="91"/>
      <c r="E38" s="91"/>
      <c r="F38" s="133">
        <v>-5000</v>
      </c>
      <c r="G38" s="176"/>
      <c r="H38" s="134">
        <v>-4500</v>
      </c>
    </row>
    <row r="39" spans="1:8" x14ac:dyDescent="0.2">
      <c r="A39" s="255" t="s">
        <v>1215</v>
      </c>
      <c r="B39" s="173"/>
      <c r="C39" s="174" t="s">
        <v>416</v>
      </c>
      <c r="D39" s="91"/>
      <c r="E39" s="91"/>
      <c r="F39" s="133">
        <v>-2000</v>
      </c>
      <c r="G39" s="176"/>
      <c r="H39" s="134">
        <v>-2000</v>
      </c>
    </row>
    <row r="40" spans="1:8" x14ac:dyDescent="0.2">
      <c r="A40" s="255"/>
      <c r="B40" s="173"/>
      <c r="C40" s="292" t="s">
        <v>444</v>
      </c>
      <c r="D40" s="91"/>
      <c r="E40" s="91"/>
      <c r="F40" s="179">
        <f>SUM(F35:F39)</f>
        <v>-219161</v>
      </c>
      <c r="G40" s="176"/>
      <c r="H40" s="180">
        <f>SUM(H35:H39)</f>
        <v>-145385</v>
      </c>
    </row>
    <row r="41" spans="1:8" x14ac:dyDescent="0.2">
      <c r="A41" s="22"/>
      <c r="B41" s="173"/>
      <c r="C41" s="91"/>
      <c r="D41" s="91"/>
      <c r="E41" s="91"/>
      <c r="F41" s="79"/>
      <c r="G41" s="116"/>
      <c r="H41" s="116"/>
    </row>
    <row r="42" spans="1:8" x14ac:dyDescent="0.2">
      <c r="A42" s="255" t="s">
        <v>1216</v>
      </c>
      <c r="B42" s="6"/>
      <c r="C42" s="174" t="s">
        <v>417</v>
      </c>
      <c r="D42" s="91"/>
      <c r="E42" s="91"/>
      <c r="F42" s="79">
        <v>-180301</v>
      </c>
      <c r="G42" s="176"/>
      <c r="H42" s="116">
        <v>-118351</v>
      </c>
    </row>
    <row r="43" spans="1:8" x14ac:dyDescent="0.2">
      <c r="A43" s="22"/>
      <c r="B43" s="173"/>
      <c r="C43" s="91"/>
      <c r="D43" s="91"/>
      <c r="E43" s="91"/>
      <c r="F43" s="79"/>
      <c r="G43" s="116"/>
      <c r="H43" s="116"/>
    </row>
    <row r="44" spans="1:8" x14ac:dyDescent="0.2">
      <c r="A44" s="255" t="s">
        <v>1217</v>
      </c>
      <c r="B44" s="334" t="s">
        <v>43</v>
      </c>
      <c r="C44" s="340" t="s">
        <v>322</v>
      </c>
      <c r="D44" s="91"/>
      <c r="E44" s="91"/>
      <c r="F44" s="79"/>
      <c r="G44" s="116"/>
      <c r="H44" s="116"/>
    </row>
    <row r="45" spans="1:8" x14ac:dyDescent="0.2">
      <c r="A45" s="255"/>
      <c r="B45" s="173"/>
      <c r="C45" s="174" t="s">
        <v>250</v>
      </c>
      <c r="D45" s="91"/>
      <c r="E45" s="91"/>
      <c r="F45" s="79">
        <v>205134</v>
      </c>
      <c r="G45" s="176"/>
      <c r="H45" s="116">
        <v>127670</v>
      </c>
    </row>
    <row r="46" spans="1:8" x14ac:dyDescent="0.2">
      <c r="A46" s="255"/>
      <c r="B46" s="173"/>
      <c r="C46" s="174" t="s">
        <v>110</v>
      </c>
      <c r="D46" s="91"/>
      <c r="E46" s="91"/>
      <c r="F46" s="79">
        <v>302743</v>
      </c>
      <c r="G46" s="176"/>
      <c r="H46" s="116">
        <v>241166</v>
      </c>
    </row>
    <row r="47" spans="1:8" x14ac:dyDescent="0.2">
      <c r="A47" s="22"/>
      <c r="B47" s="173"/>
      <c r="C47" s="91"/>
      <c r="D47" s="91"/>
      <c r="E47" s="13" t="s">
        <v>2055</v>
      </c>
      <c r="F47" s="179">
        <f>SUBTOTAL(9,F45:F46)</f>
        <v>507877</v>
      </c>
      <c r="G47" s="116"/>
      <c r="H47" s="180">
        <f>SUBTOTAL(9,H45:H46)</f>
        <v>368836</v>
      </c>
    </row>
    <row r="48" spans="1:8" x14ac:dyDescent="0.2">
      <c r="A48" s="22"/>
      <c r="B48" s="173"/>
      <c r="C48" s="91"/>
      <c r="D48" s="91"/>
      <c r="E48" s="91"/>
      <c r="F48" s="116"/>
      <c r="G48" s="116"/>
      <c r="H48" s="116"/>
    </row>
    <row r="49" spans="1:8" x14ac:dyDescent="0.2">
      <c r="A49" s="22" t="s">
        <v>1218</v>
      </c>
      <c r="B49" s="6"/>
      <c r="C49" s="19" t="s">
        <v>1886</v>
      </c>
      <c r="D49" s="19"/>
      <c r="E49" s="19"/>
      <c r="F49" s="19"/>
      <c r="G49" s="19"/>
      <c r="H49" s="19"/>
    </row>
    <row r="50" spans="1:8" x14ac:dyDescent="0.2">
      <c r="A50" s="22"/>
      <c r="B50" s="6"/>
      <c r="C50" s="19" t="s">
        <v>1219</v>
      </c>
      <c r="D50" s="19"/>
      <c r="E50" s="19"/>
      <c r="F50" s="19"/>
      <c r="G50" s="19"/>
      <c r="H50" s="19"/>
    </row>
    <row r="51" spans="1:8" x14ac:dyDescent="0.2">
      <c r="A51" s="22"/>
      <c r="B51" s="6"/>
      <c r="C51" s="19" t="s">
        <v>1887</v>
      </c>
      <c r="D51" s="19"/>
      <c r="E51" s="19"/>
      <c r="F51" s="19"/>
      <c r="G51" s="19"/>
      <c r="H51" s="19"/>
    </row>
    <row r="52" spans="1:8" x14ac:dyDescent="0.2">
      <c r="A52" s="22"/>
      <c r="B52" s="6"/>
      <c r="C52" s="19" t="s">
        <v>1888</v>
      </c>
      <c r="D52" s="19"/>
      <c r="E52" s="19"/>
      <c r="F52" s="19"/>
      <c r="G52" s="19"/>
      <c r="H52" s="19"/>
    </row>
    <row r="53" spans="1:8" x14ac:dyDescent="0.2">
      <c r="A53" s="22"/>
      <c r="B53" s="6"/>
      <c r="C53" s="19" t="s">
        <v>1220</v>
      </c>
      <c r="D53" s="19"/>
      <c r="E53" s="19"/>
      <c r="F53" s="19"/>
      <c r="G53" s="19"/>
      <c r="H53" s="19"/>
    </row>
    <row r="54" spans="1:8" x14ac:dyDescent="0.2">
      <c r="A54" s="22"/>
      <c r="B54" s="6"/>
      <c r="C54" s="6"/>
      <c r="D54" s="6"/>
      <c r="E54" s="6"/>
      <c r="F54" s="6"/>
      <c r="G54" s="6"/>
      <c r="H54" s="6"/>
    </row>
    <row r="55" spans="1:8" x14ac:dyDescent="0.2">
      <c r="A55" s="22"/>
      <c r="B55" s="6"/>
      <c r="C55" s="292" t="s">
        <v>502</v>
      </c>
      <c r="D55" s="6"/>
      <c r="E55" s="6"/>
      <c r="F55" s="6"/>
      <c r="G55" s="6"/>
      <c r="H55" s="6"/>
    </row>
    <row r="56" spans="1:8" x14ac:dyDescent="0.2">
      <c r="A56" s="255" t="s">
        <v>1221</v>
      </c>
      <c r="B56" s="6"/>
      <c r="C56" s="19" t="s">
        <v>500</v>
      </c>
      <c r="D56" s="19"/>
      <c r="E56" s="19"/>
      <c r="F56" s="19"/>
      <c r="G56" s="19"/>
      <c r="H56" s="19"/>
    </row>
    <row r="57" spans="1:8" x14ac:dyDescent="0.2">
      <c r="A57" s="255" t="s">
        <v>1222</v>
      </c>
      <c r="B57" s="6"/>
      <c r="C57" s="19" t="s">
        <v>501</v>
      </c>
      <c r="D57" s="19"/>
      <c r="E57" s="19"/>
      <c r="F57" s="19"/>
      <c r="G57" s="19"/>
      <c r="H57" s="19"/>
    </row>
    <row r="58" spans="1:8" x14ac:dyDescent="0.2">
      <c r="A58" s="255"/>
      <c r="B58" s="6"/>
      <c r="C58" s="6"/>
      <c r="D58" s="6"/>
      <c r="E58" s="6"/>
      <c r="F58" s="6"/>
      <c r="G58" s="6"/>
      <c r="H58" s="6"/>
    </row>
    <row r="59" spans="1:8" ht="12.75" customHeight="1" x14ac:dyDescent="0.2">
      <c r="A59" s="255" t="s">
        <v>1454</v>
      </c>
      <c r="B59" s="6"/>
      <c r="C59" s="166" t="s">
        <v>1442</v>
      </c>
      <c r="D59" s="181"/>
      <c r="E59" s="166"/>
      <c r="F59" s="182"/>
      <c r="G59" s="182"/>
      <c r="H59" s="182"/>
    </row>
    <row r="60" spans="1:8" ht="12.75" customHeight="1" x14ac:dyDescent="0.2">
      <c r="A60" s="255"/>
      <c r="B60" s="6"/>
      <c r="C60" s="169" t="s">
        <v>92</v>
      </c>
      <c r="D60" s="183"/>
      <c r="E60" s="169" t="s">
        <v>829</v>
      </c>
      <c r="F60" s="182"/>
      <c r="G60" s="182"/>
      <c r="H60" s="182"/>
    </row>
    <row r="61" spans="1:8" ht="12.75" customHeight="1" x14ac:dyDescent="0.2">
      <c r="A61" s="255" t="s">
        <v>1223</v>
      </c>
      <c r="B61" s="6"/>
      <c r="C61" s="182" t="s">
        <v>1882</v>
      </c>
      <c r="D61" s="184"/>
      <c r="E61" s="185" t="s">
        <v>1352</v>
      </c>
      <c r="F61" s="186"/>
      <c r="G61" s="182"/>
      <c r="H61" s="186"/>
    </row>
    <row r="62" spans="1:8" ht="12.75" customHeight="1" x14ac:dyDescent="0.2">
      <c r="A62" s="255"/>
      <c r="B62" s="6"/>
      <c r="C62" s="182" t="s">
        <v>455</v>
      </c>
      <c r="D62" s="184"/>
      <c r="E62" s="185" t="s">
        <v>1353</v>
      </c>
      <c r="F62" s="186"/>
      <c r="G62" s="182"/>
      <c r="H62" s="186"/>
    </row>
    <row r="63" spans="1:8" ht="12.75" customHeight="1" x14ac:dyDescent="0.2">
      <c r="A63" s="22"/>
      <c r="B63" s="6"/>
      <c r="C63" s="182" t="s">
        <v>2110</v>
      </c>
      <c r="D63" s="184"/>
      <c r="E63" s="185" t="s">
        <v>1354</v>
      </c>
      <c r="F63" s="186"/>
      <c r="G63" s="182"/>
      <c r="H63" s="186"/>
    </row>
    <row r="64" spans="1:8" x14ac:dyDescent="0.2">
      <c r="A64" s="22"/>
      <c r="B64" s="6"/>
      <c r="C64" s="182" t="s">
        <v>1351</v>
      </c>
      <c r="D64" s="184"/>
      <c r="E64" s="185" t="s">
        <v>1355</v>
      </c>
      <c r="F64" s="186"/>
      <c r="G64" s="182"/>
      <c r="H64" s="186"/>
    </row>
    <row r="65" spans="1:9" x14ac:dyDescent="0.2">
      <c r="A65" s="22"/>
      <c r="B65" s="6"/>
      <c r="C65" s="182"/>
      <c r="D65" s="184"/>
      <c r="E65" s="185" t="s">
        <v>1356</v>
      </c>
      <c r="F65" s="186"/>
      <c r="G65" s="182"/>
      <c r="H65" s="186"/>
    </row>
    <row r="66" spans="1:9" x14ac:dyDescent="0.2">
      <c r="A66" s="22" t="s">
        <v>1224</v>
      </c>
      <c r="B66" s="6"/>
      <c r="C66" s="182" t="s">
        <v>456</v>
      </c>
      <c r="D66" s="184"/>
      <c r="E66" s="185" t="s">
        <v>1357</v>
      </c>
      <c r="F66" s="186"/>
      <c r="G66" s="182"/>
      <c r="H66" s="186"/>
    </row>
    <row r="67" spans="1:9" x14ac:dyDescent="0.2">
      <c r="A67" s="22" t="s">
        <v>1225</v>
      </c>
      <c r="B67" s="6"/>
      <c r="C67" s="182" t="s">
        <v>457</v>
      </c>
      <c r="D67" s="184"/>
      <c r="E67" s="185"/>
      <c r="F67" s="186"/>
      <c r="G67" s="182"/>
      <c r="H67" s="186"/>
    </row>
    <row r="68" spans="1:9" x14ac:dyDescent="0.2">
      <c r="A68" s="22"/>
      <c r="B68" s="6"/>
      <c r="C68" s="182" t="s">
        <v>458</v>
      </c>
      <c r="D68" s="184"/>
      <c r="E68" s="185" t="s">
        <v>1883</v>
      </c>
      <c r="F68" s="186"/>
      <c r="G68" s="182"/>
      <c r="H68" s="186"/>
    </row>
    <row r="69" spans="1:9" x14ac:dyDescent="0.2">
      <c r="A69" s="22"/>
      <c r="B69" s="6"/>
      <c r="C69" s="182" t="s">
        <v>459</v>
      </c>
      <c r="D69" s="184"/>
      <c r="E69" s="185" t="s">
        <v>547</v>
      </c>
      <c r="F69" s="186"/>
      <c r="G69" s="182"/>
      <c r="H69" s="186"/>
    </row>
    <row r="70" spans="1:9" x14ac:dyDescent="0.2">
      <c r="A70" s="22"/>
      <c r="B70" s="6"/>
      <c r="C70" s="182" t="s">
        <v>460</v>
      </c>
      <c r="D70" s="184"/>
      <c r="E70" s="186"/>
      <c r="F70" s="186"/>
      <c r="G70" s="182"/>
      <c r="H70" s="186"/>
    </row>
    <row r="71" spans="1:9" ht="12.75" customHeight="1" x14ac:dyDescent="0.2">
      <c r="A71" s="22"/>
      <c r="B71" s="6"/>
      <c r="C71" s="182" t="s">
        <v>1884</v>
      </c>
      <c r="D71" s="184"/>
      <c r="E71" s="169" t="s">
        <v>430</v>
      </c>
      <c r="F71" s="186"/>
      <c r="G71" s="182"/>
      <c r="H71" s="186"/>
    </row>
    <row r="72" spans="1:9" x14ac:dyDescent="0.2">
      <c r="A72" s="22"/>
      <c r="B72" s="6"/>
      <c r="C72" s="182"/>
      <c r="D72" s="184"/>
      <c r="E72" s="182" t="s">
        <v>464</v>
      </c>
      <c r="F72" s="186"/>
      <c r="G72" s="182"/>
      <c r="H72" s="186"/>
      <c r="I72" s="22" t="s">
        <v>1227</v>
      </c>
    </row>
    <row r="73" spans="1:9" x14ac:dyDescent="0.2">
      <c r="A73" s="22" t="s">
        <v>1226</v>
      </c>
      <c r="B73" s="6"/>
      <c r="C73" s="182" t="s">
        <v>461</v>
      </c>
      <c r="D73" s="184"/>
      <c r="E73" s="182" t="s">
        <v>614</v>
      </c>
      <c r="F73" s="186"/>
      <c r="G73" s="182"/>
      <c r="H73" s="186"/>
    </row>
    <row r="74" spans="1:9" x14ac:dyDescent="0.2">
      <c r="B74" s="6"/>
      <c r="C74" s="182" t="s">
        <v>612</v>
      </c>
      <c r="D74" s="184"/>
      <c r="E74" s="182" t="s">
        <v>465</v>
      </c>
      <c r="F74" s="186"/>
      <c r="G74" s="182"/>
      <c r="H74" s="186"/>
    </row>
    <row r="75" spans="1:9" x14ac:dyDescent="0.2">
      <c r="A75" s="22"/>
      <c r="B75" s="6"/>
      <c r="C75" s="182" t="s">
        <v>462</v>
      </c>
      <c r="D75" s="184"/>
      <c r="E75" s="182" t="s">
        <v>466</v>
      </c>
      <c r="F75" s="182"/>
      <c r="G75" s="182"/>
      <c r="H75" s="182"/>
    </row>
    <row r="76" spans="1:9" x14ac:dyDescent="0.2">
      <c r="A76" s="22"/>
      <c r="B76" s="6"/>
      <c r="C76" s="182" t="s">
        <v>463</v>
      </c>
      <c r="D76" s="184"/>
      <c r="E76" s="182" t="s">
        <v>1885</v>
      </c>
      <c r="F76" s="182"/>
      <c r="G76" s="182"/>
      <c r="H76" s="182"/>
    </row>
    <row r="77" spans="1:9" ht="12.75" customHeight="1" x14ac:dyDescent="0.2">
      <c r="A77" s="22"/>
      <c r="B77" s="6"/>
      <c r="C77" s="182"/>
      <c r="D77" s="184"/>
      <c r="E77" s="182" t="s">
        <v>830</v>
      </c>
      <c r="F77" s="182"/>
      <c r="G77" s="182"/>
      <c r="H77" s="182"/>
    </row>
    <row r="78" spans="1:9" ht="12.75" customHeight="1" x14ac:dyDescent="0.2">
      <c r="A78" s="22"/>
      <c r="B78" s="6"/>
      <c r="C78" s="118" t="s">
        <v>613</v>
      </c>
      <c r="D78" s="184"/>
      <c r="E78" s="182" t="s">
        <v>467</v>
      </c>
      <c r="F78" s="182"/>
      <c r="G78" s="182"/>
      <c r="H78" s="182"/>
    </row>
    <row r="79" spans="1:9" ht="12.75" customHeight="1" x14ac:dyDescent="0.2">
      <c r="A79" s="22"/>
      <c r="B79" s="6"/>
      <c r="C79" s="118" t="str">
        <f>"are provided at Note "&amp;_xlfn.NUMBERVALUE('Borrowing and lease liabilities'!B5)&amp;'Borrowing and lease liabilities'!B73&amp;"."</f>
        <v>are provided at Note 31(d).</v>
      </c>
      <c r="D79" s="184"/>
      <c r="E79" s="182"/>
      <c r="F79" s="182"/>
      <c r="G79" s="182"/>
      <c r="H79" s="182"/>
    </row>
    <row r="80" spans="1:9" ht="12.75" customHeight="1" x14ac:dyDescent="0.2">
      <c r="A80" s="22"/>
      <c r="B80" s="6"/>
      <c r="C80" s="6"/>
      <c r="D80" s="6"/>
      <c r="E80" s="6"/>
      <c r="F80" s="6"/>
      <c r="G80" s="6"/>
      <c r="H80" s="6"/>
    </row>
    <row r="81" spans="1:8" ht="13.5" customHeight="1" x14ac:dyDescent="0.2">
      <c r="A81" s="22"/>
      <c r="B81" s="266"/>
      <c r="C81" s="281" t="s">
        <v>1597</v>
      </c>
      <c r="D81" s="184"/>
      <c r="E81" s="184"/>
      <c r="F81" s="184"/>
      <c r="G81" s="184"/>
      <c r="H81" s="184"/>
    </row>
    <row r="82" spans="1:8" ht="13.5" customHeight="1" x14ac:dyDescent="0.2">
      <c r="A82" s="23" t="s">
        <v>1072</v>
      </c>
      <c r="B82" s="266"/>
      <c r="C82" s="281" t="s">
        <v>534</v>
      </c>
      <c r="D82" s="184"/>
      <c r="E82" s="184"/>
      <c r="F82" s="184"/>
      <c r="G82" s="184"/>
      <c r="H82" s="184"/>
    </row>
    <row r="83" spans="1:8" ht="13.5" customHeight="1" x14ac:dyDescent="0.2">
      <c r="A83" s="23" t="s">
        <v>991</v>
      </c>
      <c r="B83" s="266"/>
      <c r="C83" s="281" t="s">
        <v>1730</v>
      </c>
      <c r="D83" s="184"/>
      <c r="E83" s="184"/>
      <c r="F83" s="184"/>
      <c r="G83" s="184"/>
      <c r="H83" s="184"/>
    </row>
    <row r="84" spans="1:8" ht="13.5" customHeight="1" x14ac:dyDescent="0.2">
      <c r="B84" s="266"/>
      <c r="C84" s="266"/>
      <c r="D84" s="184"/>
      <c r="E84" s="184"/>
      <c r="F84" s="184"/>
      <c r="G84" s="184"/>
      <c r="H84" s="184"/>
    </row>
    <row r="85" spans="1:8" ht="13.5" customHeight="1" x14ac:dyDescent="0.2">
      <c r="B85" s="283" t="s">
        <v>1881</v>
      </c>
      <c r="C85" s="284" t="s">
        <v>653</v>
      </c>
      <c r="D85" s="184"/>
      <c r="E85" s="184"/>
      <c r="F85" s="184"/>
      <c r="G85" s="184"/>
      <c r="H85" s="184"/>
    </row>
    <row r="86" spans="1:8" ht="13.5" customHeight="1" x14ac:dyDescent="0.2">
      <c r="A86" s="22"/>
      <c r="B86" s="266"/>
      <c r="C86" s="266"/>
      <c r="D86" s="184"/>
      <c r="E86" s="184"/>
      <c r="F86" s="184"/>
      <c r="G86" s="184"/>
      <c r="H86" s="184"/>
    </row>
    <row r="87" spans="1:8" ht="12.75" customHeight="1" x14ac:dyDescent="0.2">
      <c r="A87" s="255"/>
      <c r="B87" s="334" t="s">
        <v>61</v>
      </c>
      <c r="C87" s="340" t="s">
        <v>1608</v>
      </c>
      <c r="D87" s="184"/>
      <c r="E87" s="184"/>
      <c r="F87" s="6"/>
      <c r="G87" s="184"/>
      <c r="H87" s="6"/>
    </row>
    <row r="88" spans="1:8" ht="12.75" customHeight="1" x14ac:dyDescent="0.2">
      <c r="A88" s="22"/>
      <c r="B88" s="173"/>
      <c r="C88" s="164"/>
      <c r="D88" s="184"/>
      <c r="E88" s="184"/>
      <c r="F88" s="269">
        <v>2026</v>
      </c>
      <c r="G88" s="270"/>
      <c r="H88" s="270">
        <v>2025</v>
      </c>
    </row>
    <row r="89" spans="1:8" x14ac:dyDescent="0.2">
      <c r="A89" s="22"/>
      <c r="B89" s="173"/>
      <c r="C89" s="6"/>
      <c r="D89" s="184"/>
      <c r="E89" s="184"/>
      <c r="F89" s="272" t="s">
        <v>11</v>
      </c>
      <c r="G89" s="270"/>
      <c r="H89" s="271" t="s">
        <v>11</v>
      </c>
    </row>
    <row r="90" spans="1:8" x14ac:dyDescent="0.2">
      <c r="A90" s="22" t="s">
        <v>1200</v>
      </c>
      <c r="B90" s="173"/>
      <c r="C90" s="6" t="s">
        <v>470</v>
      </c>
      <c r="D90" s="184"/>
      <c r="E90" s="184"/>
      <c r="F90" s="274" t="s">
        <v>13</v>
      </c>
      <c r="G90" s="270"/>
      <c r="H90" s="273" t="s">
        <v>13</v>
      </c>
    </row>
    <row r="91" spans="1:8" x14ac:dyDescent="0.2">
      <c r="A91" s="22"/>
      <c r="B91" s="173"/>
      <c r="C91" s="6" t="s">
        <v>471</v>
      </c>
      <c r="D91" s="184"/>
      <c r="E91" s="184"/>
      <c r="F91" s="79"/>
      <c r="G91" s="184"/>
      <c r="H91" s="6"/>
    </row>
    <row r="92" spans="1:8" x14ac:dyDescent="0.2">
      <c r="A92" s="255"/>
      <c r="B92" s="173"/>
      <c r="C92" s="6" t="s">
        <v>324</v>
      </c>
      <c r="D92" s="184"/>
      <c r="E92" s="184"/>
      <c r="F92" s="107">
        <v>60000</v>
      </c>
      <c r="G92" s="176"/>
      <c r="H92" s="108">
        <v>60000</v>
      </c>
    </row>
    <row r="93" spans="1:8" x14ac:dyDescent="0.2">
      <c r="A93" s="255"/>
      <c r="B93" s="173"/>
      <c r="C93" s="6" t="s">
        <v>325</v>
      </c>
      <c r="D93" s="184"/>
      <c r="E93" s="184"/>
      <c r="F93" s="107">
        <v>60000</v>
      </c>
      <c r="G93" s="176"/>
      <c r="H93" s="108">
        <v>60000</v>
      </c>
    </row>
    <row r="94" spans="1:8" x14ac:dyDescent="0.2">
      <c r="A94" s="255"/>
      <c r="B94" s="173"/>
      <c r="C94" s="6" t="s">
        <v>326</v>
      </c>
      <c r="D94" s="184"/>
      <c r="E94" s="184"/>
      <c r="F94" s="107">
        <v>60000</v>
      </c>
      <c r="G94" s="176"/>
      <c r="H94" s="108">
        <v>60000</v>
      </c>
    </row>
    <row r="95" spans="1:8" x14ac:dyDescent="0.2">
      <c r="A95" s="255"/>
      <c r="B95" s="173"/>
      <c r="C95" s="6" t="s">
        <v>327</v>
      </c>
      <c r="D95" s="184"/>
      <c r="E95" s="184"/>
      <c r="F95" s="107">
        <v>60000</v>
      </c>
      <c r="G95" s="176"/>
      <c r="H95" s="108">
        <v>60000</v>
      </c>
    </row>
    <row r="96" spans="1:8" x14ac:dyDescent="0.2">
      <c r="A96" s="255"/>
      <c r="B96" s="173"/>
      <c r="C96" s="6" t="s">
        <v>328</v>
      </c>
      <c r="D96" s="184"/>
      <c r="E96" s="184"/>
      <c r="F96" s="107">
        <v>60000</v>
      </c>
      <c r="G96" s="176"/>
      <c r="H96" s="108">
        <v>60000</v>
      </c>
    </row>
    <row r="97" spans="1:8" x14ac:dyDescent="0.2">
      <c r="A97" s="255"/>
      <c r="B97" s="173"/>
      <c r="C97" s="6" t="s">
        <v>329</v>
      </c>
      <c r="D97" s="184"/>
      <c r="E97" s="184"/>
      <c r="F97" s="107">
        <v>240000</v>
      </c>
      <c r="G97" s="176"/>
      <c r="H97" s="108">
        <v>300000</v>
      </c>
    </row>
    <row r="98" spans="1:8" x14ac:dyDescent="0.2">
      <c r="A98" s="255"/>
      <c r="B98" s="6"/>
      <c r="C98" s="6"/>
      <c r="D98" s="184"/>
      <c r="E98" s="184"/>
      <c r="F98" s="81">
        <f>SUM(F92:F97)</f>
        <v>540000</v>
      </c>
      <c r="G98" s="176"/>
      <c r="H98" s="73">
        <f>SUM(H92:H97)</f>
        <v>600000</v>
      </c>
    </row>
    <row r="99" spans="1:8" x14ac:dyDescent="0.2">
      <c r="A99" s="256"/>
      <c r="B99" s="6"/>
      <c r="C99" s="6"/>
      <c r="D99" s="184"/>
      <c r="E99" s="184"/>
      <c r="F99" s="79"/>
      <c r="G99" s="184"/>
      <c r="H99" s="184"/>
    </row>
    <row r="100" spans="1:8" ht="25.5" x14ac:dyDescent="0.2">
      <c r="A100" s="256" t="s">
        <v>1201</v>
      </c>
      <c r="B100" s="114"/>
      <c r="C100" s="330" t="s">
        <v>1609</v>
      </c>
      <c r="D100" s="6"/>
      <c r="E100" s="184"/>
      <c r="F100" s="79"/>
      <c r="G100" s="184"/>
      <c r="H100" s="184"/>
    </row>
    <row r="101" spans="1:8" x14ac:dyDescent="0.2">
      <c r="A101" s="255"/>
      <c r="B101" s="114"/>
      <c r="C101" s="6" t="s">
        <v>301</v>
      </c>
      <c r="D101" s="6"/>
      <c r="E101" s="6"/>
      <c r="F101" s="107">
        <v>60000</v>
      </c>
      <c r="G101" s="176"/>
      <c r="H101" s="108">
        <v>60000</v>
      </c>
    </row>
    <row r="102" spans="1:8" x14ac:dyDescent="0.2">
      <c r="A102" s="256"/>
      <c r="B102" s="6"/>
      <c r="C102" s="6"/>
      <c r="D102" s="184"/>
      <c r="E102" s="184"/>
      <c r="F102" s="184"/>
      <c r="G102" s="184"/>
      <c r="H102" s="184"/>
    </row>
    <row r="103" spans="1:8" x14ac:dyDescent="0.2">
      <c r="A103" s="22"/>
      <c r="B103" s="6"/>
      <c r="C103" s="19" t="s">
        <v>1875</v>
      </c>
      <c r="D103" s="19"/>
      <c r="E103" s="19"/>
      <c r="F103" s="19"/>
      <c r="G103" s="19"/>
      <c r="H103" s="184"/>
    </row>
    <row r="104" spans="1:8" x14ac:dyDescent="0.2">
      <c r="A104" s="22"/>
      <c r="B104" s="6"/>
      <c r="C104" s="19" t="s">
        <v>1521</v>
      </c>
      <c r="D104" s="19"/>
      <c r="E104" s="19"/>
      <c r="F104" s="19"/>
      <c r="G104" s="19"/>
      <c r="H104" s="184"/>
    </row>
    <row r="105" spans="1:8" x14ac:dyDescent="0.2">
      <c r="A105" s="22"/>
      <c r="B105" s="6"/>
      <c r="C105" s="19" t="s">
        <v>1522</v>
      </c>
      <c r="D105" s="19"/>
      <c r="E105" s="19"/>
      <c r="F105" s="19"/>
      <c r="G105" s="19"/>
      <c r="H105" s="184"/>
    </row>
    <row r="106" spans="1:8" x14ac:dyDescent="0.2">
      <c r="A106" s="22"/>
      <c r="B106" s="6"/>
      <c r="C106" s="19" t="s">
        <v>1523</v>
      </c>
      <c r="D106" s="19"/>
      <c r="E106" s="19"/>
      <c r="F106" s="19"/>
      <c r="G106" s="19"/>
      <c r="H106" s="184"/>
    </row>
    <row r="107" spans="1:8" x14ac:dyDescent="0.2">
      <c r="A107" s="22"/>
      <c r="B107" s="6"/>
      <c r="C107" s="19" t="s">
        <v>1524</v>
      </c>
      <c r="D107" s="19"/>
      <c r="E107" s="19"/>
      <c r="F107" s="19"/>
      <c r="G107" s="19"/>
      <c r="H107" s="184"/>
    </row>
    <row r="108" spans="1:8" x14ac:dyDescent="0.2">
      <c r="A108" s="22"/>
      <c r="B108" s="6"/>
      <c r="C108" s="19"/>
      <c r="D108" s="19"/>
      <c r="E108" s="19"/>
      <c r="F108" s="19"/>
      <c r="G108" s="19"/>
      <c r="H108" s="184"/>
    </row>
    <row r="109" spans="1:8" x14ac:dyDescent="0.2">
      <c r="A109" s="22" t="s">
        <v>1202</v>
      </c>
      <c r="B109" s="6"/>
      <c r="C109" s="19" t="s">
        <v>615</v>
      </c>
      <c r="D109" s="19"/>
      <c r="E109" s="19"/>
      <c r="F109" s="19"/>
      <c r="G109" s="19"/>
      <c r="H109" s="184"/>
    </row>
    <row r="110" spans="1:8" x14ac:dyDescent="0.2">
      <c r="A110" s="22"/>
      <c r="B110" s="6"/>
      <c r="C110" s="19" t="s">
        <v>1876</v>
      </c>
      <c r="D110" s="19"/>
      <c r="E110" s="19"/>
      <c r="F110" s="19"/>
      <c r="G110" s="19"/>
      <c r="H110" s="184"/>
    </row>
    <row r="111" spans="1:8" x14ac:dyDescent="0.2">
      <c r="A111" s="22"/>
      <c r="B111" s="6"/>
      <c r="C111" s="19" t="s">
        <v>2111</v>
      </c>
      <c r="D111" s="19"/>
      <c r="E111" s="19"/>
      <c r="F111" s="19"/>
      <c r="G111" s="19"/>
      <c r="H111" s="184"/>
    </row>
    <row r="112" spans="1:8" x14ac:dyDescent="0.2">
      <c r="A112" s="22"/>
      <c r="B112" s="6"/>
      <c r="C112" s="19" t="s">
        <v>616</v>
      </c>
      <c r="D112" s="19"/>
      <c r="E112" s="19"/>
      <c r="F112" s="19"/>
      <c r="G112" s="19"/>
      <c r="H112" s="184"/>
    </row>
    <row r="113" spans="1:9" x14ac:dyDescent="0.2">
      <c r="A113" s="22"/>
      <c r="B113" s="6"/>
      <c r="C113" s="19" t="s">
        <v>617</v>
      </c>
      <c r="D113" s="19"/>
      <c r="E113" s="19"/>
      <c r="F113" s="19"/>
      <c r="G113" s="19"/>
      <c r="H113" s="184"/>
    </row>
    <row r="114" spans="1:9" x14ac:dyDescent="0.2">
      <c r="A114" s="22"/>
      <c r="B114" s="6"/>
      <c r="C114" s="6"/>
      <c r="D114" s="184"/>
      <c r="E114" s="184"/>
      <c r="F114" s="184"/>
      <c r="G114" s="184"/>
      <c r="H114" s="184"/>
    </row>
    <row r="115" spans="1:9" x14ac:dyDescent="0.2">
      <c r="A115" s="22"/>
      <c r="B115" s="6"/>
      <c r="C115" s="6" t="s">
        <v>1877</v>
      </c>
      <c r="D115" s="184"/>
      <c r="E115" s="184"/>
      <c r="F115" s="184"/>
      <c r="G115" s="184"/>
      <c r="H115" s="184"/>
    </row>
    <row r="116" spans="1:9" x14ac:dyDescent="0.2">
      <c r="A116" s="22"/>
      <c r="B116" s="6"/>
      <c r="C116" s="6"/>
      <c r="D116" s="184"/>
      <c r="E116" s="184"/>
      <c r="F116" s="184"/>
      <c r="G116" s="184"/>
      <c r="H116" s="184"/>
    </row>
    <row r="117" spans="1:9" x14ac:dyDescent="0.2">
      <c r="A117" s="22"/>
      <c r="B117" s="6"/>
      <c r="C117" s="166" t="s">
        <v>1442</v>
      </c>
      <c r="D117" s="184"/>
      <c r="E117" s="166"/>
      <c r="F117" s="166"/>
      <c r="G117" s="166"/>
      <c r="H117" s="166"/>
    </row>
    <row r="118" spans="1:9" x14ac:dyDescent="0.2">
      <c r="A118" s="22" t="s">
        <v>1203</v>
      </c>
      <c r="B118" s="6"/>
      <c r="C118" s="169" t="s">
        <v>1878</v>
      </c>
      <c r="D118" s="184"/>
      <c r="E118" s="169"/>
      <c r="F118" s="169"/>
      <c r="G118" s="169"/>
      <c r="H118" s="169"/>
    </row>
    <row r="119" spans="1:9" x14ac:dyDescent="0.2">
      <c r="A119" s="22"/>
      <c r="B119" s="6"/>
      <c r="C119" s="182" t="s">
        <v>1879</v>
      </c>
      <c r="D119" s="184"/>
      <c r="E119" s="182" t="s">
        <v>468</v>
      </c>
      <c r="F119" s="182"/>
      <c r="G119" s="182"/>
      <c r="H119" s="182"/>
      <c r="I119" s="22" t="s">
        <v>1206</v>
      </c>
    </row>
    <row r="120" spans="1:9" x14ac:dyDescent="0.2">
      <c r="A120" s="22"/>
      <c r="B120" s="6"/>
      <c r="C120" s="182" t="s">
        <v>447</v>
      </c>
      <c r="D120" s="184"/>
      <c r="E120" s="182" t="s">
        <v>2160</v>
      </c>
      <c r="F120" s="182"/>
      <c r="G120" s="182"/>
      <c r="H120" s="182"/>
    </row>
    <row r="121" spans="1:9" x14ac:dyDescent="0.2">
      <c r="A121" s="22"/>
      <c r="B121" s="6"/>
      <c r="C121" s="182"/>
      <c r="D121" s="184"/>
      <c r="E121" s="182" t="s">
        <v>678</v>
      </c>
      <c r="F121" s="182"/>
      <c r="G121" s="182"/>
      <c r="H121" s="182"/>
    </row>
    <row r="122" spans="1:9" x14ac:dyDescent="0.2">
      <c r="A122" s="22" t="s">
        <v>1204</v>
      </c>
      <c r="B122" s="6"/>
      <c r="C122" s="182" t="s">
        <v>1741</v>
      </c>
      <c r="D122" s="6"/>
      <c r="E122" s="182" t="s">
        <v>679</v>
      </c>
      <c r="F122" s="182"/>
      <c r="G122" s="182"/>
      <c r="H122" s="182"/>
    </row>
    <row r="123" spans="1:9" x14ac:dyDescent="0.2">
      <c r="A123" s="22"/>
      <c r="B123" s="6"/>
      <c r="C123" s="182" t="s">
        <v>1742</v>
      </c>
      <c r="D123" s="6"/>
      <c r="E123" s="182"/>
      <c r="F123" s="182"/>
      <c r="G123" s="182"/>
      <c r="H123" s="182"/>
    </row>
    <row r="124" spans="1:9" x14ac:dyDescent="0.2">
      <c r="A124" s="22" t="s">
        <v>1205</v>
      </c>
      <c r="B124" s="6"/>
      <c r="C124" s="182" t="s">
        <v>1743</v>
      </c>
      <c r="D124" s="6"/>
      <c r="E124" s="182" t="s">
        <v>469</v>
      </c>
      <c r="F124" s="182"/>
      <c r="G124" s="182"/>
      <c r="H124" s="182"/>
    </row>
    <row r="125" spans="1:9" x14ac:dyDescent="0.2">
      <c r="A125" s="22"/>
      <c r="B125" s="6"/>
      <c r="C125" s="182" t="s">
        <v>1744</v>
      </c>
      <c r="D125" s="6"/>
      <c r="E125" s="182" t="s">
        <v>1880</v>
      </c>
      <c r="F125" s="182"/>
      <c r="G125" s="182"/>
      <c r="H125" s="182"/>
    </row>
    <row r="126" spans="1:9" x14ac:dyDescent="0.2">
      <c r="A126" s="22"/>
      <c r="B126" s="6"/>
      <c r="C126" s="182"/>
      <c r="D126" s="6"/>
      <c r="E126" s="182" t="s">
        <v>927</v>
      </c>
      <c r="F126" s="182"/>
      <c r="G126" s="182"/>
      <c r="H126" s="182"/>
    </row>
    <row r="127" spans="1:9" x14ac:dyDescent="0.2">
      <c r="A127" s="22"/>
      <c r="B127" s="6"/>
      <c r="C127" s="182"/>
      <c r="D127" s="6"/>
      <c r="E127" s="182" t="s">
        <v>913</v>
      </c>
      <c r="F127" s="182"/>
      <c r="G127" s="182"/>
      <c r="H127" s="182"/>
    </row>
  </sheetData>
  <conditionalFormatting sqref="E35:E36">
    <cfRule type="expression" dxfId="38" priority="30">
      <formula>TRUNC(E35)&lt;&gt;E35</formula>
    </cfRule>
  </conditionalFormatting>
  <conditionalFormatting sqref="E47">
    <cfRule type="expression" dxfId="37" priority="31">
      <formula>TRUNC(E47)&lt;&gt;E47</formula>
    </cfRule>
  </conditionalFormatting>
  <conditionalFormatting sqref="F97">
    <cfRule type="expression" dxfId="36" priority="36">
      <formula>TRUNC(F97)&lt;&gt;F97</formula>
    </cfRule>
  </conditionalFormatting>
  <conditionalFormatting sqref="F18:G19 F21:G21 F22:H22 H23 F24:H25 F27:G28 F29:H30 G34:G40 F35:F40 H35:H40 F41:H48">
    <cfRule type="expression" dxfId="35" priority="76">
      <formula>TRUNC(F18)&lt;&gt;F18</formula>
    </cfRule>
  </conditionalFormatting>
  <conditionalFormatting sqref="F11:H16">
    <cfRule type="expression" dxfId="34" priority="3">
      <formula>TRUNC(F11)&lt;&gt;F11</formula>
    </cfRule>
  </conditionalFormatting>
  <conditionalFormatting sqref="F20:H20">
    <cfRule type="expression" dxfId="33" priority="4">
      <formula>TRUNC(F20)&lt;&gt;F20</formula>
    </cfRule>
  </conditionalFormatting>
  <conditionalFormatting sqref="F21:H101 F17:H19">
    <cfRule type="expression" dxfId="32" priority="50">
      <formula>TRUNC(F17)&lt;&gt;F17</formula>
    </cfRule>
  </conditionalFormatting>
  <conditionalFormatting sqref="G31:G47">
    <cfRule type="expression" dxfId="31" priority="38">
      <formula>AND(#REF!="Hide",#REF!="Hide")</formula>
    </cfRule>
  </conditionalFormatting>
  <conditionalFormatting sqref="G33 G40 G47 G90 G98">
    <cfRule type="expression" dxfId="30" priority="41">
      <formula>AND(#REF!="Hide",#REF!="Hide")</formula>
    </cfRule>
  </conditionalFormatting>
  <conditionalFormatting sqref="G88:G101">
    <cfRule type="expression" dxfId="29" priority="45">
      <formula>AND(#REF!="Hide",#REF!="Hide")</formula>
    </cfRule>
  </conditionalFormatting>
  <conditionalFormatting sqref="G92:G98">
    <cfRule type="expression" dxfId="28" priority="11">
      <formula>TRUNC(G92)&lt;&gt;G92</formula>
    </cfRule>
  </conditionalFormatting>
  <conditionalFormatting sqref="G101">
    <cfRule type="expression" dxfId="27" priority="10">
      <formula>TRUNC(G101)&lt;&gt;G101</formula>
    </cfRule>
  </conditionalFormatting>
  <conditionalFormatting sqref="H18:H19">
    <cfRule type="expression" dxfId="26" priority="19">
      <formula>TRUNC(H18)&lt;&gt;H18</formula>
    </cfRule>
  </conditionalFormatting>
  <conditionalFormatting sqref="H21">
    <cfRule type="expression" dxfId="25" priority="20">
      <formula>TRUNC(H21)&lt;&gt;H21</formula>
    </cfRule>
  </conditionalFormatting>
  <conditionalFormatting sqref="H27:H28">
    <cfRule type="expression" dxfId="24" priority="25">
      <formula>TRUNC(H27)&lt;&gt;H27</formula>
    </cfRule>
  </conditionalFormatting>
  <conditionalFormatting sqref="H98">
    <cfRule type="expression" dxfId="23" priority="34">
      <formula>TRUNC(H98)&lt;&gt;H98</formula>
    </cfRule>
  </conditionalFormatting>
  <pageMargins left="0.23622047244094491" right="0.23622047244094491" top="0.90551181102362199" bottom="0.74803149606299213" header="0.31496062992125984" footer="0.31496062992125984"/>
  <pageSetup paperSize="9" scale="70" fitToHeight="0" orientation="portrait" r:id="rId1"/>
  <headerFooter scaleWithDoc="0">
    <oddFooter>&amp;L&amp;K000000&amp;R&amp;K000000 | &amp;P</oddFooter>
  </headerFooter>
  <rowBreaks count="1" manualBreakCount="1">
    <brk id="80"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50C8E8"/>
    <pageSetUpPr fitToPage="1"/>
  </sheetPr>
  <dimension ref="A1:F50"/>
  <sheetViews>
    <sheetView view="pageBreakPreview" zoomScaleNormal="100" zoomScaleSheetLayoutView="100" workbookViewId="0"/>
  </sheetViews>
  <sheetFormatPr defaultColWidth="8.85546875" defaultRowHeight="15" customHeight="1" x14ac:dyDescent="0.2"/>
  <cols>
    <col min="1" max="1" width="17.5703125" style="254" bestFit="1" customWidth="1"/>
    <col min="2" max="2" width="45.140625" customWidth="1"/>
    <col min="3" max="3" width="16.5703125" customWidth="1"/>
    <col min="4" max="4" width="14.140625" customWidth="1"/>
    <col min="5" max="6" width="14" customWidth="1"/>
    <col min="7" max="8" width="8.85546875" customWidth="1"/>
  </cols>
  <sheetData>
    <row r="1" spans="1:6" ht="12.75" x14ac:dyDescent="0.2">
      <c r="A1" s="22" t="s">
        <v>989</v>
      </c>
      <c r="B1" s="265" t="s">
        <v>1597</v>
      </c>
      <c r="C1" s="266"/>
      <c r="D1" s="266"/>
      <c r="E1" s="266"/>
      <c r="F1" s="266"/>
    </row>
    <row r="2" spans="1:6" ht="15" customHeight="1" x14ac:dyDescent="0.2">
      <c r="A2" s="22" t="s">
        <v>990</v>
      </c>
      <c r="B2" s="265" t="s">
        <v>528</v>
      </c>
      <c r="C2" s="266"/>
      <c r="D2" s="266"/>
      <c r="E2" s="266"/>
      <c r="F2" s="266"/>
    </row>
    <row r="3" spans="1:6" ht="15" customHeight="1" x14ac:dyDescent="0.2">
      <c r="A3" s="22" t="s">
        <v>991</v>
      </c>
      <c r="B3" s="265" t="s">
        <v>1730</v>
      </c>
      <c r="C3" s="266"/>
      <c r="D3" s="266"/>
      <c r="E3" s="266"/>
      <c r="F3" s="266"/>
    </row>
    <row r="4" spans="1:6" ht="12.75" x14ac:dyDescent="0.2">
      <c r="A4" s="22" t="s">
        <v>992</v>
      </c>
      <c r="B4" s="266"/>
      <c r="C4" s="266"/>
      <c r="D4" s="266"/>
      <c r="E4" s="266"/>
      <c r="F4" s="266"/>
    </row>
    <row r="5" spans="1:6" ht="12.75" x14ac:dyDescent="0.2">
      <c r="A5" s="37"/>
      <c r="B5" s="267"/>
      <c r="C5" s="268"/>
      <c r="D5" s="269">
        <v>2026</v>
      </c>
      <c r="E5" s="270">
        <v>2026</v>
      </c>
      <c r="F5" s="270">
        <v>2025</v>
      </c>
    </row>
    <row r="6" spans="1:6" ht="12.75" x14ac:dyDescent="0.2">
      <c r="A6" s="37" t="s">
        <v>993</v>
      </c>
      <c r="B6" s="267"/>
      <c r="C6" s="271" t="s">
        <v>254</v>
      </c>
      <c r="D6" s="272" t="s">
        <v>11</v>
      </c>
      <c r="E6" s="271" t="s">
        <v>12</v>
      </c>
      <c r="F6" s="271" t="s">
        <v>11</v>
      </c>
    </row>
    <row r="7" spans="1:6" ht="18.75" customHeight="1" x14ac:dyDescent="0.2">
      <c r="A7" s="37"/>
      <c r="B7" s="267"/>
      <c r="C7" s="273"/>
      <c r="D7" s="274" t="s">
        <v>13</v>
      </c>
      <c r="E7" s="273" t="s">
        <v>13</v>
      </c>
      <c r="F7" s="273" t="s">
        <v>13</v>
      </c>
    </row>
    <row r="8" spans="1:6" ht="20.100000000000001" customHeight="1" x14ac:dyDescent="0.2">
      <c r="A8" s="37" t="s">
        <v>994</v>
      </c>
      <c r="B8" s="362" t="s">
        <v>18</v>
      </c>
      <c r="C8" s="38"/>
      <c r="D8" s="39"/>
      <c r="E8" s="40"/>
      <c r="F8" s="40"/>
    </row>
    <row r="9" spans="1:6" ht="12.75" x14ac:dyDescent="0.2">
      <c r="A9" s="37" t="s">
        <v>995</v>
      </c>
      <c r="B9" s="40" t="s">
        <v>0</v>
      </c>
      <c r="C9" s="41" t="s">
        <v>2043</v>
      </c>
      <c r="D9" s="42">
        <v>37662797</v>
      </c>
      <c r="E9" s="43">
        <v>37578489</v>
      </c>
      <c r="F9" s="43">
        <v>36868923</v>
      </c>
    </row>
    <row r="10" spans="1:6" ht="12.75" x14ac:dyDescent="0.2">
      <c r="A10" s="37" t="s">
        <v>993</v>
      </c>
      <c r="B10" s="44" t="s">
        <v>402</v>
      </c>
      <c r="C10" s="41" t="s">
        <v>2044</v>
      </c>
      <c r="D10" s="42">
        <v>7331075</v>
      </c>
      <c r="E10" s="43">
        <v>4210770</v>
      </c>
      <c r="F10" s="43">
        <v>8171126</v>
      </c>
    </row>
    <row r="11" spans="1:6" ht="12.75" x14ac:dyDescent="0.2">
      <c r="A11" s="37" t="s">
        <v>996</v>
      </c>
      <c r="B11" s="40" t="s">
        <v>1</v>
      </c>
      <c r="C11" s="41" t="s">
        <v>2044</v>
      </c>
      <c r="D11" s="42">
        <v>19216934</v>
      </c>
      <c r="E11" s="43">
        <v>18689885</v>
      </c>
      <c r="F11" s="43">
        <v>18336718</v>
      </c>
    </row>
    <row r="12" spans="1:6" ht="12.75" x14ac:dyDescent="0.2">
      <c r="A12" s="37" t="s">
        <v>997</v>
      </c>
      <c r="B12" s="40" t="s">
        <v>2</v>
      </c>
      <c r="C12" s="41" t="s">
        <v>2044</v>
      </c>
      <c r="D12" s="42">
        <v>110365</v>
      </c>
      <c r="E12" s="43">
        <v>110500</v>
      </c>
      <c r="F12" s="43">
        <v>110500</v>
      </c>
    </row>
    <row r="13" spans="1:6" ht="12.75" x14ac:dyDescent="0.2">
      <c r="A13" s="37"/>
      <c r="B13" s="40" t="s">
        <v>709</v>
      </c>
      <c r="C13" s="41" t="s">
        <v>2044</v>
      </c>
      <c r="D13" s="42">
        <v>862293</v>
      </c>
      <c r="E13" s="43">
        <v>749843</v>
      </c>
      <c r="F13" s="43">
        <v>777577</v>
      </c>
    </row>
    <row r="14" spans="1:6" ht="12.75" x14ac:dyDescent="0.2">
      <c r="A14" s="37"/>
      <c r="B14" s="40" t="s">
        <v>3</v>
      </c>
      <c r="C14" s="41" t="s">
        <v>2044</v>
      </c>
      <c r="D14" s="42">
        <v>523333</v>
      </c>
      <c r="E14" s="43">
        <v>432352</v>
      </c>
      <c r="F14" s="43">
        <v>1154367</v>
      </c>
    </row>
    <row r="15" spans="1:6" ht="18.75" customHeight="1" x14ac:dyDescent="0.2">
      <c r="A15" s="37"/>
      <c r="B15" s="40"/>
      <c r="C15" s="38"/>
      <c r="D15" s="45">
        <f>SUM(D9:D14)</f>
        <v>65706797</v>
      </c>
      <c r="E15" s="46">
        <f>SUM(E9:E14)</f>
        <v>61771839</v>
      </c>
      <c r="F15" s="46">
        <f>SUM(F9:F14)</f>
        <v>65419211</v>
      </c>
    </row>
    <row r="16" spans="1:6" ht="12.75" x14ac:dyDescent="0.2">
      <c r="A16" s="37"/>
      <c r="B16" s="40"/>
      <c r="C16" s="38"/>
      <c r="D16" s="42"/>
      <c r="E16" s="43"/>
      <c r="F16" s="43"/>
    </row>
    <row r="17" spans="1:6" ht="18.75" customHeight="1" x14ac:dyDescent="0.2">
      <c r="A17" s="37"/>
      <c r="B17" s="362" t="s">
        <v>117</v>
      </c>
      <c r="C17" s="38"/>
      <c r="D17" s="47"/>
      <c r="E17" s="43"/>
      <c r="F17" s="43"/>
    </row>
    <row r="18" spans="1:6" ht="12.75" x14ac:dyDescent="0.2">
      <c r="A18" s="37"/>
      <c r="B18" s="40" t="s">
        <v>5</v>
      </c>
      <c r="C18" s="38" t="s">
        <v>2045</v>
      </c>
      <c r="D18" s="42">
        <v>-25798619</v>
      </c>
      <c r="E18" s="43">
        <v>-26016189</v>
      </c>
      <c r="F18" s="43">
        <v>-25248758</v>
      </c>
    </row>
    <row r="19" spans="1:6" ht="12.75" x14ac:dyDescent="0.2">
      <c r="A19" s="37"/>
      <c r="B19" s="40" t="s">
        <v>6</v>
      </c>
      <c r="C19" s="38"/>
      <c r="D19" s="42">
        <v>-22864204</v>
      </c>
      <c r="E19" s="43">
        <v>-19769832</v>
      </c>
      <c r="F19" s="43">
        <v>-19405109</v>
      </c>
    </row>
    <row r="20" spans="1:6" ht="12.75" x14ac:dyDescent="0.2">
      <c r="A20" s="37"/>
      <c r="B20" s="44" t="s">
        <v>7</v>
      </c>
      <c r="C20" s="38"/>
      <c r="D20" s="42">
        <v>-1965880</v>
      </c>
      <c r="E20" s="43">
        <v>-1853085</v>
      </c>
      <c r="F20" s="43">
        <v>-1770653</v>
      </c>
    </row>
    <row r="21" spans="1:6" ht="12.75" x14ac:dyDescent="0.2">
      <c r="A21" s="37" t="s">
        <v>998</v>
      </c>
      <c r="B21" s="44" t="s">
        <v>28</v>
      </c>
      <c r="C21" s="41"/>
      <c r="D21" s="42">
        <v>-14757406</v>
      </c>
      <c r="E21" s="43">
        <v>-14330986</v>
      </c>
      <c r="F21" s="43">
        <v>-13920066</v>
      </c>
    </row>
    <row r="22" spans="1:6" ht="20.100000000000001" customHeight="1" x14ac:dyDescent="0.2">
      <c r="A22" s="37" t="s">
        <v>999</v>
      </c>
      <c r="B22" s="40" t="s">
        <v>449</v>
      </c>
      <c r="C22" s="41" t="s">
        <v>2045</v>
      </c>
      <c r="D22" s="42">
        <v>-547846</v>
      </c>
      <c r="E22" s="43">
        <v>-545230</v>
      </c>
      <c r="F22" s="43">
        <v>-578906</v>
      </c>
    </row>
    <row r="23" spans="1:6" ht="12.75" x14ac:dyDescent="0.2">
      <c r="A23" s="37"/>
      <c r="B23" s="40" t="s">
        <v>79</v>
      </c>
      <c r="C23" s="40"/>
      <c r="D23" s="42">
        <v>-685505</v>
      </c>
      <c r="E23" s="43">
        <v>-706845</v>
      </c>
      <c r="F23" s="43">
        <v>-765138</v>
      </c>
    </row>
    <row r="24" spans="1:6" ht="12.75" x14ac:dyDescent="0.2">
      <c r="A24" s="37"/>
      <c r="B24" s="40" t="s">
        <v>8</v>
      </c>
      <c r="C24" s="38" t="s">
        <v>2045</v>
      </c>
      <c r="D24" s="42">
        <v>-1478516</v>
      </c>
      <c r="E24" s="43">
        <v>-687610</v>
      </c>
      <c r="F24" s="43">
        <v>-796759</v>
      </c>
    </row>
    <row r="25" spans="1:6" ht="18.75" customHeight="1" x14ac:dyDescent="0.2">
      <c r="A25" s="37"/>
      <c r="B25" s="40"/>
      <c r="C25" s="38"/>
      <c r="D25" s="45">
        <f>SUM(D18:D24)</f>
        <v>-68097976</v>
      </c>
      <c r="E25" s="46">
        <f>SUM(E18:E24)</f>
        <v>-63909777</v>
      </c>
      <c r="F25" s="46">
        <f>SUM(F18:F24)</f>
        <v>-62485389</v>
      </c>
    </row>
    <row r="26" spans="1:6" ht="12.75" x14ac:dyDescent="0.2">
      <c r="A26" s="37"/>
      <c r="B26" s="40"/>
      <c r="C26" s="38"/>
      <c r="D26" s="45">
        <f>+D15+D25</f>
        <v>-2391179</v>
      </c>
      <c r="E26" s="46">
        <f>+E15+E25</f>
        <v>-2137938</v>
      </c>
      <c r="F26" s="46">
        <f>+F15+F25</f>
        <v>2933822</v>
      </c>
    </row>
    <row r="27" spans="1:6" ht="12.75" x14ac:dyDescent="0.2">
      <c r="A27" s="37"/>
      <c r="B27" s="6"/>
      <c r="C27" s="13"/>
      <c r="D27" s="48"/>
      <c r="E27" s="49"/>
      <c r="F27" s="49"/>
    </row>
    <row r="28" spans="1:6" ht="12.75" x14ac:dyDescent="0.2">
      <c r="A28" s="37"/>
      <c r="B28" s="44" t="s">
        <v>668</v>
      </c>
      <c r="C28" s="41" t="s">
        <v>2044</v>
      </c>
      <c r="D28" s="42">
        <v>14742296</v>
      </c>
      <c r="E28" s="43">
        <v>9782221</v>
      </c>
      <c r="F28" s="43">
        <v>18810754</v>
      </c>
    </row>
    <row r="29" spans="1:6" ht="12.75" x14ac:dyDescent="0.2">
      <c r="A29" s="37"/>
      <c r="B29" s="40" t="s">
        <v>4</v>
      </c>
      <c r="C29" s="41"/>
      <c r="D29" s="42">
        <v>29653</v>
      </c>
      <c r="E29" s="43">
        <v>13575</v>
      </c>
      <c r="F29" s="43">
        <v>439462</v>
      </c>
    </row>
    <row r="30" spans="1:6" ht="12.75" x14ac:dyDescent="0.2">
      <c r="A30" s="37"/>
      <c r="B30" s="50" t="s">
        <v>80</v>
      </c>
      <c r="C30" s="41"/>
      <c r="D30" s="42">
        <v>-298878</v>
      </c>
      <c r="E30" s="43">
        <v>-97420</v>
      </c>
      <c r="F30" s="43">
        <v>-41763</v>
      </c>
    </row>
    <row r="31" spans="1:6" ht="32.85" customHeight="1" x14ac:dyDescent="0.2">
      <c r="A31" s="37" t="s">
        <v>1000</v>
      </c>
      <c r="B31" s="51" t="s">
        <v>9</v>
      </c>
      <c r="C31" s="41" t="s">
        <v>2046</v>
      </c>
      <c r="D31" s="42">
        <v>5643</v>
      </c>
      <c r="E31" s="43">
        <v>5200</v>
      </c>
      <c r="F31" s="43">
        <v>5108</v>
      </c>
    </row>
    <row r="32" spans="1:6" ht="12.75" x14ac:dyDescent="0.2">
      <c r="A32" s="37"/>
      <c r="B32" s="44" t="s">
        <v>270</v>
      </c>
      <c r="C32" s="41">
        <v>12</v>
      </c>
      <c r="D32" s="42">
        <v>111274</v>
      </c>
      <c r="E32" s="43">
        <v>0</v>
      </c>
      <c r="F32" s="43">
        <v>0</v>
      </c>
    </row>
    <row r="33" spans="1:6" ht="29.85" customHeight="1" x14ac:dyDescent="0.2">
      <c r="A33" s="37" t="s">
        <v>1001</v>
      </c>
      <c r="B33" s="44" t="s">
        <v>338</v>
      </c>
      <c r="C33" s="41" t="s">
        <v>2047</v>
      </c>
      <c r="D33" s="42">
        <v>9234</v>
      </c>
      <c r="E33" s="43">
        <v>1000</v>
      </c>
      <c r="F33" s="43">
        <v>-7947</v>
      </c>
    </row>
    <row r="34" spans="1:6" ht="12.75" x14ac:dyDescent="0.2">
      <c r="A34" s="37"/>
      <c r="B34" s="51" t="s">
        <v>1803</v>
      </c>
      <c r="C34" s="41" t="s">
        <v>2048</v>
      </c>
      <c r="D34" s="42">
        <v>0</v>
      </c>
      <c r="E34" s="43">
        <v>0</v>
      </c>
      <c r="F34" s="43">
        <v>-102356</v>
      </c>
    </row>
    <row r="35" spans="1:6" ht="12.75" x14ac:dyDescent="0.2">
      <c r="A35" s="37"/>
      <c r="B35" s="44"/>
      <c r="C35" s="41"/>
      <c r="D35" s="45">
        <f>SUM(D28:D34)</f>
        <v>14599222</v>
      </c>
      <c r="E35" s="46">
        <f>SUM(E28:E34)</f>
        <v>9704576</v>
      </c>
      <c r="F35" s="46">
        <f>SUM(F28:F34)</f>
        <v>19103258</v>
      </c>
    </row>
    <row r="36" spans="1:6" ht="12.75" x14ac:dyDescent="0.2">
      <c r="A36" s="37"/>
      <c r="B36" s="44"/>
      <c r="C36" s="41"/>
      <c r="D36" s="52"/>
      <c r="E36" s="43"/>
      <c r="F36" s="43"/>
    </row>
    <row r="37" spans="1:6" ht="12.75" x14ac:dyDescent="0.2">
      <c r="A37" s="37" t="s">
        <v>1002</v>
      </c>
      <c r="B37" s="362" t="s">
        <v>276</v>
      </c>
      <c r="C37" s="41"/>
      <c r="D37" s="53">
        <f>SUM(D26:D34)</f>
        <v>12208043</v>
      </c>
      <c r="E37" s="54">
        <f>SUM(E26:E34)</f>
        <v>7566638</v>
      </c>
      <c r="F37" s="54">
        <f>SUM(F26:F34)</f>
        <v>22037080</v>
      </c>
    </row>
    <row r="38" spans="1:6" ht="12.75" x14ac:dyDescent="0.2">
      <c r="A38" s="37"/>
      <c r="B38" s="363"/>
      <c r="C38" s="40"/>
      <c r="D38" s="42"/>
      <c r="E38" s="43"/>
      <c r="F38" s="43"/>
    </row>
    <row r="39" spans="1:6" ht="12.75" x14ac:dyDescent="0.2">
      <c r="A39" s="37" t="s">
        <v>1003</v>
      </c>
      <c r="B39" s="362" t="s">
        <v>606</v>
      </c>
      <c r="C39" s="40"/>
      <c r="D39" s="42"/>
      <c r="E39" s="43"/>
      <c r="F39" s="43"/>
    </row>
    <row r="40" spans="1:6" ht="12.75" x14ac:dyDescent="0.2">
      <c r="A40" s="37"/>
      <c r="B40" s="40"/>
      <c r="C40" s="40"/>
      <c r="D40" s="42"/>
      <c r="E40" s="43"/>
      <c r="F40" s="43"/>
    </row>
    <row r="41" spans="1:6" ht="18.75" customHeight="1" x14ac:dyDescent="0.2">
      <c r="A41" s="37" t="s">
        <v>1004</v>
      </c>
      <c r="B41" s="55" t="s">
        <v>123</v>
      </c>
      <c r="C41" s="40"/>
      <c r="D41" s="42"/>
      <c r="E41" s="43"/>
      <c r="F41" s="43"/>
    </row>
    <row r="42" spans="1:6" ht="18.75" customHeight="1" x14ac:dyDescent="0.2">
      <c r="A42" s="37" t="s">
        <v>1005</v>
      </c>
      <c r="B42" s="56" t="s">
        <v>277</v>
      </c>
      <c r="C42" s="41">
        <v>19</v>
      </c>
      <c r="D42" s="42">
        <v>1517580</v>
      </c>
      <c r="E42" s="43">
        <v>0</v>
      </c>
      <c r="F42" s="43">
        <v>-42118667</v>
      </c>
    </row>
    <row r="43" spans="1:6" ht="25.5" x14ac:dyDescent="0.2">
      <c r="A43" s="380" t="s">
        <v>1724</v>
      </c>
      <c r="B43" s="56" t="s">
        <v>2171</v>
      </c>
      <c r="C43" s="41">
        <v>18</v>
      </c>
      <c r="D43" s="42">
        <v>30500</v>
      </c>
      <c r="E43" s="43">
        <v>0</v>
      </c>
      <c r="F43" s="43">
        <v>0</v>
      </c>
    </row>
    <row r="44" spans="1:6" ht="28.5" customHeight="1" x14ac:dyDescent="0.2">
      <c r="A44" s="37" t="s">
        <v>1006</v>
      </c>
      <c r="B44" s="44" t="s">
        <v>797</v>
      </c>
      <c r="C44" s="41" t="s">
        <v>1802</v>
      </c>
      <c r="D44" s="42">
        <v>176</v>
      </c>
      <c r="E44" s="43">
        <v>0</v>
      </c>
      <c r="F44" s="43">
        <v>-568</v>
      </c>
    </row>
    <row r="45" spans="1:6" ht="12.75" x14ac:dyDescent="0.2">
      <c r="A45" s="37"/>
      <c r="B45" s="40"/>
      <c r="C45" s="40"/>
      <c r="D45" s="42"/>
      <c r="E45" s="43"/>
      <c r="F45" s="43"/>
    </row>
    <row r="46" spans="1:6" ht="18.75" customHeight="1" x14ac:dyDescent="0.2">
      <c r="A46" s="37" t="s">
        <v>1007</v>
      </c>
      <c r="B46" s="362" t="s">
        <v>278</v>
      </c>
      <c r="C46" s="41">
        <v>19</v>
      </c>
      <c r="D46" s="53">
        <f>SUM(D42:D45)</f>
        <v>1548256</v>
      </c>
      <c r="E46" s="54">
        <f>SUM(E42:E45)</f>
        <v>0</v>
      </c>
      <c r="F46" s="54">
        <f>SUM(F42:F45)</f>
        <v>-42119235</v>
      </c>
    </row>
    <row r="47" spans="1:6" ht="12.75" x14ac:dyDescent="0.2">
      <c r="A47" s="37"/>
      <c r="B47" s="363"/>
      <c r="C47" s="41"/>
      <c r="D47" s="42"/>
      <c r="E47" s="57"/>
      <c r="F47" s="57"/>
    </row>
    <row r="48" spans="1:6" ht="18.75" customHeight="1" thickBot="1" x14ac:dyDescent="0.25">
      <c r="A48" s="37" t="s">
        <v>1008</v>
      </c>
      <c r="B48" s="362" t="s">
        <v>279</v>
      </c>
      <c r="C48" s="41"/>
      <c r="D48" s="53">
        <f>+D37+D46</f>
        <v>13756299</v>
      </c>
      <c r="E48" s="54">
        <f>+E37+E46</f>
        <v>7566638</v>
      </c>
      <c r="F48" s="54">
        <f>+F37+F46</f>
        <v>-20082155</v>
      </c>
    </row>
    <row r="49" spans="1:6" ht="13.5" thickTop="1" x14ac:dyDescent="0.2">
      <c r="A49" s="22"/>
      <c r="B49" s="6"/>
      <c r="C49" s="6"/>
      <c r="D49" s="58"/>
      <c r="E49" s="58"/>
      <c r="F49" s="58"/>
    </row>
    <row r="50" spans="1:6" ht="12.75" x14ac:dyDescent="0.2">
      <c r="A50" s="22"/>
      <c r="B50" s="6" t="s">
        <v>124</v>
      </c>
      <c r="C50" s="6"/>
      <c r="D50" s="49"/>
      <c r="E50" s="49"/>
      <c r="F50" s="49"/>
    </row>
  </sheetData>
  <pageMargins left="0.23622047244094491" right="0.23622047244094491" top="0.90551181102362199" bottom="0.74803149606299213" header="0.31496062992125984" footer="0.31496062992125984"/>
  <pageSetup paperSize="9" scale="83" orientation="portrait" r:id="rId1"/>
  <headerFooter scaleWithDoc="0">
    <oddFooter>&amp;L&amp;K000000&amp;R&amp;K000000 | &amp;P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CDCA-89A7-44C9-A17C-A90A93300C53}">
  <sheetPr codeName="Sheet66">
    <tabColor rgb="FF002060"/>
    <pageSetUpPr fitToPage="1"/>
  </sheetPr>
  <dimension ref="A1:H54"/>
  <sheetViews>
    <sheetView view="pageBreakPreview" zoomScaleNormal="100" zoomScaleSheetLayoutView="100" workbookViewId="0"/>
  </sheetViews>
  <sheetFormatPr defaultColWidth="8.85546875" defaultRowHeight="15" customHeight="1" x14ac:dyDescent="0.2"/>
  <cols>
    <col min="1" max="1" width="14.7109375" style="254" customWidth="1"/>
    <col min="2" max="2" width="4.140625" bestFit="1" customWidth="1"/>
    <col min="3" max="3" width="49.140625" customWidth="1"/>
    <col min="4" max="4" width="1.42578125" customWidth="1"/>
    <col min="5" max="7" width="16.42578125" customWidth="1"/>
    <col min="8" max="8" width="14.140625" customWidth="1"/>
    <col min="12" max="13" width="8.85546875" customWidth="1"/>
  </cols>
  <sheetData>
    <row r="1" spans="1:7" ht="15" customHeight="1" x14ac:dyDescent="0.2">
      <c r="A1" s="22"/>
      <c r="B1" s="266"/>
      <c r="C1" s="281" t="s">
        <v>1597</v>
      </c>
      <c r="D1" s="266"/>
      <c r="E1" s="266"/>
      <c r="F1" s="266"/>
      <c r="G1" s="266"/>
    </row>
    <row r="2" spans="1:7" ht="15" customHeight="1" x14ac:dyDescent="0.2">
      <c r="A2" s="22" t="s">
        <v>1072</v>
      </c>
      <c r="B2" s="266"/>
      <c r="C2" s="281" t="s">
        <v>534</v>
      </c>
      <c r="D2" s="266"/>
      <c r="E2" s="266"/>
      <c r="F2" s="266"/>
      <c r="G2" s="266"/>
    </row>
    <row r="3" spans="1:7" ht="15.75" x14ac:dyDescent="0.2">
      <c r="A3" s="22" t="s">
        <v>991</v>
      </c>
      <c r="B3" s="266"/>
      <c r="C3" s="281" t="s">
        <v>1730</v>
      </c>
      <c r="D3" s="276"/>
      <c r="E3" s="276"/>
      <c r="F3" s="276"/>
      <c r="G3" s="276"/>
    </row>
    <row r="4" spans="1:7" ht="12.75" x14ac:dyDescent="0.2">
      <c r="A4" s="22"/>
      <c r="B4" s="266"/>
      <c r="C4" s="266"/>
      <c r="D4" s="266"/>
      <c r="E4" s="269">
        <v>2026</v>
      </c>
      <c r="F4" s="270">
        <v>2026</v>
      </c>
      <c r="G4" s="270">
        <v>2025</v>
      </c>
    </row>
    <row r="5" spans="1:7" ht="15.75" x14ac:dyDescent="0.2">
      <c r="B5" s="283" t="s">
        <v>1890</v>
      </c>
      <c r="C5" s="284" t="s">
        <v>238</v>
      </c>
      <c r="D5" s="266"/>
      <c r="E5" s="272" t="s">
        <v>11</v>
      </c>
      <c r="F5" s="271" t="s">
        <v>12</v>
      </c>
      <c r="G5" s="271" t="s">
        <v>11</v>
      </c>
    </row>
    <row r="6" spans="1:7" ht="12.75" x14ac:dyDescent="0.2">
      <c r="A6" s="22"/>
      <c r="B6" s="285"/>
      <c r="C6" s="266"/>
      <c r="D6" s="266"/>
      <c r="E6" s="274" t="s">
        <v>13</v>
      </c>
      <c r="F6" s="273" t="s">
        <v>13</v>
      </c>
      <c r="G6" s="273" t="s">
        <v>13</v>
      </c>
    </row>
    <row r="7" spans="1:7" ht="12.75" x14ac:dyDescent="0.2">
      <c r="A7" s="22" t="s">
        <v>1456</v>
      </c>
      <c r="B7" s="114"/>
      <c r="C7" s="292" t="s">
        <v>1455</v>
      </c>
      <c r="D7" s="6"/>
      <c r="E7" s="79"/>
      <c r="F7" s="6"/>
      <c r="G7" s="6"/>
    </row>
    <row r="8" spans="1:7" ht="12.75" x14ac:dyDescent="0.2">
      <c r="A8" s="22" t="s">
        <v>1228</v>
      </c>
      <c r="B8" s="114"/>
      <c r="C8" s="6" t="s">
        <v>1891</v>
      </c>
      <c r="D8" s="6"/>
      <c r="E8" s="107">
        <v>2235410</v>
      </c>
      <c r="F8" s="6"/>
      <c r="G8" s="108">
        <v>1675065</v>
      </c>
    </row>
    <row r="9" spans="1:7" ht="12.75" x14ac:dyDescent="0.2">
      <c r="A9" s="22" t="s">
        <v>1229</v>
      </c>
      <c r="B9" s="114"/>
      <c r="C9" s="6" t="s">
        <v>241</v>
      </c>
      <c r="D9" s="6"/>
      <c r="E9" s="107">
        <v>0</v>
      </c>
      <c r="F9" s="6"/>
      <c r="G9" s="108">
        <v>560345</v>
      </c>
    </row>
    <row r="10" spans="1:7" ht="12.75" x14ac:dyDescent="0.2">
      <c r="A10" s="22" t="s">
        <v>1230</v>
      </c>
      <c r="B10" s="114"/>
      <c r="C10" s="6" t="s">
        <v>242</v>
      </c>
      <c r="D10" s="6"/>
      <c r="E10" s="79">
        <v>111274</v>
      </c>
      <c r="F10" s="6"/>
      <c r="G10" s="49">
        <v>0</v>
      </c>
    </row>
    <row r="11" spans="1:7" ht="12.75" x14ac:dyDescent="0.2">
      <c r="A11" s="22" t="s">
        <v>1228</v>
      </c>
      <c r="B11" s="114"/>
      <c r="C11" s="6" t="s">
        <v>247</v>
      </c>
      <c r="D11" s="6"/>
      <c r="E11" s="81">
        <f>SUM(E8:E10)</f>
        <v>2346684</v>
      </c>
      <c r="F11" s="6"/>
      <c r="G11" s="73">
        <f>SUM(G8:G10)</f>
        <v>2235410</v>
      </c>
    </row>
    <row r="12" spans="1:7" ht="12.75" x14ac:dyDescent="0.2">
      <c r="A12" s="22"/>
      <c r="B12" s="114"/>
      <c r="C12" s="6"/>
      <c r="D12" s="6"/>
      <c r="E12" s="79"/>
      <c r="F12" s="6"/>
      <c r="G12" s="6"/>
    </row>
    <row r="13" spans="1:7" ht="12.75" x14ac:dyDescent="0.2">
      <c r="A13" s="22"/>
      <c r="B13" s="114"/>
      <c r="C13" s="292" t="s">
        <v>243</v>
      </c>
      <c r="D13" s="6"/>
      <c r="E13" s="79"/>
      <c r="F13" s="6"/>
      <c r="G13" s="6"/>
    </row>
    <row r="14" spans="1:7" ht="12.75" x14ac:dyDescent="0.2">
      <c r="A14" s="22" t="s">
        <v>1200</v>
      </c>
      <c r="B14" s="114"/>
      <c r="C14" s="6" t="s">
        <v>2112</v>
      </c>
      <c r="D14" s="6"/>
      <c r="E14" s="79"/>
      <c r="F14" s="6"/>
      <c r="G14" s="6"/>
    </row>
    <row r="15" spans="1:7" ht="12.75" x14ac:dyDescent="0.2">
      <c r="A15" s="22"/>
      <c r="B15" s="114"/>
      <c r="C15" s="6" t="s">
        <v>244</v>
      </c>
      <c r="D15" s="6"/>
      <c r="E15" s="79"/>
      <c r="F15" s="6"/>
      <c r="G15" s="6"/>
    </row>
    <row r="16" spans="1:7" ht="12.75" x14ac:dyDescent="0.2">
      <c r="A16" s="22"/>
      <c r="B16" s="114"/>
      <c r="C16" s="6" t="s">
        <v>245</v>
      </c>
      <c r="D16" s="6"/>
      <c r="E16" s="79"/>
      <c r="F16" s="6"/>
      <c r="G16" s="6"/>
    </row>
    <row r="17" spans="1:7" ht="12.75" x14ac:dyDescent="0.2">
      <c r="A17" s="22"/>
      <c r="B17" s="114"/>
      <c r="C17" s="6" t="s">
        <v>324</v>
      </c>
      <c r="D17" s="6"/>
      <c r="E17" s="107">
        <v>176868</v>
      </c>
      <c r="F17" s="108">
        <v>176868</v>
      </c>
      <c r="G17" s="108">
        <v>173400</v>
      </c>
    </row>
    <row r="18" spans="1:7" ht="12.75" x14ac:dyDescent="0.2">
      <c r="A18" s="22"/>
      <c r="B18" s="114"/>
      <c r="C18" s="6" t="s">
        <v>325</v>
      </c>
      <c r="D18" s="6"/>
      <c r="E18" s="107">
        <v>234709</v>
      </c>
      <c r="F18" s="108">
        <v>234709</v>
      </c>
      <c r="G18" s="108">
        <v>230107</v>
      </c>
    </row>
    <row r="19" spans="1:7" ht="12.75" x14ac:dyDescent="0.2">
      <c r="A19" s="22"/>
      <c r="B19" s="114"/>
      <c r="C19" s="6" t="s">
        <v>326</v>
      </c>
      <c r="D19" s="6"/>
      <c r="E19" s="107">
        <v>234709</v>
      </c>
      <c r="F19" s="108">
        <v>234709</v>
      </c>
      <c r="G19" s="108">
        <v>230107</v>
      </c>
    </row>
    <row r="20" spans="1:7" ht="12.75" x14ac:dyDescent="0.2">
      <c r="A20" s="22"/>
      <c r="B20" s="114"/>
      <c r="C20" s="6" t="s">
        <v>327</v>
      </c>
      <c r="D20" s="6"/>
      <c r="E20" s="107">
        <v>234709</v>
      </c>
      <c r="F20" s="108">
        <v>234709</v>
      </c>
      <c r="G20" s="108">
        <v>230107</v>
      </c>
    </row>
    <row r="21" spans="1:7" ht="12.75" x14ac:dyDescent="0.2">
      <c r="A21" s="22"/>
      <c r="B21" s="114"/>
      <c r="C21" s="6" t="s">
        <v>328</v>
      </c>
      <c r="D21" s="6"/>
      <c r="E21" s="107">
        <v>234710</v>
      </c>
      <c r="F21" s="108">
        <v>234710</v>
      </c>
      <c r="G21" s="108">
        <v>230107</v>
      </c>
    </row>
    <row r="22" spans="1:7" ht="12.75" x14ac:dyDescent="0.2">
      <c r="A22" s="22"/>
      <c r="B22" s="114"/>
      <c r="C22" s="6" t="s">
        <v>329</v>
      </c>
      <c r="D22" s="6"/>
      <c r="E22" s="107">
        <v>402348</v>
      </c>
      <c r="F22" s="108">
        <v>402348</v>
      </c>
      <c r="G22" s="108">
        <v>597625</v>
      </c>
    </row>
    <row r="23" spans="1:7" ht="12.75" x14ac:dyDescent="0.2">
      <c r="A23" s="22"/>
      <c r="B23" s="114"/>
      <c r="C23" s="6"/>
      <c r="D23" s="6"/>
      <c r="E23" s="81">
        <f>SUM(E17:E22)</f>
        <v>1518053</v>
      </c>
      <c r="F23" s="73">
        <f>SUM(F17:F22)</f>
        <v>1518053</v>
      </c>
      <c r="G23" s="73">
        <f>SUM(G17:G22)</f>
        <v>1691453</v>
      </c>
    </row>
    <row r="24" spans="1:7" ht="12.75" x14ac:dyDescent="0.2">
      <c r="A24" s="22"/>
      <c r="B24" s="114"/>
      <c r="C24" s="6"/>
      <c r="D24" s="6"/>
      <c r="E24" s="49"/>
      <c r="F24" s="49"/>
      <c r="G24" s="49"/>
    </row>
    <row r="25" spans="1:7" ht="12.75" x14ac:dyDescent="0.2">
      <c r="A25" s="22" t="s">
        <v>1202</v>
      </c>
      <c r="B25" s="114"/>
      <c r="C25" s="19" t="s">
        <v>618</v>
      </c>
      <c r="D25" s="19"/>
      <c r="E25" s="19"/>
      <c r="F25" s="19"/>
      <c r="G25" s="19"/>
    </row>
    <row r="26" spans="1:7" ht="12.75" x14ac:dyDescent="0.2">
      <c r="A26" s="22"/>
      <c r="B26" s="114"/>
      <c r="C26" s="19" t="s">
        <v>1892</v>
      </c>
      <c r="D26" s="19"/>
      <c r="E26" s="19"/>
      <c r="F26" s="19"/>
      <c r="G26" s="19"/>
    </row>
    <row r="27" spans="1:7" ht="12.75" x14ac:dyDescent="0.2">
      <c r="A27" s="22"/>
      <c r="B27" s="114"/>
      <c r="C27" s="19" t="s">
        <v>619</v>
      </c>
      <c r="D27" s="19"/>
      <c r="E27" s="19"/>
      <c r="F27" s="19"/>
      <c r="G27" s="19"/>
    </row>
    <row r="28" spans="1:7" ht="12.75" x14ac:dyDescent="0.2">
      <c r="A28" s="22"/>
      <c r="B28" s="114"/>
      <c r="C28" s="19"/>
      <c r="D28" s="19"/>
      <c r="E28" s="19"/>
      <c r="F28" s="19"/>
      <c r="G28" s="19"/>
    </row>
    <row r="29" spans="1:7" ht="12.75" x14ac:dyDescent="0.2">
      <c r="A29" s="22"/>
      <c r="B29" s="114"/>
      <c r="C29" s="19" t="s">
        <v>615</v>
      </c>
      <c r="D29" s="19"/>
      <c r="E29" s="19"/>
      <c r="F29" s="19"/>
      <c r="G29" s="19"/>
    </row>
    <row r="30" spans="1:7" ht="12.75" x14ac:dyDescent="0.2">
      <c r="A30" s="22"/>
      <c r="B30" s="114"/>
      <c r="C30" s="19" t="s">
        <v>1893</v>
      </c>
      <c r="D30" s="19"/>
      <c r="E30" s="19"/>
      <c r="F30" s="19"/>
      <c r="G30" s="19"/>
    </row>
    <row r="31" spans="1:7" ht="12.75" x14ac:dyDescent="0.2">
      <c r="A31" s="22"/>
      <c r="B31" s="114"/>
      <c r="C31" s="19" t="s">
        <v>1894</v>
      </c>
      <c r="D31" s="19"/>
      <c r="E31" s="19"/>
      <c r="F31" s="19"/>
      <c r="G31" s="19"/>
    </row>
    <row r="32" spans="1:7" ht="12.75" x14ac:dyDescent="0.2">
      <c r="A32" s="22"/>
      <c r="B32" s="114"/>
      <c r="C32" s="19" t="s">
        <v>616</v>
      </c>
      <c r="D32" s="19"/>
      <c r="E32" s="19"/>
      <c r="F32" s="19"/>
      <c r="G32" s="19"/>
    </row>
    <row r="33" spans="1:8" ht="12.75" x14ac:dyDescent="0.2">
      <c r="A33" s="22"/>
      <c r="B33" s="114"/>
      <c r="C33" s="19" t="s">
        <v>617</v>
      </c>
      <c r="D33" s="19"/>
      <c r="E33" s="19"/>
      <c r="F33" s="19"/>
      <c r="G33" s="19"/>
    </row>
    <row r="34" spans="1:8" ht="12.75" x14ac:dyDescent="0.2">
      <c r="A34" s="22"/>
      <c r="B34" s="114"/>
      <c r="C34" s="19"/>
      <c r="D34" s="19"/>
      <c r="E34" s="19"/>
      <c r="F34" s="19"/>
      <c r="G34" s="19"/>
      <c r="H34" s="22"/>
    </row>
    <row r="35" spans="1:8" ht="12.75" x14ac:dyDescent="0.2">
      <c r="A35" s="22" t="s">
        <v>1556</v>
      </c>
      <c r="B35" s="114"/>
      <c r="C35" s="19" t="s">
        <v>2113</v>
      </c>
      <c r="D35" s="19"/>
      <c r="E35" s="19"/>
      <c r="F35" s="19"/>
      <c r="G35" s="19"/>
      <c r="H35" s="22"/>
    </row>
    <row r="36" spans="1:8" ht="12.75" x14ac:dyDescent="0.2">
      <c r="A36" s="22"/>
      <c r="B36" s="114"/>
      <c r="C36" s="19" t="s">
        <v>1595</v>
      </c>
      <c r="D36" s="19"/>
      <c r="E36" s="19"/>
      <c r="F36" s="19"/>
      <c r="G36" s="19"/>
      <c r="H36" s="22"/>
    </row>
    <row r="37" spans="1:8" ht="12.75" x14ac:dyDescent="0.2">
      <c r="A37" s="22"/>
      <c r="B37" s="114"/>
      <c r="C37" s="19"/>
      <c r="D37" s="19"/>
      <c r="E37" s="19"/>
      <c r="F37" s="19"/>
      <c r="G37" s="19"/>
      <c r="H37" s="22"/>
    </row>
    <row r="38" spans="1:8" ht="12.75" x14ac:dyDescent="0.2">
      <c r="A38" s="22"/>
      <c r="B38" s="114"/>
      <c r="C38" s="19" t="s">
        <v>1895</v>
      </c>
      <c r="D38" s="19"/>
      <c r="E38" s="19"/>
      <c r="F38" s="19"/>
      <c r="G38" s="19"/>
      <c r="H38" s="22"/>
    </row>
    <row r="39" spans="1:8" ht="12.75" x14ac:dyDescent="0.2">
      <c r="A39" s="22"/>
      <c r="B39" s="114"/>
      <c r="C39" s="6"/>
      <c r="D39" s="6"/>
      <c r="E39" s="6"/>
      <c r="F39" s="6"/>
      <c r="G39" s="49"/>
      <c r="H39" s="22"/>
    </row>
    <row r="40" spans="1:8" ht="12.75" x14ac:dyDescent="0.2">
      <c r="A40" s="22" t="s">
        <v>1058</v>
      </c>
      <c r="B40" s="114"/>
      <c r="C40" s="117" t="s">
        <v>1442</v>
      </c>
      <c r="D40" s="6"/>
      <c r="E40" s="118"/>
      <c r="F40" s="118"/>
      <c r="G40" s="118"/>
      <c r="H40" s="22"/>
    </row>
    <row r="41" spans="1:8" ht="12.75" x14ac:dyDescent="0.2">
      <c r="A41" s="22" t="s">
        <v>1231</v>
      </c>
      <c r="B41" s="114"/>
      <c r="C41" s="119" t="s">
        <v>239</v>
      </c>
      <c r="D41" s="6"/>
      <c r="E41" s="119" t="s">
        <v>58</v>
      </c>
      <c r="F41" s="118"/>
      <c r="G41" s="118"/>
      <c r="H41" s="22"/>
    </row>
    <row r="42" spans="1:8" ht="12.75" x14ac:dyDescent="0.2">
      <c r="A42" s="22" t="s">
        <v>1232</v>
      </c>
      <c r="B42" s="114"/>
      <c r="C42" s="172" t="s">
        <v>240</v>
      </c>
      <c r="D42" s="6"/>
      <c r="E42" s="172" t="s">
        <v>1457</v>
      </c>
      <c r="F42" s="172"/>
      <c r="G42" s="172"/>
      <c r="H42" s="22" t="s">
        <v>1472</v>
      </c>
    </row>
    <row r="43" spans="1:8" ht="12.75" x14ac:dyDescent="0.2">
      <c r="A43" s="22" t="s">
        <v>1233</v>
      </c>
      <c r="B43" s="114"/>
      <c r="C43" s="172" t="s">
        <v>312</v>
      </c>
      <c r="D43" s="6"/>
      <c r="E43" s="172" t="s">
        <v>1458</v>
      </c>
      <c r="F43" s="172"/>
      <c r="G43" s="172"/>
      <c r="H43" s="22"/>
    </row>
    <row r="44" spans="1:8" ht="12.75" x14ac:dyDescent="0.2">
      <c r="A44" s="22"/>
      <c r="B44" s="114"/>
      <c r="C44" s="172" t="s">
        <v>1896</v>
      </c>
      <c r="D44" s="6"/>
      <c r="E44" s="172" t="s">
        <v>1459</v>
      </c>
      <c r="F44" s="172"/>
      <c r="G44" s="172"/>
      <c r="H44" s="22"/>
    </row>
    <row r="45" spans="1:8" ht="12.75" x14ac:dyDescent="0.2">
      <c r="A45" s="22"/>
      <c r="B45" s="114"/>
      <c r="C45" s="172"/>
      <c r="D45" s="6"/>
      <c r="E45" s="172" t="s">
        <v>1460</v>
      </c>
      <c r="F45" s="172"/>
      <c r="G45" s="172"/>
      <c r="H45" s="22"/>
    </row>
    <row r="46" spans="1:8" ht="12.75" x14ac:dyDescent="0.2">
      <c r="A46" s="22" t="s">
        <v>1413</v>
      </c>
      <c r="B46" s="114"/>
      <c r="C46" s="172" t="s">
        <v>1469</v>
      </c>
      <c r="D46" s="120"/>
      <c r="E46" s="172"/>
      <c r="F46" s="172"/>
      <c r="G46" s="172"/>
      <c r="H46" s="22"/>
    </row>
    <row r="47" spans="1:8" ht="12.75" x14ac:dyDescent="0.2">
      <c r="A47" s="22"/>
      <c r="B47" s="114"/>
      <c r="C47" s="172" t="s">
        <v>2116</v>
      </c>
      <c r="D47" s="120"/>
      <c r="E47" s="119" t="s">
        <v>246</v>
      </c>
      <c r="F47" s="172"/>
      <c r="G47" s="172"/>
      <c r="H47" s="22"/>
    </row>
    <row r="48" spans="1:8" ht="12.75" x14ac:dyDescent="0.2">
      <c r="A48" s="22"/>
      <c r="B48" s="6"/>
      <c r="C48" s="172" t="s">
        <v>2115</v>
      </c>
      <c r="D48" s="6"/>
      <c r="E48" s="172" t="s">
        <v>1461</v>
      </c>
      <c r="F48" s="172"/>
      <c r="G48" s="172"/>
      <c r="H48" s="22" t="s">
        <v>1234</v>
      </c>
    </row>
    <row r="49" spans="1:8" ht="12.75" x14ac:dyDescent="0.2">
      <c r="A49" s="22"/>
      <c r="C49" s="172" t="s">
        <v>2114</v>
      </c>
      <c r="E49" s="172" t="s">
        <v>1462</v>
      </c>
      <c r="F49" s="172"/>
      <c r="G49" s="172"/>
      <c r="H49" s="22"/>
    </row>
    <row r="50" spans="1:8" ht="12.75" x14ac:dyDescent="0.2">
      <c r="A50" s="22"/>
      <c r="C50" s="172"/>
      <c r="E50" s="172" t="s">
        <v>1463</v>
      </c>
      <c r="F50" s="172"/>
      <c r="G50" s="172"/>
      <c r="H50" s="22"/>
    </row>
    <row r="51" spans="1:8" ht="12.75" x14ac:dyDescent="0.2">
      <c r="A51" s="22" t="s">
        <v>1192</v>
      </c>
      <c r="C51" s="172" t="s">
        <v>1470</v>
      </c>
      <c r="E51" s="172" t="s">
        <v>1464</v>
      </c>
      <c r="F51" s="172"/>
      <c r="G51" s="172"/>
      <c r="H51" s="22"/>
    </row>
    <row r="52" spans="1:8" ht="12.75" x14ac:dyDescent="0.2">
      <c r="A52" s="22"/>
      <c r="C52" s="172" t="s">
        <v>1471</v>
      </c>
      <c r="E52" s="172" t="s">
        <v>1465</v>
      </c>
      <c r="F52" s="172"/>
      <c r="G52" s="172"/>
      <c r="H52" s="23"/>
    </row>
    <row r="53" spans="1:8" ht="12.75" x14ac:dyDescent="0.2">
      <c r="A53" s="22"/>
      <c r="C53" s="172" t="s">
        <v>1466</v>
      </c>
      <c r="E53" s="172" t="s">
        <v>1467</v>
      </c>
      <c r="F53" s="172"/>
      <c r="G53" s="172"/>
      <c r="H53" s="23"/>
    </row>
    <row r="54" spans="1:8" ht="12.75" x14ac:dyDescent="0.2">
      <c r="A54" s="22"/>
      <c r="C54" s="172"/>
      <c r="E54" s="172" t="s">
        <v>1468</v>
      </c>
      <c r="F54" s="172"/>
      <c r="G54" s="172"/>
    </row>
  </sheetData>
  <conditionalFormatting sqref="E8:G23">
    <cfRule type="expression" dxfId="22" priority="6">
      <formula>TRUNC(E8)&lt;&gt;E8</formula>
    </cfRule>
  </conditionalFormatting>
  <pageMargins left="0.23622047244094491" right="0.23622047244094491" top="0.90551181102362199" bottom="0.74803149606299213" header="0.31496062992125984" footer="0.31496062992125984"/>
  <pageSetup paperSize="9" scale="76" orientation="portrait" r:id="rId1"/>
  <headerFooter scaleWithDoc="0">
    <oddFooter>&amp;L&amp;K000000&amp;R&amp;K000000 | &amp;P</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97D67-130D-4B67-9AD2-F984093AAA87}">
  <sheetPr codeName="Sheet83">
    <tabColor rgb="FF002060"/>
    <pageSetUpPr fitToPage="1"/>
  </sheetPr>
  <dimension ref="A1:H49"/>
  <sheetViews>
    <sheetView view="pageBreakPreview" zoomScale="115" zoomScaleNormal="100" zoomScaleSheetLayoutView="115" workbookViewId="0"/>
  </sheetViews>
  <sheetFormatPr defaultColWidth="8.85546875" defaultRowHeight="15" customHeight="1" x14ac:dyDescent="0.2"/>
  <cols>
    <col min="1" max="1" width="15.85546875" style="8" bestFit="1" customWidth="1"/>
    <col min="2" max="2" width="5.140625" customWidth="1"/>
    <col min="3" max="3" width="43.5703125" customWidth="1"/>
    <col min="4" max="4" width="3.5703125" customWidth="1"/>
    <col min="5" max="6" width="17.140625" customWidth="1"/>
    <col min="7" max="7" width="10" customWidth="1"/>
    <col min="8" max="8" width="15.140625" customWidth="1"/>
    <col min="10" max="11" width="8.85546875" customWidth="1"/>
  </cols>
  <sheetData>
    <row r="1" spans="1:7" ht="15" customHeight="1" x14ac:dyDescent="0.2">
      <c r="A1" s="23"/>
      <c r="B1" s="266"/>
      <c r="C1" s="281" t="s">
        <v>1597</v>
      </c>
      <c r="D1" s="266"/>
      <c r="E1" s="266"/>
      <c r="F1" s="266"/>
      <c r="G1" s="6"/>
    </row>
    <row r="2" spans="1:7" ht="15" customHeight="1" x14ac:dyDescent="0.2">
      <c r="A2" s="23" t="s">
        <v>1072</v>
      </c>
      <c r="B2" s="266"/>
      <c r="C2" s="281" t="s">
        <v>534</v>
      </c>
      <c r="D2" s="266"/>
      <c r="E2" s="266"/>
      <c r="F2" s="266"/>
      <c r="G2" s="6"/>
    </row>
    <row r="3" spans="1:7" ht="15.75" x14ac:dyDescent="0.2">
      <c r="A3" s="23" t="s">
        <v>991</v>
      </c>
      <c r="B3" s="266"/>
      <c r="C3" s="281" t="s">
        <v>1730</v>
      </c>
      <c r="D3" s="276"/>
      <c r="E3" s="276"/>
      <c r="F3" s="276"/>
      <c r="G3" s="6"/>
    </row>
    <row r="4" spans="1:7" ht="12.75" x14ac:dyDescent="0.2">
      <c r="B4" s="266"/>
      <c r="C4" s="266"/>
      <c r="D4" s="266"/>
      <c r="E4" s="266"/>
      <c r="F4" s="266"/>
      <c r="G4" s="6"/>
    </row>
    <row r="5" spans="1:7" ht="15.75" x14ac:dyDescent="0.2">
      <c r="A5" s="23"/>
      <c r="B5" s="283" t="s">
        <v>1897</v>
      </c>
      <c r="C5" s="284" t="s">
        <v>367</v>
      </c>
      <c r="D5" s="266"/>
      <c r="E5" s="266"/>
      <c r="F5" s="266"/>
      <c r="G5" s="6"/>
    </row>
    <row r="6" spans="1:7" ht="12.75" x14ac:dyDescent="0.2">
      <c r="A6" s="23"/>
      <c r="B6" s="285"/>
      <c r="C6" s="266"/>
      <c r="D6" s="266"/>
      <c r="E6" s="269">
        <v>2026</v>
      </c>
      <c r="F6" s="270">
        <v>2025</v>
      </c>
      <c r="G6" s="6"/>
    </row>
    <row r="7" spans="1:7" ht="12.75" x14ac:dyDescent="0.2">
      <c r="A7" s="23"/>
      <c r="B7" s="114"/>
      <c r="C7" s="6"/>
      <c r="D7" s="6"/>
      <c r="E7" s="272" t="s">
        <v>11</v>
      </c>
      <c r="F7" s="271" t="s">
        <v>11</v>
      </c>
      <c r="G7" s="6"/>
    </row>
    <row r="8" spans="1:7" ht="12.75" x14ac:dyDescent="0.2">
      <c r="A8" s="23"/>
      <c r="B8" s="163"/>
      <c r="C8" s="340" t="s">
        <v>369</v>
      </c>
      <c r="D8" s="6"/>
      <c r="E8" s="274" t="s">
        <v>13</v>
      </c>
      <c r="F8" s="273" t="s">
        <v>13</v>
      </c>
      <c r="G8" s="6"/>
    </row>
    <row r="9" spans="1:7" ht="12.75" x14ac:dyDescent="0.2">
      <c r="A9" s="23"/>
      <c r="B9" s="114"/>
      <c r="C9" s="120"/>
      <c r="D9" s="6"/>
      <c r="E9" s="79"/>
      <c r="F9" s="120"/>
      <c r="G9" s="6"/>
    </row>
    <row r="10" spans="1:7" ht="12.75" x14ac:dyDescent="0.2">
      <c r="A10" s="23"/>
      <c r="B10" s="114"/>
      <c r="C10" s="340" t="s">
        <v>110</v>
      </c>
      <c r="D10" s="6"/>
      <c r="E10" s="79"/>
      <c r="F10" s="120"/>
      <c r="G10" s="6"/>
    </row>
    <row r="11" spans="1:7" ht="12.75" x14ac:dyDescent="0.2">
      <c r="A11" s="23" t="s">
        <v>1235</v>
      </c>
      <c r="B11" s="114"/>
      <c r="C11" s="6" t="s">
        <v>506</v>
      </c>
      <c r="D11" s="120"/>
      <c r="E11" s="79">
        <v>1950450</v>
      </c>
      <c r="F11" s="132">
        <v>300450</v>
      </c>
      <c r="G11" s="6"/>
    </row>
    <row r="12" spans="1:7" ht="12.75" x14ac:dyDescent="0.2">
      <c r="A12" s="23"/>
      <c r="B12" s="114"/>
      <c r="C12" s="6" t="s">
        <v>332</v>
      </c>
      <c r="D12" s="120"/>
      <c r="E12" s="79">
        <v>-619000</v>
      </c>
      <c r="F12" s="132">
        <v>-289000</v>
      </c>
      <c r="G12" s="6"/>
    </row>
    <row r="13" spans="1:7" ht="12.75" x14ac:dyDescent="0.2">
      <c r="A13" s="23"/>
      <c r="B13" s="114"/>
      <c r="C13" s="120"/>
      <c r="D13" s="120"/>
      <c r="E13" s="81">
        <f>SUM(E11:E12)</f>
        <v>1331450</v>
      </c>
      <c r="F13" s="73">
        <f>SUM(F11:F12)</f>
        <v>11450</v>
      </c>
      <c r="G13" s="6"/>
    </row>
    <row r="14" spans="1:7" ht="15" customHeight="1" x14ac:dyDescent="0.2">
      <c r="A14" s="23"/>
      <c r="B14" s="6"/>
      <c r="C14" s="6"/>
      <c r="D14" s="6"/>
      <c r="E14" s="79"/>
      <c r="F14" s="6"/>
      <c r="G14" s="6"/>
    </row>
    <row r="15" spans="1:7" ht="15" customHeight="1" x14ac:dyDescent="0.2">
      <c r="A15" s="23" t="s">
        <v>1236</v>
      </c>
      <c r="B15" s="6"/>
      <c r="C15" s="77" t="s">
        <v>509</v>
      </c>
      <c r="D15" s="6"/>
      <c r="E15" s="79"/>
      <c r="F15" s="6"/>
      <c r="G15" s="6"/>
    </row>
    <row r="16" spans="1:7" ht="15" customHeight="1" x14ac:dyDescent="0.2">
      <c r="A16" s="23"/>
      <c r="B16" s="6"/>
      <c r="C16" s="6" t="s">
        <v>510</v>
      </c>
      <c r="D16" s="6"/>
      <c r="E16" s="79"/>
      <c r="F16" s="6"/>
      <c r="G16" s="6"/>
    </row>
    <row r="17" spans="1:7" ht="15" customHeight="1" x14ac:dyDescent="0.2">
      <c r="A17" s="23"/>
      <c r="B17" s="6"/>
      <c r="C17" s="6"/>
      <c r="D17" s="6"/>
      <c r="E17" s="79"/>
      <c r="F17" s="6"/>
      <c r="G17" s="6"/>
    </row>
    <row r="18" spans="1:7" ht="15" customHeight="1" x14ac:dyDescent="0.2">
      <c r="A18" s="23"/>
      <c r="B18" s="6"/>
      <c r="C18" s="340" t="s">
        <v>486</v>
      </c>
      <c r="D18" s="6"/>
      <c r="E18" s="79">
        <v>11450</v>
      </c>
      <c r="F18" s="132">
        <v>67450</v>
      </c>
      <c r="G18" s="6"/>
    </row>
    <row r="19" spans="1:7" ht="15" customHeight="1" x14ac:dyDescent="0.2">
      <c r="A19" s="23"/>
      <c r="B19" s="6"/>
      <c r="C19" s="6" t="s">
        <v>2149</v>
      </c>
      <c r="D19" s="6"/>
      <c r="E19" s="79">
        <v>1650000</v>
      </c>
      <c r="F19" s="108">
        <v>0</v>
      </c>
      <c r="G19" s="6"/>
    </row>
    <row r="20" spans="1:7" ht="15" customHeight="1" x14ac:dyDescent="0.2">
      <c r="A20" s="23"/>
      <c r="B20" s="6"/>
      <c r="C20" s="6" t="s">
        <v>365</v>
      </c>
      <c r="D20" s="13"/>
      <c r="E20" s="79">
        <v>-330000</v>
      </c>
      <c r="F20" s="108">
        <v>-56000</v>
      </c>
      <c r="G20" s="6"/>
    </row>
    <row r="21" spans="1:7" ht="15" customHeight="1" x14ac:dyDescent="0.2">
      <c r="A21" s="23"/>
      <c r="B21" s="6"/>
      <c r="C21" s="340" t="s">
        <v>441</v>
      </c>
      <c r="D21" s="6"/>
      <c r="E21" s="81">
        <f>SUM(E18:E20)</f>
        <v>1331450</v>
      </c>
      <c r="F21" s="73">
        <f>SUM(F18:F20)</f>
        <v>11450</v>
      </c>
      <c r="G21" s="6"/>
    </row>
    <row r="22" spans="1:7" ht="15" customHeight="1" x14ac:dyDescent="0.2">
      <c r="A22" s="23"/>
      <c r="B22" s="6"/>
      <c r="C22" s="6"/>
      <c r="D22" s="6"/>
      <c r="E22" s="79"/>
      <c r="F22" s="6"/>
      <c r="G22" s="6"/>
    </row>
    <row r="23" spans="1:7" ht="15" customHeight="1" x14ac:dyDescent="0.2">
      <c r="A23" s="23"/>
      <c r="B23" s="6"/>
      <c r="C23" s="340" t="s">
        <v>368</v>
      </c>
      <c r="D23" s="6"/>
      <c r="E23" s="81">
        <f>+E13</f>
        <v>1331450</v>
      </c>
      <c r="F23" s="73">
        <f>+F13</f>
        <v>11450</v>
      </c>
      <c r="G23" s="6"/>
    </row>
    <row r="24" spans="1:7" ht="15" customHeight="1" x14ac:dyDescent="0.2">
      <c r="A24" s="23"/>
      <c r="B24" s="6"/>
      <c r="C24" s="164"/>
      <c r="D24" s="6"/>
      <c r="E24" s="6"/>
      <c r="F24" s="49"/>
      <c r="G24" s="6"/>
    </row>
    <row r="25" spans="1:7" ht="15" customHeight="1" x14ac:dyDescent="0.2">
      <c r="A25" s="23"/>
      <c r="B25" s="6"/>
      <c r="C25" s="340" t="s">
        <v>365</v>
      </c>
      <c r="D25" s="6"/>
      <c r="E25" s="6"/>
      <c r="F25" s="6"/>
      <c r="G25" s="6"/>
    </row>
    <row r="26" spans="1:7" ht="15" customHeight="1" x14ac:dyDescent="0.2">
      <c r="A26" s="23" t="s">
        <v>1187</v>
      </c>
      <c r="B26" s="6"/>
      <c r="C26" s="6" t="s">
        <v>1377</v>
      </c>
      <c r="D26" s="6"/>
      <c r="E26" s="6"/>
      <c r="F26" s="6"/>
      <c r="G26" s="6"/>
    </row>
    <row r="27" spans="1:7" ht="15" customHeight="1" x14ac:dyDescent="0.2">
      <c r="A27" s="23"/>
      <c r="B27" s="6"/>
      <c r="C27" s="6"/>
      <c r="D27" s="6"/>
      <c r="E27" s="6"/>
      <c r="F27" s="6"/>
      <c r="G27" s="6"/>
    </row>
    <row r="28" spans="1:7" ht="15" customHeight="1" x14ac:dyDescent="0.2">
      <c r="A28" s="23"/>
      <c r="B28" s="6"/>
      <c r="C28" s="117" t="s">
        <v>1442</v>
      </c>
      <c r="D28" s="6"/>
      <c r="E28" s="182"/>
      <c r="F28" s="182"/>
      <c r="G28" s="182"/>
    </row>
    <row r="29" spans="1:7" ht="12.75" x14ac:dyDescent="0.2">
      <c r="A29" s="23" t="s">
        <v>1237</v>
      </c>
      <c r="B29" s="6"/>
      <c r="C29" s="188" t="s">
        <v>370</v>
      </c>
      <c r="D29" s="6"/>
      <c r="E29" s="188" t="s">
        <v>386</v>
      </c>
      <c r="F29" s="182"/>
      <c r="G29" s="182"/>
    </row>
    <row r="30" spans="1:7" ht="15" customHeight="1" x14ac:dyDescent="0.2">
      <c r="A30" s="23"/>
      <c r="B30" s="6"/>
      <c r="C30" s="182" t="s">
        <v>371</v>
      </c>
      <c r="D30" s="6"/>
      <c r="E30" s="182" t="s">
        <v>387</v>
      </c>
      <c r="F30" s="189"/>
      <c r="G30" s="182"/>
    </row>
    <row r="31" spans="1:7" ht="15" customHeight="1" x14ac:dyDescent="0.2">
      <c r="A31" s="23"/>
      <c r="B31" s="6"/>
      <c r="C31" s="182" t="s">
        <v>372</v>
      </c>
      <c r="D31" s="6"/>
      <c r="E31" s="182" t="s">
        <v>388</v>
      </c>
      <c r="F31" s="182"/>
      <c r="G31" s="182"/>
    </row>
    <row r="32" spans="1:7" ht="15" customHeight="1" x14ac:dyDescent="0.2">
      <c r="A32" s="23"/>
      <c r="B32" s="6"/>
      <c r="C32" s="182" t="s">
        <v>373</v>
      </c>
      <c r="D32" s="6"/>
      <c r="E32" s="182" t="s">
        <v>389</v>
      </c>
      <c r="F32" s="182"/>
      <c r="G32" s="182"/>
    </row>
    <row r="33" spans="1:8" ht="15" customHeight="1" x14ac:dyDescent="0.2">
      <c r="A33" s="23"/>
      <c r="B33" s="6"/>
      <c r="C33" s="182" t="s">
        <v>374</v>
      </c>
      <c r="D33" s="6"/>
      <c r="E33" s="182"/>
      <c r="F33" s="189"/>
      <c r="G33" s="182"/>
    </row>
    <row r="34" spans="1:8" ht="15" customHeight="1" x14ac:dyDescent="0.2">
      <c r="A34" s="23"/>
      <c r="B34" s="6"/>
      <c r="C34" s="182" t="s">
        <v>375</v>
      </c>
      <c r="D34" s="6"/>
      <c r="E34" s="182" t="s">
        <v>390</v>
      </c>
      <c r="F34" s="182"/>
      <c r="G34" s="182"/>
    </row>
    <row r="35" spans="1:8" ht="15" customHeight="1" x14ac:dyDescent="0.2">
      <c r="A35" s="23"/>
      <c r="B35" s="6"/>
      <c r="C35" s="182" t="s">
        <v>2035</v>
      </c>
      <c r="D35" s="6"/>
      <c r="E35" s="182" t="s">
        <v>391</v>
      </c>
      <c r="F35" s="189"/>
      <c r="G35" s="182"/>
    </row>
    <row r="36" spans="1:8" ht="15" customHeight="1" x14ac:dyDescent="0.2">
      <c r="A36" s="23"/>
      <c r="B36" s="6"/>
      <c r="C36" s="182" t="s">
        <v>376</v>
      </c>
      <c r="D36" s="6"/>
      <c r="E36" s="182" t="s">
        <v>392</v>
      </c>
      <c r="F36" s="182"/>
      <c r="G36" s="182"/>
      <c r="H36" s="23"/>
    </row>
    <row r="37" spans="1:8" ht="15" customHeight="1" x14ac:dyDescent="0.2">
      <c r="A37" s="23"/>
      <c r="B37" s="6"/>
      <c r="C37" s="189" t="s">
        <v>414</v>
      </c>
      <c r="D37" s="6"/>
      <c r="E37" s="182"/>
      <c r="F37" s="182"/>
      <c r="G37" s="182"/>
      <c r="H37" s="23"/>
    </row>
    <row r="38" spans="1:8" ht="15" customHeight="1" x14ac:dyDescent="0.2">
      <c r="A38" s="23"/>
      <c r="B38" s="6"/>
      <c r="C38" s="182" t="s">
        <v>377</v>
      </c>
      <c r="D38" s="6"/>
      <c r="E38" s="188" t="s">
        <v>365</v>
      </c>
      <c r="F38" s="182"/>
      <c r="G38" s="182"/>
      <c r="H38" s="23" t="s">
        <v>1473</v>
      </c>
    </row>
    <row r="39" spans="1:8" ht="15" customHeight="1" x14ac:dyDescent="0.2">
      <c r="A39" s="23"/>
      <c r="B39" s="6"/>
      <c r="C39" s="189" t="s">
        <v>401</v>
      </c>
      <c r="D39" s="6"/>
      <c r="E39" s="182" t="s">
        <v>1474</v>
      </c>
      <c r="F39" s="182"/>
      <c r="G39" s="182"/>
      <c r="H39" s="23"/>
    </row>
    <row r="40" spans="1:8" ht="15" customHeight="1" x14ac:dyDescent="0.2">
      <c r="A40" s="23"/>
      <c r="B40" s="6"/>
      <c r="C40" s="182" t="s">
        <v>381</v>
      </c>
      <c r="D40" s="6"/>
      <c r="E40" s="182" t="s">
        <v>1475</v>
      </c>
      <c r="F40" s="182"/>
      <c r="G40" s="182"/>
      <c r="H40" s="23"/>
    </row>
    <row r="41" spans="1:8" ht="15" customHeight="1" x14ac:dyDescent="0.2">
      <c r="A41" s="23"/>
      <c r="B41" s="6"/>
      <c r="C41" s="189" t="s">
        <v>831</v>
      </c>
      <c r="D41" s="6"/>
      <c r="E41" s="182" t="s">
        <v>1476</v>
      </c>
      <c r="F41" s="182"/>
      <c r="G41" s="182"/>
      <c r="H41" s="23"/>
    </row>
    <row r="42" spans="1:8" ht="15" customHeight="1" x14ac:dyDescent="0.2">
      <c r="A42" s="23"/>
      <c r="B42" s="6"/>
      <c r="C42" s="189" t="s">
        <v>378</v>
      </c>
      <c r="D42" s="6"/>
      <c r="E42" s="182" t="s">
        <v>1477</v>
      </c>
      <c r="F42" s="182"/>
      <c r="G42" s="182"/>
      <c r="H42" s="23"/>
    </row>
    <row r="43" spans="1:8" ht="15" customHeight="1" x14ac:dyDescent="0.2">
      <c r="A43" s="23"/>
      <c r="B43" s="6"/>
      <c r="C43" s="182" t="s">
        <v>382</v>
      </c>
      <c r="D43" s="6"/>
      <c r="E43" s="182"/>
      <c r="F43" s="182"/>
      <c r="G43" s="182"/>
      <c r="H43" s="23"/>
    </row>
    <row r="44" spans="1:8" ht="15" customHeight="1" x14ac:dyDescent="0.2">
      <c r="A44" s="23"/>
      <c r="B44" s="6"/>
      <c r="C44" s="189" t="s">
        <v>379</v>
      </c>
      <c r="D44" s="6"/>
      <c r="E44" s="182" t="s">
        <v>1480</v>
      </c>
      <c r="F44" s="182"/>
      <c r="G44" s="182"/>
      <c r="H44" s="23"/>
    </row>
    <row r="45" spans="1:8" ht="15" customHeight="1" x14ac:dyDescent="0.2">
      <c r="A45" s="23"/>
      <c r="B45" s="6"/>
      <c r="C45" s="182" t="s">
        <v>380</v>
      </c>
      <c r="D45" s="6"/>
      <c r="E45" s="182" t="s">
        <v>1481</v>
      </c>
      <c r="F45" s="182"/>
      <c r="G45" s="182"/>
      <c r="H45" s="23"/>
    </row>
    <row r="46" spans="1:8" ht="15" customHeight="1" x14ac:dyDescent="0.2">
      <c r="A46" s="23"/>
      <c r="B46" s="6"/>
      <c r="C46" s="182" t="s">
        <v>383</v>
      </c>
      <c r="D46" s="6"/>
      <c r="E46" s="182" t="s">
        <v>1482</v>
      </c>
      <c r="F46" s="182"/>
      <c r="G46" s="182"/>
      <c r="H46" s="23"/>
    </row>
    <row r="47" spans="1:8" ht="15" customHeight="1" x14ac:dyDescent="0.2">
      <c r="C47" s="189" t="s">
        <v>384</v>
      </c>
      <c r="E47" s="182"/>
      <c r="F47" s="182"/>
      <c r="G47" s="182"/>
      <c r="H47" s="23"/>
    </row>
    <row r="48" spans="1:8" ht="15" customHeight="1" x14ac:dyDescent="0.2">
      <c r="C48" s="182" t="s">
        <v>385</v>
      </c>
      <c r="E48" s="182" t="s">
        <v>1478</v>
      </c>
      <c r="F48" s="182"/>
      <c r="G48" s="182"/>
      <c r="H48" s="23"/>
    </row>
    <row r="49" spans="3:8" ht="15" customHeight="1" x14ac:dyDescent="0.2">
      <c r="C49" s="182"/>
      <c r="E49" s="182" t="s">
        <v>1479</v>
      </c>
      <c r="F49" s="182"/>
      <c r="G49" s="182"/>
      <c r="H49" s="23"/>
    </row>
  </sheetData>
  <conditionalFormatting sqref="F13">
    <cfRule type="expression" dxfId="21" priority="9">
      <formula>TRUNC(F13)&lt;&gt;F13</formula>
    </cfRule>
  </conditionalFormatting>
  <conditionalFormatting sqref="F21">
    <cfRule type="expression" dxfId="20" priority="2">
      <formula>TRUNC(F21)&lt;&gt;F21</formula>
    </cfRule>
  </conditionalFormatting>
  <conditionalFormatting sqref="F23:F24">
    <cfRule type="expression" dxfId="19" priority="1">
      <formula>TRUNC(F23)&lt;&gt;F23</formula>
    </cfRule>
  </conditionalFormatting>
  <pageMargins left="0.23622047244094491" right="0.23622047244094491" top="0.90551181102362199" bottom="0.74803149606299213" header="0.31496062992125984" footer="0.31496062992125984"/>
  <pageSetup paperSize="9" scale="79" fitToHeight="0" orientation="portrait" r:id="rId1"/>
  <headerFooter scaleWithDoc="0">
    <oddFooter>&amp;L&amp;K000000&amp;R&amp;K000000 | &amp;P</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ED878-2CB7-4474-9D86-FEE2832FBC22}">
  <sheetPr codeName="Sheet77">
    <tabColor rgb="FF50C8E8"/>
    <pageSetUpPr fitToPage="1"/>
  </sheetPr>
  <dimension ref="A1:G37"/>
  <sheetViews>
    <sheetView view="pageBreakPreview" zoomScale="115" zoomScaleNormal="100" zoomScaleSheetLayoutView="115" workbookViewId="0"/>
  </sheetViews>
  <sheetFormatPr defaultColWidth="8.85546875" defaultRowHeight="12.75" x14ac:dyDescent="0.2"/>
  <cols>
    <col min="1" max="1" width="13.42578125" style="254" bestFit="1" customWidth="1"/>
    <col min="2" max="2" width="4.85546875" customWidth="1"/>
    <col min="3" max="3" width="46.140625" customWidth="1"/>
    <col min="4" max="4" width="2.42578125" customWidth="1"/>
    <col min="5" max="5" width="21" customWidth="1"/>
    <col min="6" max="6" width="21.140625" customWidth="1"/>
    <col min="7" max="7" width="14.140625" style="22" customWidth="1"/>
    <col min="11" max="11" width="16.85546875" customWidth="1"/>
  </cols>
  <sheetData>
    <row r="1" spans="1:6" ht="15.75" x14ac:dyDescent="0.2">
      <c r="A1" s="22"/>
      <c r="B1" s="266"/>
      <c r="C1" s="281" t="s">
        <v>1597</v>
      </c>
      <c r="D1" s="266"/>
      <c r="E1" s="266"/>
      <c r="F1" s="266"/>
    </row>
    <row r="2" spans="1:6" ht="15.75" x14ac:dyDescent="0.2">
      <c r="A2" s="22" t="s">
        <v>1072</v>
      </c>
      <c r="B2" s="266"/>
      <c r="C2" s="281" t="s">
        <v>534</v>
      </c>
      <c r="D2" s="266"/>
      <c r="E2" s="266"/>
      <c r="F2" s="266"/>
    </row>
    <row r="3" spans="1:6" ht="15.75" x14ac:dyDescent="0.2">
      <c r="A3" s="22" t="s">
        <v>991</v>
      </c>
      <c r="B3" s="266"/>
      <c r="C3" s="281" t="s">
        <v>1730</v>
      </c>
      <c r="D3" s="266"/>
      <c r="E3" s="266"/>
      <c r="F3" s="266"/>
    </row>
    <row r="4" spans="1:6" x14ac:dyDescent="0.2">
      <c r="B4" s="266"/>
      <c r="C4" s="266"/>
      <c r="D4" s="266"/>
      <c r="E4" s="266"/>
      <c r="F4" s="266"/>
    </row>
    <row r="5" spans="1:6" ht="15.75" x14ac:dyDescent="0.2">
      <c r="B5" s="283" t="s">
        <v>1898</v>
      </c>
      <c r="C5" s="284" t="s">
        <v>62</v>
      </c>
      <c r="D5" s="266"/>
      <c r="E5" s="272">
        <v>2026</v>
      </c>
      <c r="F5" s="271">
        <v>2025</v>
      </c>
    </row>
    <row r="6" spans="1:6" x14ac:dyDescent="0.2">
      <c r="A6" s="22"/>
      <c r="B6" s="266"/>
      <c r="C6" s="266"/>
      <c r="D6" s="266"/>
      <c r="E6" s="274" t="s">
        <v>13</v>
      </c>
      <c r="F6" s="273" t="s">
        <v>13</v>
      </c>
    </row>
    <row r="7" spans="1:6" x14ac:dyDescent="0.2">
      <c r="A7" s="22"/>
      <c r="B7" s="6"/>
      <c r="C7" s="340" t="s">
        <v>109</v>
      </c>
      <c r="D7" s="6"/>
      <c r="E7" s="79"/>
      <c r="F7" s="6"/>
    </row>
    <row r="8" spans="1:6" x14ac:dyDescent="0.2">
      <c r="A8" s="22"/>
      <c r="B8" s="6"/>
      <c r="C8" s="77" t="s">
        <v>2174</v>
      </c>
      <c r="D8" s="6"/>
      <c r="E8" s="79">
        <v>3250616</v>
      </c>
      <c r="F8" s="190">
        <v>2662161</v>
      </c>
    </row>
    <row r="9" spans="1:6" x14ac:dyDescent="0.2">
      <c r="A9" s="22"/>
      <c r="B9" s="6"/>
      <c r="C9" s="77" t="s">
        <v>334</v>
      </c>
      <c r="D9" s="6"/>
      <c r="E9" s="79">
        <v>15000</v>
      </c>
      <c r="F9" s="190">
        <v>19508</v>
      </c>
    </row>
    <row r="10" spans="1:6" x14ac:dyDescent="0.2">
      <c r="A10" s="22"/>
      <c r="B10" s="6"/>
      <c r="C10" s="77" t="s">
        <v>485</v>
      </c>
      <c r="D10" s="6"/>
      <c r="E10" s="79">
        <v>703680</v>
      </c>
      <c r="F10" s="190">
        <v>365401</v>
      </c>
    </row>
    <row r="11" spans="1:6" x14ac:dyDescent="0.2">
      <c r="A11" s="22"/>
      <c r="B11" s="6"/>
      <c r="C11" s="77" t="s">
        <v>1583</v>
      </c>
      <c r="D11" s="6"/>
      <c r="E11" s="79">
        <v>115640</v>
      </c>
      <c r="F11" s="190">
        <v>564841</v>
      </c>
    </row>
    <row r="12" spans="1:6" x14ac:dyDescent="0.2">
      <c r="A12" s="22"/>
      <c r="B12" s="6"/>
      <c r="C12" s="77" t="s">
        <v>358</v>
      </c>
      <c r="D12" s="6"/>
      <c r="E12" s="79">
        <v>84360</v>
      </c>
      <c r="F12" s="190">
        <v>76899</v>
      </c>
    </row>
    <row r="13" spans="1:6" x14ac:dyDescent="0.2">
      <c r="A13" s="22"/>
      <c r="B13" s="6"/>
      <c r="C13" s="77"/>
      <c r="D13" s="6"/>
      <c r="E13" s="81">
        <f>SUM(E8:E12)</f>
        <v>4169296</v>
      </c>
      <c r="F13" s="73">
        <f>SUM(F8:F12)</f>
        <v>3688810</v>
      </c>
    </row>
    <row r="14" spans="1:6" x14ac:dyDescent="0.2">
      <c r="A14" s="22"/>
      <c r="B14" s="6"/>
      <c r="C14" s="6"/>
      <c r="D14" s="6"/>
      <c r="E14" s="6"/>
      <c r="F14" s="6"/>
    </row>
    <row r="15" spans="1:6" x14ac:dyDescent="0.2">
      <c r="A15" s="22" t="s">
        <v>1058</v>
      </c>
      <c r="B15" s="6"/>
      <c r="C15" s="117" t="s">
        <v>1442</v>
      </c>
      <c r="D15" s="6"/>
      <c r="E15" s="191"/>
      <c r="F15" s="191"/>
    </row>
    <row r="16" spans="1:6" x14ac:dyDescent="0.2">
      <c r="A16" s="22"/>
      <c r="B16" s="114"/>
      <c r="C16" s="119" t="s">
        <v>76</v>
      </c>
      <c r="D16" s="6"/>
      <c r="E16" s="192" t="s">
        <v>24</v>
      </c>
      <c r="F16" s="191"/>
    </row>
    <row r="17" spans="1:7" x14ac:dyDescent="0.2">
      <c r="A17" s="22" t="s">
        <v>1238</v>
      </c>
      <c r="B17" s="114"/>
      <c r="C17" s="118" t="s">
        <v>680</v>
      </c>
      <c r="D17" s="6"/>
      <c r="E17" s="191" t="s">
        <v>686</v>
      </c>
      <c r="F17" s="191"/>
      <c r="G17" s="22" t="s">
        <v>1240</v>
      </c>
    </row>
    <row r="18" spans="1:7" x14ac:dyDescent="0.2">
      <c r="A18" s="22"/>
      <c r="B18" s="114"/>
      <c r="C18" s="118" t="s">
        <v>1899</v>
      </c>
      <c r="D18" s="6"/>
      <c r="E18" s="191" t="s">
        <v>1900</v>
      </c>
      <c r="F18" s="191"/>
    </row>
    <row r="19" spans="1:7" x14ac:dyDescent="0.2">
      <c r="A19" s="22"/>
      <c r="B19" s="114"/>
      <c r="C19" s="118" t="s">
        <v>681</v>
      </c>
      <c r="D19" s="6"/>
      <c r="E19" s="191" t="s">
        <v>687</v>
      </c>
      <c r="F19" s="191"/>
    </row>
    <row r="20" spans="1:7" x14ac:dyDescent="0.2">
      <c r="A20" s="22"/>
      <c r="B20" s="114"/>
      <c r="C20" s="118"/>
      <c r="D20" s="6"/>
      <c r="E20" s="191" t="s">
        <v>1901</v>
      </c>
      <c r="F20" s="191"/>
    </row>
    <row r="21" spans="1:7" x14ac:dyDescent="0.2">
      <c r="A21" s="22"/>
      <c r="B21" s="114"/>
      <c r="C21" s="118" t="s">
        <v>477</v>
      </c>
      <c r="D21" s="120"/>
      <c r="E21" s="191" t="s">
        <v>692</v>
      </c>
      <c r="F21" s="191"/>
    </row>
    <row r="22" spans="1:7" x14ac:dyDescent="0.2">
      <c r="A22" s="22"/>
      <c r="B22" s="6"/>
      <c r="C22" s="118" t="s">
        <v>478</v>
      </c>
      <c r="D22" s="6"/>
      <c r="E22" s="191" t="s">
        <v>693</v>
      </c>
      <c r="F22" s="191"/>
    </row>
    <row r="23" spans="1:7" x14ac:dyDescent="0.2">
      <c r="A23" s="22"/>
      <c r="B23" s="6"/>
      <c r="C23" s="118" t="s">
        <v>620</v>
      </c>
      <c r="D23" s="6"/>
      <c r="E23" s="191" t="s">
        <v>694</v>
      </c>
      <c r="F23" s="191"/>
    </row>
    <row r="24" spans="1:7" x14ac:dyDescent="0.2">
      <c r="A24" s="22"/>
      <c r="B24" s="6"/>
      <c r="C24" s="118"/>
      <c r="D24" s="6"/>
      <c r="E24" s="191" t="s">
        <v>688</v>
      </c>
      <c r="F24" s="191"/>
    </row>
    <row r="25" spans="1:7" x14ac:dyDescent="0.2">
      <c r="A25" s="22" t="s">
        <v>1239</v>
      </c>
      <c r="B25" s="6"/>
      <c r="C25" s="118" t="s">
        <v>479</v>
      </c>
      <c r="D25" s="6"/>
      <c r="E25" s="191" t="s">
        <v>689</v>
      </c>
      <c r="F25" s="191"/>
    </row>
    <row r="26" spans="1:7" x14ac:dyDescent="0.2">
      <c r="A26" s="22"/>
      <c r="B26" s="6"/>
      <c r="C26" s="118" t="s">
        <v>480</v>
      </c>
      <c r="D26" s="6"/>
      <c r="E26" s="191" t="s">
        <v>690</v>
      </c>
      <c r="F26" s="191"/>
    </row>
    <row r="27" spans="1:7" x14ac:dyDescent="0.2">
      <c r="A27" s="22"/>
      <c r="B27" s="6"/>
      <c r="C27" s="118" t="s">
        <v>481</v>
      </c>
      <c r="D27" s="6"/>
      <c r="E27" s="191" t="s">
        <v>691</v>
      </c>
      <c r="F27" s="191"/>
    </row>
    <row r="28" spans="1:7" x14ac:dyDescent="0.2">
      <c r="A28" s="22"/>
      <c r="B28" s="6"/>
      <c r="C28" s="118" t="s">
        <v>482</v>
      </c>
      <c r="D28" s="6"/>
      <c r="E28" s="191"/>
      <c r="F28" s="191"/>
    </row>
    <row r="29" spans="1:7" x14ac:dyDescent="0.2">
      <c r="A29" s="22"/>
      <c r="B29" s="6"/>
      <c r="C29" s="118" t="s">
        <v>833</v>
      </c>
      <c r="D29" s="6"/>
      <c r="E29" s="119" t="s">
        <v>1902</v>
      </c>
      <c r="F29" s="191"/>
    </row>
    <row r="30" spans="1:7" x14ac:dyDescent="0.2">
      <c r="A30" s="22"/>
      <c r="B30" s="6"/>
      <c r="C30" s="118" t="s">
        <v>834</v>
      </c>
      <c r="D30" s="6"/>
      <c r="E30" s="191" t="s">
        <v>1903</v>
      </c>
      <c r="F30" s="191"/>
      <c r="G30" s="22" t="s">
        <v>1904</v>
      </c>
    </row>
    <row r="31" spans="1:7" x14ac:dyDescent="0.2">
      <c r="A31" s="22"/>
      <c r="B31" s="6"/>
      <c r="C31" s="118" t="s">
        <v>835</v>
      </c>
      <c r="D31" s="6"/>
      <c r="E31" s="191" t="s">
        <v>1905</v>
      </c>
      <c r="F31" s="191"/>
    </row>
    <row r="32" spans="1:7" x14ac:dyDescent="0.2">
      <c r="A32" s="22"/>
      <c r="B32" s="6"/>
      <c r="C32" s="118"/>
      <c r="D32" s="6"/>
      <c r="E32" s="191" t="s">
        <v>682</v>
      </c>
      <c r="F32" s="191"/>
    </row>
    <row r="33" spans="1:6" x14ac:dyDescent="0.2">
      <c r="A33" s="22"/>
      <c r="B33" s="6"/>
      <c r="C33" s="119" t="s">
        <v>1583</v>
      </c>
      <c r="D33" s="6"/>
      <c r="E33" s="191" t="s">
        <v>683</v>
      </c>
      <c r="F33" s="191"/>
    </row>
    <row r="34" spans="1:6" x14ac:dyDescent="0.2">
      <c r="A34" s="22"/>
      <c r="B34" s="6"/>
      <c r="C34" s="118" t="s">
        <v>1571</v>
      </c>
      <c r="D34" s="6"/>
      <c r="E34" s="191" t="s">
        <v>684</v>
      </c>
      <c r="F34" s="191"/>
    </row>
    <row r="35" spans="1:6" x14ac:dyDescent="0.2">
      <c r="A35" s="22"/>
      <c r="B35" s="6"/>
      <c r="C35" s="118" t="s">
        <v>1572</v>
      </c>
      <c r="D35" s="6"/>
      <c r="E35" s="191" t="s">
        <v>1906</v>
      </c>
      <c r="F35" s="191"/>
    </row>
    <row r="36" spans="1:6" x14ac:dyDescent="0.2">
      <c r="A36" s="22"/>
      <c r="B36" s="6"/>
      <c r="C36" s="118" t="s">
        <v>1574</v>
      </c>
      <c r="D36" s="6"/>
      <c r="E36" s="191" t="s">
        <v>832</v>
      </c>
      <c r="F36" s="191"/>
    </row>
    <row r="37" spans="1:6" x14ac:dyDescent="0.2">
      <c r="A37" s="22"/>
      <c r="B37" s="6"/>
      <c r="C37" s="118" t="s">
        <v>1573</v>
      </c>
      <c r="D37" s="6"/>
      <c r="E37" s="191" t="s">
        <v>685</v>
      </c>
      <c r="F37" s="191"/>
    </row>
  </sheetData>
  <conditionalFormatting sqref="F13">
    <cfRule type="expression" dxfId="18" priority="1">
      <formula>TRUNC(F13)&lt;&gt;F13</formula>
    </cfRule>
  </conditionalFormatting>
  <pageMargins left="0.23622047244094491" right="0.23622047244094491" top="0.90551181102362199" bottom="0.74803149606299213" header="0.31496062992125984" footer="0.31496062992125984"/>
  <pageSetup paperSize="9" scale="82" fitToHeight="0" orientation="portrait" r:id="rId1"/>
  <headerFooter scaleWithDoc="0">
    <oddFooter>&amp;L&amp;K000000&amp;R&amp;K000000 | &amp;P</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55E7-CBE9-49AE-9BE3-40E6BA629868}">
  <sheetPr codeName="Sheet82">
    <tabColor rgb="FF002060"/>
    <pageSetUpPr fitToPage="1"/>
  </sheetPr>
  <dimension ref="A1:H52"/>
  <sheetViews>
    <sheetView view="pageBreakPreview" zoomScaleNormal="100" zoomScaleSheetLayoutView="100" workbookViewId="0"/>
  </sheetViews>
  <sheetFormatPr defaultColWidth="8.85546875" defaultRowHeight="12.75" x14ac:dyDescent="0.2"/>
  <cols>
    <col min="1" max="1" width="12" style="8" bestFit="1" customWidth="1"/>
    <col min="2" max="2" width="4.85546875" customWidth="1"/>
    <col min="3" max="3" width="51.42578125" customWidth="1"/>
    <col min="4" max="4" width="2.42578125" customWidth="1"/>
    <col min="5" max="6" width="18.85546875" customWidth="1"/>
    <col min="7" max="7" width="12.42578125" customWidth="1"/>
    <col min="8" max="8" width="12.140625" style="22" customWidth="1"/>
  </cols>
  <sheetData>
    <row r="1" spans="1:7" ht="15.75" x14ac:dyDescent="0.2">
      <c r="A1" s="23"/>
      <c r="B1" s="266"/>
      <c r="C1" s="281" t="s">
        <v>1597</v>
      </c>
      <c r="D1" s="281"/>
      <c r="E1" s="266"/>
      <c r="F1" s="266"/>
      <c r="G1" s="6"/>
    </row>
    <row r="2" spans="1:7" ht="15.75" x14ac:dyDescent="0.2">
      <c r="A2" s="23" t="s">
        <v>1072</v>
      </c>
      <c r="B2" s="266"/>
      <c r="C2" s="281" t="s">
        <v>534</v>
      </c>
      <c r="D2" s="281"/>
      <c r="E2" s="266"/>
      <c r="F2" s="266"/>
      <c r="G2" s="6"/>
    </row>
    <row r="3" spans="1:7" ht="15.75" x14ac:dyDescent="0.2">
      <c r="A3" s="23" t="s">
        <v>991</v>
      </c>
      <c r="B3" s="266"/>
      <c r="C3" s="281" t="s">
        <v>1730</v>
      </c>
      <c r="D3" s="281"/>
      <c r="E3" s="266"/>
      <c r="F3" s="266"/>
      <c r="G3" s="6"/>
    </row>
    <row r="4" spans="1:7" x14ac:dyDescent="0.2">
      <c r="A4" s="23"/>
      <c r="B4" s="266"/>
      <c r="C4" s="266"/>
      <c r="D4" s="266"/>
      <c r="E4" s="266"/>
      <c r="F4" s="266"/>
      <c r="G4" s="6"/>
    </row>
    <row r="5" spans="1:7" ht="15.75" x14ac:dyDescent="0.2">
      <c r="A5" s="23"/>
      <c r="B5" s="283" t="s">
        <v>1907</v>
      </c>
      <c r="C5" s="284" t="s">
        <v>437</v>
      </c>
      <c r="D5" s="284"/>
      <c r="E5" s="272">
        <v>2026</v>
      </c>
      <c r="F5" s="271">
        <v>2025</v>
      </c>
      <c r="G5" s="6"/>
    </row>
    <row r="6" spans="1:7" x14ac:dyDescent="0.2">
      <c r="A6" s="23"/>
      <c r="B6" s="266"/>
      <c r="C6" s="266"/>
      <c r="D6" s="266"/>
      <c r="E6" s="274" t="s">
        <v>13</v>
      </c>
      <c r="F6" s="273" t="s">
        <v>13</v>
      </c>
      <c r="G6" s="6"/>
    </row>
    <row r="7" spans="1:7" x14ac:dyDescent="0.2">
      <c r="A7" s="23"/>
      <c r="B7" s="6"/>
      <c r="C7" s="340" t="s">
        <v>109</v>
      </c>
      <c r="D7" s="164"/>
      <c r="E7" s="193"/>
      <c r="F7" s="35"/>
      <c r="G7" s="6"/>
    </row>
    <row r="8" spans="1:7" x14ac:dyDescent="0.2">
      <c r="A8" s="23" t="s">
        <v>1241</v>
      </c>
      <c r="B8" s="6"/>
      <c r="C8" s="77" t="s">
        <v>321</v>
      </c>
      <c r="D8" s="77"/>
      <c r="E8" s="79">
        <v>1718955</v>
      </c>
      <c r="F8" s="194">
        <v>403499</v>
      </c>
      <c r="G8" s="6"/>
    </row>
    <row r="9" spans="1:7" x14ac:dyDescent="0.2">
      <c r="A9" s="23" t="s">
        <v>1242</v>
      </c>
      <c r="B9" s="6"/>
      <c r="C9" s="77" t="s">
        <v>621</v>
      </c>
      <c r="D9" s="77"/>
      <c r="E9" s="79">
        <v>4169847</v>
      </c>
      <c r="F9" s="194">
        <v>2538658</v>
      </c>
      <c r="G9" s="6"/>
    </row>
    <row r="10" spans="1:7" x14ac:dyDescent="0.2">
      <c r="A10" s="23"/>
      <c r="B10" s="6"/>
      <c r="C10" s="6"/>
      <c r="D10" s="6"/>
      <c r="E10" s="81">
        <f>SUM(E8:E9)</f>
        <v>5888802</v>
      </c>
      <c r="F10" s="73">
        <f>SUM(F8:F9)</f>
        <v>2942157</v>
      </c>
      <c r="G10" s="6"/>
    </row>
    <row r="11" spans="1:7" x14ac:dyDescent="0.2">
      <c r="A11" s="23"/>
      <c r="B11" s="6"/>
      <c r="C11" s="6"/>
      <c r="D11" s="6"/>
      <c r="E11" s="79"/>
      <c r="F11" s="6"/>
      <c r="G11" s="6"/>
    </row>
    <row r="12" spans="1:7" x14ac:dyDescent="0.2">
      <c r="A12" s="23"/>
      <c r="B12" s="6"/>
      <c r="C12" s="340" t="s">
        <v>110</v>
      </c>
      <c r="D12" s="164"/>
      <c r="E12" s="79"/>
      <c r="F12" s="6"/>
      <c r="G12" s="6"/>
    </row>
    <row r="13" spans="1:7" x14ac:dyDescent="0.2">
      <c r="A13" s="23" t="s">
        <v>1242</v>
      </c>
      <c r="B13" s="6"/>
      <c r="C13" s="77" t="s">
        <v>621</v>
      </c>
      <c r="D13" s="77"/>
      <c r="E13" s="79">
        <v>307010</v>
      </c>
      <c r="F13" s="194">
        <v>481437</v>
      </c>
      <c r="G13" s="6"/>
    </row>
    <row r="14" spans="1:7" x14ac:dyDescent="0.2">
      <c r="A14" s="23"/>
      <c r="B14" s="6"/>
      <c r="C14" s="6"/>
      <c r="D14" s="6"/>
      <c r="E14" s="81">
        <f>SUM(E13:E13)</f>
        <v>307010</v>
      </c>
      <c r="F14" s="73">
        <f>SUM(F13:F13)</f>
        <v>481437</v>
      </c>
      <c r="G14" s="6"/>
    </row>
    <row r="15" spans="1:7" x14ac:dyDescent="0.2">
      <c r="A15" s="23"/>
      <c r="B15" s="6"/>
      <c r="C15" s="6"/>
      <c r="D15" s="6"/>
      <c r="E15" s="79"/>
      <c r="F15" s="124"/>
      <c r="G15" s="6"/>
    </row>
    <row r="16" spans="1:7" x14ac:dyDescent="0.2">
      <c r="A16" s="23" t="s">
        <v>1134</v>
      </c>
      <c r="B16" s="6"/>
      <c r="C16" s="340" t="s">
        <v>637</v>
      </c>
      <c r="D16" s="164"/>
      <c r="E16" s="79"/>
      <c r="F16" s="6"/>
      <c r="G16" s="6"/>
    </row>
    <row r="17" spans="1:7" x14ac:dyDescent="0.2">
      <c r="A17" s="23"/>
      <c r="B17" s="6"/>
      <c r="C17" s="77" t="s">
        <v>638</v>
      </c>
      <c r="D17" s="77"/>
      <c r="E17" s="79">
        <v>403499</v>
      </c>
      <c r="F17" s="108">
        <v>309715</v>
      </c>
      <c r="G17" s="6"/>
    </row>
    <row r="18" spans="1:7" x14ac:dyDescent="0.2">
      <c r="A18" s="23"/>
      <c r="B18" s="103"/>
      <c r="C18" s="77" t="s">
        <v>59</v>
      </c>
      <c r="D18" s="77"/>
      <c r="E18" s="79">
        <v>1718955</v>
      </c>
      <c r="F18" s="194">
        <v>403499</v>
      </c>
      <c r="G18" s="6"/>
    </row>
    <row r="19" spans="1:7" ht="25.5" x14ac:dyDescent="0.2">
      <c r="A19" s="23" t="s">
        <v>1525</v>
      </c>
      <c r="B19" s="103"/>
      <c r="C19" s="77" t="s">
        <v>427</v>
      </c>
      <c r="D19" s="77"/>
      <c r="E19" s="79">
        <v>-403499</v>
      </c>
      <c r="F19" s="108">
        <v>-309715</v>
      </c>
      <c r="G19" s="6"/>
    </row>
    <row r="20" spans="1:7" x14ac:dyDescent="0.2">
      <c r="A20" s="23"/>
      <c r="B20" s="6"/>
      <c r="C20" s="6"/>
      <c r="D20" s="6"/>
      <c r="E20" s="81">
        <f>SUM(E17:E19)</f>
        <v>1718955</v>
      </c>
      <c r="F20" s="73">
        <f>SUM(F17:F19)</f>
        <v>403499</v>
      </c>
      <c r="G20" s="6"/>
    </row>
    <row r="21" spans="1:7" x14ac:dyDescent="0.2">
      <c r="A21" s="23"/>
      <c r="B21" s="6"/>
      <c r="C21" s="6"/>
      <c r="D21" s="6"/>
      <c r="E21" s="79"/>
      <c r="F21" s="6"/>
      <c r="G21" s="6"/>
    </row>
    <row r="22" spans="1:7" ht="38.25" x14ac:dyDescent="0.2">
      <c r="A22" s="23" t="s">
        <v>1243</v>
      </c>
      <c r="B22" s="6"/>
      <c r="C22" s="259" t="s">
        <v>1584</v>
      </c>
      <c r="D22" s="6"/>
      <c r="E22" s="79"/>
      <c r="F22" s="6"/>
      <c r="G22" s="6"/>
    </row>
    <row r="23" spans="1:7" x14ac:dyDescent="0.2">
      <c r="A23" s="23"/>
      <c r="B23" s="6"/>
      <c r="C23" s="158"/>
      <c r="D23" s="6"/>
      <c r="E23" s="79"/>
      <c r="F23" s="6"/>
      <c r="G23" s="6"/>
    </row>
    <row r="24" spans="1:7" ht="38.25" x14ac:dyDescent="0.2">
      <c r="A24" s="23" t="s">
        <v>1244</v>
      </c>
      <c r="B24" s="6"/>
      <c r="C24" s="158" t="s">
        <v>1908</v>
      </c>
      <c r="D24" s="77"/>
      <c r="E24" s="79"/>
      <c r="F24" s="6"/>
      <c r="G24" s="6"/>
    </row>
    <row r="25" spans="1:7" x14ac:dyDescent="0.2">
      <c r="A25" s="23"/>
      <c r="B25" s="6"/>
      <c r="C25" s="6"/>
      <c r="D25" s="6"/>
      <c r="E25" s="79"/>
      <c r="F25" s="6"/>
      <c r="G25" s="6"/>
    </row>
    <row r="26" spans="1:7" ht="25.5" x14ac:dyDescent="0.2">
      <c r="A26" s="23"/>
      <c r="B26" s="6"/>
      <c r="C26" s="341" t="s">
        <v>2117</v>
      </c>
      <c r="D26" s="195"/>
      <c r="E26" s="79"/>
      <c r="F26" s="6"/>
      <c r="G26" s="6"/>
    </row>
    <row r="27" spans="1:7" x14ac:dyDescent="0.2">
      <c r="A27" s="23"/>
      <c r="B27" s="6"/>
      <c r="C27" s="77" t="s">
        <v>638</v>
      </c>
      <c r="D27" s="77"/>
      <c r="E27" s="79">
        <v>3020095</v>
      </c>
      <c r="F27" s="108">
        <v>856131</v>
      </c>
      <c r="G27" s="6"/>
    </row>
    <row r="28" spans="1:7" x14ac:dyDescent="0.2">
      <c r="A28" s="23"/>
      <c r="B28" s="6"/>
      <c r="C28" s="77" t="s">
        <v>59</v>
      </c>
      <c r="D28" s="77"/>
      <c r="E28" s="79">
        <v>3995420</v>
      </c>
      <c r="F28" s="194">
        <v>2653009</v>
      </c>
      <c r="G28" s="6"/>
    </row>
    <row r="29" spans="1:7" ht="25.5" x14ac:dyDescent="0.2">
      <c r="A29" s="23" t="s">
        <v>1245</v>
      </c>
      <c r="B29" s="103"/>
      <c r="C29" s="77" t="s">
        <v>639</v>
      </c>
      <c r="D29" s="77"/>
      <c r="E29" s="247">
        <v>-2538658</v>
      </c>
      <c r="F29" s="108">
        <v>-489045</v>
      </c>
      <c r="G29" s="6"/>
    </row>
    <row r="30" spans="1:7" x14ac:dyDescent="0.2">
      <c r="A30" s="23"/>
      <c r="B30" s="6"/>
      <c r="C30" s="6"/>
      <c r="D30" s="6"/>
      <c r="E30" s="81">
        <f>SUM(E27:E29)</f>
        <v>4476857</v>
      </c>
      <c r="F30" s="73">
        <f>SUM(F27:F29)</f>
        <v>3020095</v>
      </c>
      <c r="G30" s="6"/>
    </row>
    <row r="31" spans="1:7" x14ac:dyDescent="0.2">
      <c r="A31" s="23"/>
      <c r="B31" s="6"/>
      <c r="C31" s="6"/>
      <c r="D31" s="6"/>
      <c r="E31" s="79"/>
      <c r="F31" s="6"/>
      <c r="G31" s="6"/>
    </row>
    <row r="32" spans="1:7" ht="25.5" x14ac:dyDescent="0.2">
      <c r="A32" s="23" t="s">
        <v>1246</v>
      </c>
      <c r="B32" s="6"/>
      <c r="C32" s="341" t="s">
        <v>640</v>
      </c>
      <c r="D32" s="195"/>
      <c r="E32" s="79"/>
      <c r="F32" s="6"/>
      <c r="G32" s="6"/>
    </row>
    <row r="33" spans="1:8" x14ac:dyDescent="0.2">
      <c r="A33" s="23"/>
      <c r="B33" s="6"/>
      <c r="C33" s="6" t="s">
        <v>324</v>
      </c>
      <c r="D33" s="6"/>
      <c r="E33" s="79">
        <v>4169847</v>
      </c>
      <c r="F33" s="43">
        <v>174427</v>
      </c>
      <c r="G33" s="6"/>
    </row>
    <row r="34" spans="1:8" x14ac:dyDescent="0.2">
      <c r="A34" s="23"/>
      <c r="B34" s="6"/>
      <c r="C34" s="6" t="s">
        <v>325</v>
      </c>
      <c r="D34" s="6"/>
      <c r="E34" s="107">
        <v>257010</v>
      </c>
      <c r="F34" s="108">
        <v>2538658</v>
      </c>
      <c r="G34" s="6"/>
    </row>
    <row r="35" spans="1:8" x14ac:dyDescent="0.2">
      <c r="A35" s="23"/>
      <c r="B35" s="6"/>
      <c r="C35" s="6" t="s">
        <v>326</v>
      </c>
      <c r="D35" s="6"/>
      <c r="E35" s="107">
        <v>0</v>
      </c>
      <c r="F35" s="108">
        <v>257010</v>
      </c>
      <c r="G35" s="6"/>
    </row>
    <row r="36" spans="1:8" x14ac:dyDescent="0.2">
      <c r="A36" s="23"/>
      <c r="B36" s="6"/>
      <c r="C36" s="6" t="s">
        <v>327</v>
      </c>
      <c r="D36" s="6"/>
      <c r="E36" s="107">
        <v>30000</v>
      </c>
      <c r="F36" s="108">
        <v>0</v>
      </c>
      <c r="G36" s="6"/>
    </row>
    <row r="37" spans="1:8" x14ac:dyDescent="0.2">
      <c r="A37" s="23"/>
      <c r="B37" s="6"/>
      <c r="C37" s="6" t="s">
        <v>328</v>
      </c>
      <c r="D37" s="6"/>
      <c r="E37" s="107">
        <v>0</v>
      </c>
      <c r="F37" s="108">
        <v>30000</v>
      </c>
      <c r="G37" s="6"/>
    </row>
    <row r="38" spans="1:8" x14ac:dyDescent="0.2">
      <c r="A38" s="23"/>
      <c r="B38" s="6"/>
      <c r="C38" s="6" t="s">
        <v>329</v>
      </c>
      <c r="D38" s="6"/>
      <c r="E38" s="79">
        <v>20000</v>
      </c>
      <c r="F38" s="108">
        <v>20000</v>
      </c>
      <c r="G38" s="6"/>
    </row>
    <row r="39" spans="1:8" x14ac:dyDescent="0.2">
      <c r="A39" s="23"/>
      <c r="B39" s="6"/>
      <c r="C39" s="6"/>
      <c r="D39" s="6"/>
      <c r="E39" s="81">
        <f>SUM(E33:E38)</f>
        <v>4476857</v>
      </c>
      <c r="F39" s="73">
        <f>+F30</f>
        <v>3020095</v>
      </c>
      <c r="G39" s="6"/>
    </row>
    <row r="40" spans="1:8" x14ac:dyDescent="0.2">
      <c r="A40" s="23"/>
      <c r="B40" s="6"/>
      <c r="C40" s="6"/>
      <c r="D40" s="6"/>
      <c r="E40" s="49"/>
      <c r="F40" s="49"/>
      <c r="G40" s="6"/>
    </row>
    <row r="41" spans="1:8" x14ac:dyDescent="0.2">
      <c r="A41" s="23" t="s">
        <v>1247</v>
      </c>
      <c r="B41" s="103"/>
      <c r="C41" s="242" t="s">
        <v>646</v>
      </c>
      <c r="D41" s="242"/>
      <c r="E41" s="242"/>
      <c r="F41" s="49"/>
      <c r="G41" s="49"/>
    </row>
    <row r="42" spans="1:8" x14ac:dyDescent="0.2">
      <c r="A42" s="23"/>
      <c r="B42" s="103"/>
      <c r="C42" s="242" t="s">
        <v>2118</v>
      </c>
      <c r="D42" s="242"/>
      <c r="E42" s="242"/>
      <c r="F42" s="49"/>
      <c r="G42" s="49"/>
    </row>
    <row r="43" spans="1:8" x14ac:dyDescent="0.2">
      <c r="A43" s="23"/>
      <c r="B43" s="103"/>
      <c r="C43" s="6"/>
      <c r="D43" s="6"/>
      <c r="E43" s="6"/>
      <c r="F43" s="49"/>
      <c r="G43" s="49"/>
    </row>
    <row r="44" spans="1:8" x14ac:dyDescent="0.2">
      <c r="A44" s="23"/>
      <c r="B44" s="6"/>
      <c r="C44" s="166" t="s">
        <v>1442</v>
      </c>
      <c r="D44" s="6"/>
      <c r="E44" s="182"/>
      <c r="F44" s="182"/>
      <c r="G44" s="182"/>
    </row>
    <row r="45" spans="1:8" x14ac:dyDescent="0.2">
      <c r="A45" s="23"/>
      <c r="B45" s="6"/>
      <c r="C45" s="169" t="s">
        <v>321</v>
      </c>
      <c r="D45" s="6"/>
      <c r="E45" s="169" t="s">
        <v>1909</v>
      </c>
      <c r="F45" s="182"/>
      <c r="G45" s="182"/>
      <c r="H45" s="22" t="s">
        <v>1248</v>
      </c>
    </row>
    <row r="46" spans="1:8" x14ac:dyDescent="0.2">
      <c r="A46" s="23"/>
      <c r="B46" s="6"/>
      <c r="C46" s="182" t="s">
        <v>1910</v>
      </c>
      <c r="D46" s="6"/>
      <c r="E46" s="182" t="s">
        <v>1911</v>
      </c>
      <c r="F46" s="182"/>
      <c r="G46" s="182"/>
    </row>
    <row r="47" spans="1:8" x14ac:dyDescent="0.2">
      <c r="A47" s="23"/>
      <c r="B47" s="6"/>
      <c r="C47" s="182" t="s">
        <v>1912</v>
      </c>
      <c r="D47" s="6"/>
      <c r="E47" s="182" t="s">
        <v>1913</v>
      </c>
      <c r="F47" s="182"/>
      <c r="G47" s="182"/>
    </row>
    <row r="48" spans="1:8" x14ac:dyDescent="0.2">
      <c r="A48" s="23" t="s">
        <v>1139</v>
      </c>
      <c r="B48" s="6"/>
      <c r="C48" s="182" t="s">
        <v>1914</v>
      </c>
      <c r="D48" s="6"/>
      <c r="E48" s="182" t="s">
        <v>1915</v>
      </c>
      <c r="F48" s="182"/>
      <c r="G48" s="182"/>
    </row>
    <row r="49" spans="1:7" x14ac:dyDescent="0.2">
      <c r="A49" s="23"/>
      <c r="B49" s="6"/>
      <c r="C49" s="182" t="s">
        <v>930</v>
      </c>
      <c r="D49" s="6"/>
      <c r="E49" s="182" t="s">
        <v>1916</v>
      </c>
      <c r="F49" s="182"/>
      <c r="G49" s="182"/>
    </row>
    <row r="50" spans="1:7" x14ac:dyDescent="0.2">
      <c r="A50" s="23"/>
      <c r="B50" s="6"/>
      <c r="C50" s="182" t="s">
        <v>1917</v>
      </c>
      <c r="D50" s="6"/>
      <c r="E50" s="182" t="s">
        <v>1918</v>
      </c>
      <c r="F50" s="182"/>
      <c r="G50" s="182"/>
    </row>
    <row r="51" spans="1:7" x14ac:dyDescent="0.2">
      <c r="A51" s="23"/>
      <c r="B51" s="6"/>
      <c r="C51" s="182" t="s">
        <v>1919</v>
      </c>
      <c r="D51" s="6"/>
      <c r="E51" s="182" t="s">
        <v>1920</v>
      </c>
      <c r="F51" s="182"/>
      <c r="G51" s="182"/>
    </row>
    <row r="52" spans="1:7" x14ac:dyDescent="0.2">
      <c r="A52" s="23"/>
      <c r="B52" s="6"/>
      <c r="C52" s="168" t="s">
        <v>1921</v>
      </c>
      <c r="D52" s="6"/>
      <c r="E52" s="182"/>
      <c r="F52" s="182"/>
      <c r="G52" s="182"/>
    </row>
  </sheetData>
  <conditionalFormatting sqref="C44:C52">
    <cfRule type="expression" dxfId="17" priority="2">
      <formula>AND(#REF!="Hide",#REF!="Hide",#REF!="Hide",#REF!="Hide")</formula>
    </cfRule>
  </conditionalFormatting>
  <conditionalFormatting sqref="E34:E37">
    <cfRule type="expression" dxfId="16" priority="3">
      <formula>TRUNC(E34)&lt;&gt;E34</formula>
    </cfRule>
  </conditionalFormatting>
  <conditionalFormatting sqref="E44:G52">
    <cfRule type="expression" dxfId="15" priority="1">
      <formula>OR(AND(#REF!="Hide",#REF!="Hide"),AND(#REF!="Hide",#REF!="Hide"))</formula>
    </cfRule>
  </conditionalFormatting>
  <pageMargins left="0.23622047244094491" right="0.23622047244094491" top="0.90551181102362199" bottom="0.74803149606299213" header="0.31496062992125984" footer="0.31496062992125984"/>
  <pageSetup paperSize="9" scale="76" orientation="portrait" r:id="rId1"/>
  <headerFooter scaleWithDoc="0">
    <oddFooter>&amp;L&amp;K000000&amp;R&amp;K000000 | &amp;P</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95A80-AE5D-45F7-8B93-38569E546D6B}">
  <sheetPr codeName="Sheet81">
    <tabColor rgb="FF002060"/>
    <pageSetUpPr fitToPage="1"/>
  </sheetPr>
  <dimension ref="A1:L32"/>
  <sheetViews>
    <sheetView view="pageBreakPreview" zoomScale="110" zoomScaleNormal="100" zoomScaleSheetLayoutView="110" workbookViewId="0"/>
  </sheetViews>
  <sheetFormatPr defaultColWidth="9.140625" defaultRowHeight="15" customHeight="1" x14ac:dyDescent="0.2"/>
  <cols>
    <col min="1" max="1" width="13.85546875" style="254" bestFit="1" customWidth="1"/>
    <col min="2" max="2" width="4.140625" customWidth="1"/>
    <col min="3" max="3" width="25.42578125" customWidth="1"/>
    <col min="4" max="4" width="5.85546875" customWidth="1"/>
    <col min="5" max="5" width="11.140625" customWidth="1"/>
    <col min="6" max="6" width="11.42578125" bestFit="1" customWidth="1"/>
    <col min="7" max="7" width="11.42578125" customWidth="1"/>
    <col min="8" max="8" width="3.42578125" customWidth="1"/>
    <col min="9" max="9" width="9.140625" bestFit="1" customWidth="1"/>
    <col min="10" max="10" width="11.85546875" bestFit="1" customWidth="1"/>
    <col min="11" max="11" width="12" customWidth="1"/>
    <col min="12" max="12" width="13.42578125" customWidth="1"/>
    <col min="13" max="13" width="3" customWidth="1"/>
  </cols>
  <sheetData>
    <row r="1" spans="1:12" ht="15" customHeight="1" x14ac:dyDescent="0.2">
      <c r="A1" s="22"/>
      <c r="B1" s="266"/>
      <c r="C1" s="281" t="s">
        <v>1597</v>
      </c>
      <c r="D1" s="281"/>
      <c r="E1" s="266"/>
      <c r="F1" s="266"/>
      <c r="G1" s="266"/>
      <c r="H1" s="266"/>
      <c r="I1" s="266"/>
      <c r="J1" s="266"/>
      <c r="K1" s="266"/>
      <c r="L1" s="6"/>
    </row>
    <row r="2" spans="1:12" ht="15" customHeight="1" x14ac:dyDescent="0.2">
      <c r="A2" s="22" t="s">
        <v>1072</v>
      </c>
      <c r="B2" s="266"/>
      <c r="C2" s="281" t="s">
        <v>534</v>
      </c>
      <c r="D2" s="281"/>
      <c r="E2" s="266"/>
      <c r="F2" s="266"/>
      <c r="G2" s="266"/>
      <c r="H2" s="266"/>
      <c r="I2" s="266"/>
      <c r="J2" s="266"/>
      <c r="K2" s="266"/>
      <c r="L2" s="6"/>
    </row>
    <row r="3" spans="1:12" ht="15" customHeight="1" x14ac:dyDescent="0.2">
      <c r="A3" s="22" t="s">
        <v>991</v>
      </c>
      <c r="B3" s="266"/>
      <c r="C3" s="281" t="s">
        <v>1730</v>
      </c>
      <c r="D3" s="281"/>
      <c r="E3" s="266"/>
      <c r="F3" s="266"/>
      <c r="G3" s="266"/>
      <c r="H3" s="266"/>
      <c r="I3" s="266"/>
      <c r="J3" s="266"/>
      <c r="K3" s="266"/>
      <c r="L3" s="6"/>
    </row>
    <row r="4" spans="1:12" s="8" customFormat="1" ht="12.75" customHeight="1" x14ac:dyDescent="0.2">
      <c r="B4" s="266"/>
      <c r="C4" s="266"/>
      <c r="D4" s="266"/>
      <c r="E4" s="266"/>
      <c r="F4" s="266"/>
      <c r="G4" s="266"/>
      <c r="H4" s="266"/>
      <c r="I4" s="266"/>
      <c r="J4" s="266"/>
      <c r="K4" s="266"/>
      <c r="L4" s="6"/>
    </row>
    <row r="5" spans="1:12" s="8" customFormat="1" ht="15" customHeight="1" x14ac:dyDescent="0.2">
      <c r="B5" s="283" t="s">
        <v>1922</v>
      </c>
      <c r="C5" s="284" t="s">
        <v>838</v>
      </c>
      <c r="D5" s="284"/>
      <c r="E5" s="266"/>
      <c r="F5" s="266"/>
      <c r="G5" s="266"/>
      <c r="H5" s="266"/>
      <c r="I5" s="266"/>
      <c r="J5" s="266"/>
      <c r="K5" s="266"/>
      <c r="L5" s="6"/>
    </row>
    <row r="6" spans="1:12" s="8" customFormat="1" ht="15" customHeight="1" x14ac:dyDescent="0.2">
      <c r="A6" s="22"/>
      <c r="B6" s="283"/>
      <c r="C6" s="284"/>
      <c r="D6" s="284"/>
      <c r="E6" s="395">
        <v>2026</v>
      </c>
      <c r="F6" s="395"/>
      <c r="G6" s="395"/>
      <c r="H6" s="266"/>
      <c r="I6" s="396">
        <v>2025</v>
      </c>
      <c r="J6" s="396"/>
      <c r="K6" s="396"/>
      <c r="L6" s="6"/>
    </row>
    <row r="7" spans="1:12" s="8" customFormat="1" ht="15" customHeight="1" x14ac:dyDescent="0.2">
      <c r="A7" s="22"/>
      <c r="B7" s="283"/>
      <c r="C7" s="281"/>
      <c r="D7" s="271" t="s">
        <v>254</v>
      </c>
      <c r="E7" s="272" t="s">
        <v>109</v>
      </c>
      <c r="F7" s="272" t="s">
        <v>110</v>
      </c>
      <c r="G7" s="272" t="s">
        <v>17</v>
      </c>
      <c r="H7" s="266"/>
      <c r="I7" s="271" t="s">
        <v>109</v>
      </c>
      <c r="J7" s="271" t="s">
        <v>110</v>
      </c>
      <c r="K7" s="271" t="s">
        <v>17</v>
      </c>
      <c r="L7" s="6"/>
    </row>
    <row r="8" spans="1:12" s="8" customFormat="1" ht="15" customHeight="1" x14ac:dyDescent="0.2">
      <c r="A8" s="22"/>
      <c r="B8" s="114"/>
      <c r="C8" s="292" t="s">
        <v>489</v>
      </c>
      <c r="D8" s="148"/>
      <c r="E8" s="274" t="s">
        <v>13</v>
      </c>
      <c r="F8" s="274" t="s">
        <v>13</v>
      </c>
      <c r="G8" s="274" t="s">
        <v>13</v>
      </c>
      <c r="H8" s="266"/>
      <c r="I8" s="273" t="s">
        <v>13</v>
      </c>
      <c r="J8" s="273" t="s">
        <v>13</v>
      </c>
      <c r="K8" s="273" t="s">
        <v>13</v>
      </c>
      <c r="L8" s="6"/>
    </row>
    <row r="9" spans="1:12" s="8" customFormat="1" ht="15" customHeight="1" x14ac:dyDescent="0.2">
      <c r="A9" s="22"/>
      <c r="B9" s="139"/>
      <c r="C9" s="6" t="s">
        <v>490</v>
      </c>
      <c r="D9" s="6"/>
      <c r="E9" s="79">
        <v>248311</v>
      </c>
      <c r="F9" s="79">
        <v>257229</v>
      </c>
      <c r="G9" s="79">
        <f t="shared" ref="G9:G11" si="0">SUM(E9:F9)</f>
        <v>505540</v>
      </c>
      <c r="H9" s="6"/>
      <c r="I9" s="49">
        <v>239701</v>
      </c>
      <c r="J9" s="49">
        <v>505540</v>
      </c>
      <c r="K9" s="49">
        <f t="shared" ref="K9:K11" si="1">SUM(I9:J9)</f>
        <v>745241</v>
      </c>
      <c r="L9" s="6"/>
    </row>
    <row r="10" spans="1:12" s="8" customFormat="1" ht="15" customHeight="1" x14ac:dyDescent="0.2">
      <c r="A10" s="22"/>
      <c r="B10" s="139"/>
      <c r="C10" s="6" t="s">
        <v>491</v>
      </c>
      <c r="D10" s="6"/>
      <c r="E10" s="79">
        <v>1975696</v>
      </c>
      <c r="F10" s="79">
        <v>12277299</v>
      </c>
      <c r="G10" s="79">
        <f t="shared" si="0"/>
        <v>14252995</v>
      </c>
      <c r="H10" s="6"/>
      <c r="I10" s="49">
        <v>1834422</v>
      </c>
      <c r="J10" s="49">
        <v>12452995</v>
      </c>
      <c r="K10" s="49">
        <f t="shared" si="1"/>
        <v>14287417</v>
      </c>
      <c r="L10" s="6"/>
    </row>
    <row r="11" spans="1:12" s="8" customFormat="1" ht="15" customHeight="1" x14ac:dyDescent="0.2">
      <c r="A11" s="22"/>
      <c r="B11" s="139"/>
      <c r="C11" s="6" t="s">
        <v>492</v>
      </c>
      <c r="D11" s="6"/>
      <c r="E11" s="79">
        <v>564098</v>
      </c>
      <c r="F11" s="79">
        <v>0</v>
      </c>
      <c r="G11" s="79">
        <f t="shared" si="0"/>
        <v>564098</v>
      </c>
      <c r="H11" s="6"/>
      <c r="I11" s="49">
        <v>706549</v>
      </c>
      <c r="J11" s="49">
        <v>0</v>
      </c>
      <c r="K11" s="49">
        <f t="shared" si="1"/>
        <v>706549</v>
      </c>
      <c r="L11" s="6"/>
    </row>
    <row r="12" spans="1:12" s="8" customFormat="1" ht="15" customHeight="1" x14ac:dyDescent="0.2">
      <c r="A12" s="22"/>
      <c r="B12" s="139"/>
      <c r="C12" s="265" t="s">
        <v>493</v>
      </c>
      <c r="D12" s="13" t="s">
        <v>2054</v>
      </c>
      <c r="E12" s="81">
        <f>SUM(E9:E11)</f>
        <v>2788105</v>
      </c>
      <c r="F12" s="81">
        <f>SUM(F9:F11)</f>
        <v>12534528</v>
      </c>
      <c r="G12" s="81">
        <f>SUM(G9:G11)</f>
        <v>15322633</v>
      </c>
      <c r="H12" s="6"/>
      <c r="I12" s="73">
        <f>SUM(I9:I11)</f>
        <v>2780672</v>
      </c>
      <c r="J12" s="73">
        <f>SUM(J9:J11)</f>
        <v>12958535</v>
      </c>
      <c r="K12" s="73">
        <f>SUM(K9:K11)</f>
        <v>15739207</v>
      </c>
      <c r="L12" s="6"/>
    </row>
    <row r="13" spans="1:12" ht="15" customHeight="1" x14ac:dyDescent="0.2">
      <c r="A13" s="22"/>
      <c r="B13" s="139"/>
      <c r="C13" s="6"/>
      <c r="D13" s="6"/>
      <c r="E13" s="6"/>
      <c r="F13" s="6"/>
      <c r="G13" s="6"/>
      <c r="H13" s="6"/>
      <c r="I13" s="6"/>
      <c r="J13" s="6"/>
      <c r="K13" s="6"/>
      <c r="L13" s="6"/>
    </row>
    <row r="14" spans="1:12" ht="15" customHeight="1" x14ac:dyDescent="0.2">
      <c r="A14" s="22"/>
      <c r="B14" s="139"/>
      <c r="C14" s="292" t="s">
        <v>502</v>
      </c>
      <c r="D14" s="91"/>
      <c r="E14" s="6"/>
      <c r="F14" s="6"/>
      <c r="G14" s="6"/>
      <c r="H14" s="6"/>
      <c r="I14" s="6"/>
      <c r="J14" s="6"/>
      <c r="K14" s="6"/>
      <c r="L14" s="6"/>
    </row>
    <row r="15" spans="1:12" ht="12.75" x14ac:dyDescent="0.2">
      <c r="A15" s="22" t="s">
        <v>1221</v>
      </c>
      <c r="B15" s="139"/>
      <c r="C15" s="242" t="s">
        <v>1923</v>
      </c>
      <c r="D15" s="242"/>
      <c r="E15" s="242"/>
      <c r="F15" s="242"/>
      <c r="G15" s="242"/>
      <c r="H15" s="242"/>
      <c r="I15" s="242"/>
      <c r="J15" s="242"/>
      <c r="K15" s="242"/>
      <c r="L15" s="242"/>
    </row>
    <row r="16" spans="1:12" ht="12.75" x14ac:dyDescent="0.2">
      <c r="A16" s="22" t="s">
        <v>1222</v>
      </c>
      <c r="B16" s="139"/>
      <c r="C16" s="242" t="s">
        <v>1924</v>
      </c>
      <c r="D16" s="242"/>
      <c r="E16" s="242"/>
      <c r="F16" s="242"/>
      <c r="G16" s="242"/>
      <c r="H16" s="242"/>
      <c r="I16" s="242"/>
      <c r="J16" s="242"/>
      <c r="K16" s="242"/>
      <c r="L16" s="242"/>
    </row>
    <row r="17" spans="1:12" ht="12.75" x14ac:dyDescent="0.2">
      <c r="A17" s="22"/>
      <c r="B17" s="139"/>
      <c r="C17" s="242"/>
      <c r="D17" s="242"/>
      <c r="E17" s="242"/>
      <c r="F17" s="242"/>
      <c r="G17" s="242"/>
      <c r="H17" s="242"/>
      <c r="I17" s="242"/>
      <c r="J17" s="242"/>
      <c r="K17" s="242"/>
      <c r="L17" s="242"/>
    </row>
    <row r="18" spans="1:12" ht="15" customHeight="1" x14ac:dyDescent="0.2">
      <c r="A18" s="22" t="s">
        <v>1249</v>
      </c>
      <c r="B18" s="139"/>
      <c r="C18" s="242" t="s">
        <v>1925</v>
      </c>
      <c r="D18" s="242"/>
      <c r="E18" s="242"/>
      <c r="F18" s="242"/>
      <c r="G18" s="242"/>
      <c r="H18" s="242"/>
      <c r="I18" s="242"/>
      <c r="J18" s="242"/>
      <c r="K18" s="242"/>
      <c r="L18" s="242"/>
    </row>
    <row r="19" spans="1:12" ht="15" customHeight="1" x14ac:dyDescent="0.2">
      <c r="A19" s="22"/>
      <c r="B19" s="139"/>
      <c r="C19" s="6"/>
      <c r="D19" s="6"/>
      <c r="E19" s="6"/>
      <c r="F19" s="6"/>
      <c r="G19" s="6"/>
      <c r="H19" s="6"/>
      <c r="I19" s="6"/>
      <c r="J19" s="6"/>
      <c r="K19" s="6"/>
      <c r="L19" s="6"/>
    </row>
    <row r="20" spans="1:12" ht="15" customHeight="1" x14ac:dyDescent="0.2">
      <c r="A20" s="22"/>
      <c r="B20" s="6"/>
      <c r="C20" s="117" t="s">
        <v>1442</v>
      </c>
      <c r="D20" s="117"/>
      <c r="E20" s="118"/>
      <c r="F20" s="118"/>
      <c r="G20" s="118"/>
      <c r="H20" s="6"/>
      <c r="I20" s="118"/>
      <c r="J20" s="118"/>
      <c r="K20" s="118"/>
      <c r="L20" s="118"/>
    </row>
    <row r="21" spans="1:12" ht="15" customHeight="1" x14ac:dyDescent="0.2">
      <c r="A21" s="22" t="s">
        <v>1250</v>
      </c>
      <c r="B21" s="6"/>
      <c r="C21" s="119" t="s">
        <v>158</v>
      </c>
      <c r="D21" s="119"/>
      <c r="E21" s="118"/>
      <c r="F21" s="118"/>
      <c r="G21" s="118"/>
      <c r="H21" s="6"/>
      <c r="I21" s="129" t="s">
        <v>298</v>
      </c>
      <c r="J21" s="118"/>
      <c r="K21" s="118"/>
      <c r="L21" s="118"/>
    </row>
    <row r="22" spans="1:12" ht="15" customHeight="1" x14ac:dyDescent="0.2">
      <c r="A22" s="22" t="s">
        <v>1251</v>
      </c>
      <c r="B22" s="6"/>
      <c r="C22" s="118" t="s">
        <v>1926</v>
      </c>
      <c r="D22" s="118"/>
      <c r="E22" s="118"/>
      <c r="F22" s="118"/>
      <c r="G22" s="118"/>
      <c r="H22" s="6"/>
      <c r="I22" s="118" t="s">
        <v>879</v>
      </c>
      <c r="J22" s="118"/>
      <c r="K22" s="118"/>
      <c r="L22" s="118"/>
    </row>
    <row r="23" spans="1:12" ht="15" customHeight="1" x14ac:dyDescent="0.2">
      <c r="A23" s="22"/>
      <c r="B23" s="6"/>
      <c r="C23" s="118" t="s">
        <v>881</v>
      </c>
      <c r="D23" s="118"/>
      <c r="E23" s="118"/>
      <c r="F23" s="118"/>
      <c r="G23" s="118"/>
      <c r="H23" s="6"/>
      <c r="I23" s="118" t="s">
        <v>1927</v>
      </c>
      <c r="J23" s="118"/>
      <c r="K23" s="118"/>
      <c r="L23" s="118"/>
    </row>
    <row r="24" spans="1:12" ht="15" customHeight="1" x14ac:dyDescent="0.2">
      <c r="A24" s="22"/>
      <c r="B24" s="6"/>
      <c r="C24" s="118"/>
      <c r="D24" s="118"/>
      <c r="E24" s="118"/>
      <c r="F24" s="118"/>
      <c r="G24" s="118"/>
      <c r="H24" s="6"/>
      <c r="I24" s="118" t="s">
        <v>930</v>
      </c>
      <c r="J24" s="118"/>
      <c r="K24" s="118"/>
      <c r="L24" s="118"/>
    </row>
    <row r="25" spans="1:12" ht="15" customHeight="1" x14ac:dyDescent="0.2">
      <c r="A25" s="22" t="s">
        <v>1122</v>
      </c>
      <c r="B25" s="6"/>
      <c r="C25" s="118" t="s">
        <v>1529</v>
      </c>
      <c r="D25" s="118"/>
      <c r="E25" s="118"/>
      <c r="F25" s="118"/>
      <c r="G25" s="118"/>
      <c r="H25" s="6"/>
      <c r="I25" s="118" t="s">
        <v>930</v>
      </c>
      <c r="J25" s="118"/>
      <c r="K25" s="118"/>
      <c r="L25" s="118"/>
    </row>
    <row r="26" spans="1:12" ht="15" customHeight="1" x14ac:dyDescent="0.2">
      <c r="A26" s="22"/>
      <c r="B26" s="6"/>
      <c r="C26" s="118" t="s">
        <v>503</v>
      </c>
      <c r="D26" s="118"/>
      <c r="E26" s="118"/>
      <c r="F26" s="118"/>
      <c r="G26" s="118"/>
      <c r="H26" s="6"/>
      <c r="I26" s="118"/>
      <c r="J26" s="118"/>
      <c r="K26" s="118"/>
      <c r="L26" s="118"/>
    </row>
    <row r="27" spans="1:12" ht="15" customHeight="1" x14ac:dyDescent="0.2">
      <c r="A27" s="22"/>
      <c r="B27" s="6"/>
      <c r="C27" s="118" t="s">
        <v>1530</v>
      </c>
      <c r="D27" s="118"/>
      <c r="E27" s="118"/>
      <c r="F27" s="118"/>
      <c r="G27" s="118"/>
      <c r="H27" s="6"/>
      <c r="I27" s="118"/>
      <c r="J27" s="118"/>
      <c r="K27" s="118"/>
      <c r="L27" s="118"/>
    </row>
    <row r="28" spans="1:12" ht="15" customHeight="1" x14ac:dyDescent="0.2">
      <c r="A28" s="22" t="s">
        <v>1123</v>
      </c>
      <c r="B28" s="6"/>
      <c r="C28" s="118" t="s">
        <v>1526</v>
      </c>
      <c r="D28" s="118"/>
      <c r="E28" s="118"/>
      <c r="F28" s="118"/>
      <c r="G28" s="118"/>
      <c r="H28" s="6"/>
      <c r="I28" s="118"/>
      <c r="J28" s="118"/>
      <c r="K28" s="118"/>
      <c r="L28" s="118"/>
    </row>
    <row r="29" spans="1:12" ht="15" customHeight="1" x14ac:dyDescent="0.2">
      <c r="A29" s="22"/>
      <c r="B29" s="6"/>
      <c r="C29" s="118" t="s">
        <v>1527</v>
      </c>
      <c r="D29" s="118"/>
      <c r="E29" s="118"/>
      <c r="F29" s="118"/>
      <c r="G29" s="118"/>
      <c r="H29" s="6"/>
      <c r="I29" s="118"/>
      <c r="J29" s="118"/>
      <c r="K29" s="118"/>
      <c r="L29" s="118"/>
    </row>
    <row r="30" spans="1:12" ht="15" customHeight="1" x14ac:dyDescent="0.2">
      <c r="A30" s="22"/>
      <c r="B30" s="6"/>
      <c r="C30" s="118" t="s">
        <v>2167</v>
      </c>
      <c r="D30" s="118"/>
      <c r="E30" s="118"/>
      <c r="F30" s="118"/>
      <c r="G30" s="118"/>
      <c r="H30" s="6"/>
      <c r="I30" s="118"/>
      <c r="J30" s="118"/>
      <c r="K30" s="118"/>
      <c r="L30" s="118"/>
    </row>
    <row r="31" spans="1:12" ht="15" customHeight="1" x14ac:dyDescent="0.2">
      <c r="A31" s="22"/>
      <c r="B31" s="139"/>
      <c r="C31" s="118" t="s">
        <v>1528</v>
      </c>
      <c r="D31" s="118"/>
      <c r="E31" s="118"/>
      <c r="F31" s="118"/>
      <c r="G31" s="118"/>
      <c r="H31" s="6"/>
      <c r="I31" s="118"/>
      <c r="J31" s="118"/>
      <c r="K31" s="118"/>
      <c r="L31" s="118"/>
    </row>
    <row r="32" spans="1:12" ht="15" customHeight="1" x14ac:dyDescent="0.2">
      <c r="A32" s="22"/>
      <c r="B32" s="6"/>
      <c r="C32" s="6"/>
      <c r="D32" s="6"/>
      <c r="E32" s="6"/>
      <c r="F32" s="6"/>
      <c r="G32" s="6"/>
      <c r="H32" s="6"/>
      <c r="I32" s="6"/>
      <c r="J32" s="6"/>
      <c r="K32" s="6"/>
      <c r="L32" s="6"/>
    </row>
  </sheetData>
  <mergeCells count="2">
    <mergeCell ref="E6:G6"/>
    <mergeCell ref="I6:K6"/>
  </mergeCells>
  <pageMargins left="0.23622047244094491" right="0.23622047244094491" top="0.90551181102362199" bottom="0.74803149606299213" header="0.31496062992125984" footer="0.31496062992125984"/>
  <pageSetup paperSize="9" scale="76" fitToHeight="0" orientation="portrait" r:id="rId1"/>
  <headerFooter scaleWithDoc="0">
    <oddFooter>&amp;L&amp;K000000&amp;R&amp;K000000 | &amp;P</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3">
    <tabColor rgb="FF002060"/>
    <pageSetUpPr fitToPage="1"/>
  </sheetPr>
  <dimension ref="A1:H61"/>
  <sheetViews>
    <sheetView view="pageBreakPreview" zoomScaleNormal="100" zoomScaleSheetLayoutView="100" workbookViewId="0"/>
  </sheetViews>
  <sheetFormatPr defaultColWidth="8.85546875" defaultRowHeight="15" customHeight="1" x14ac:dyDescent="0.2"/>
  <cols>
    <col min="1" max="1" width="12" style="254" bestFit="1" customWidth="1"/>
    <col min="2" max="2" width="4.140625" customWidth="1"/>
    <col min="3" max="3" width="54.42578125" customWidth="1"/>
    <col min="4" max="4" width="6" customWidth="1"/>
    <col min="5" max="5" width="18.85546875" customWidth="1"/>
    <col min="6" max="6" width="16.140625" customWidth="1"/>
    <col min="7" max="7" width="17.140625" customWidth="1"/>
    <col min="8" max="8" width="10" customWidth="1"/>
  </cols>
  <sheetData>
    <row r="1" spans="1:7" ht="15" customHeight="1" x14ac:dyDescent="0.2">
      <c r="A1" s="22"/>
      <c r="B1" s="266"/>
      <c r="C1" s="281" t="s">
        <v>1597</v>
      </c>
      <c r="D1" s="266"/>
      <c r="E1" s="266"/>
      <c r="F1" s="6"/>
      <c r="G1" s="6"/>
    </row>
    <row r="2" spans="1:7" ht="15" customHeight="1" x14ac:dyDescent="0.2">
      <c r="A2" s="23" t="s">
        <v>1072</v>
      </c>
      <c r="B2" s="266"/>
      <c r="C2" s="281" t="s">
        <v>534</v>
      </c>
      <c r="D2" s="266"/>
      <c r="E2" s="266"/>
      <c r="F2" s="6"/>
      <c r="G2" s="6"/>
    </row>
    <row r="3" spans="1:7" ht="15" customHeight="1" x14ac:dyDescent="0.2">
      <c r="A3" s="23" t="s">
        <v>991</v>
      </c>
      <c r="B3" s="266"/>
      <c r="C3" s="281" t="s">
        <v>1730</v>
      </c>
      <c r="D3" s="266"/>
      <c r="E3" s="266"/>
      <c r="F3" s="6"/>
      <c r="G3" s="6"/>
    </row>
    <row r="4" spans="1:7" ht="12.75" x14ac:dyDescent="0.2">
      <c r="B4" s="266"/>
      <c r="C4" s="266"/>
      <c r="D4" s="266"/>
      <c r="E4" s="266"/>
      <c r="F4" s="6"/>
      <c r="G4" s="6"/>
    </row>
    <row r="5" spans="1:7" ht="15.75" x14ac:dyDescent="0.2">
      <c r="B5" s="283" t="s">
        <v>1928</v>
      </c>
      <c r="C5" s="284" t="s">
        <v>286</v>
      </c>
      <c r="D5" s="266"/>
      <c r="E5" s="266"/>
      <c r="F5" s="6"/>
      <c r="G5" s="6"/>
    </row>
    <row r="6" spans="1:7" ht="12.75" x14ac:dyDescent="0.2">
      <c r="A6" s="22"/>
      <c r="B6" s="292"/>
      <c r="C6" s="292"/>
      <c r="D6" s="292"/>
      <c r="E6" s="292"/>
      <c r="F6" s="91"/>
      <c r="G6" s="6"/>
    </row>
    <row r="7" spans="1:7" ht="12.75" x14ac:dyDescent="0.2">
      <c r="A7" s="22"/>
      <c r="B7" s="128"/>
      <c r="C7" s="292" t="s">
        <v>313</v>
      </c>
      <c r="D7" s="6"/>
      <c r="E7" s="266"/>
      <c r="F7" s="266"/>
      <c r="G7" s="34"/>
    </row>
    <row r="8" spans="1:7" ht="12.75" x14ac:dyDescent="0.2">
      <c r="A8" s="22"/>
      <c r="B8" s="114"/>
      <c r="C8" s="91"/>
      <c r="D8" s="6"/>
      <c r="E8" s="272">
        <v>2026</v>
      </c>
      <c r="F8" s="271">
        <v>2025</v>
      </c>
      <c r="G8" s="6"/>
    </row>
    <row r="9" spans="1:7" ht="12.75" x14ac:dyDescent="0.2">
      <c r="A9" s="22"/>
      <c r="B9" s="114"/>
      <c r="C9" s="292" t="s">
        <v>160</v>
      </c>
      <c r="D9" s="6"/>
      <c r="E9" s="274" t="s">
        <v>13</v>
      </c>
      <c r="F9" s="273" t="s">
        <v>13</v>
      </c>
      <c r="G9" s="6"/>
    </row>
    <row r="10" spans="1:7" ht="12.75" x14ac:dyDescent="0.2">
      <c r="A10" s="22"/>
      <c r="B10" s="114"/>
      <c r="C10" s="292" t="s">
        <v>499</v>
      </c>
      <c r="D10" s="6"/>
      <c r="E10" s="193"/>
      <c r="F10" s="35"/>
      <c r="G10" s="49"/>
    </row>
    <row r="11" spans="1:7" ht="12.75" x14ac:dyDescent="0.2">
      <c r="A11" s="22"/>
      <c r="B11" s="114"/>
      <c r="C11" s="6" t="s">
        <v>839</v>
      </c>
      <c r="D11" s="6"/>
      <c r="E11" s="79">
        <v>1482964</v>
      </c>
      <c r="F11" s="49">
        <v>1086712</v>
      </c>
      <c r="G11" s="49"/>
    </row>
    <row r="12" spans="1:7" ht="12.75" x14ac:dyDescent="0.2">
      <c r="A12" s="22"/>
      <c r="B12" s="114"/>
      <c r="C12" s="6" t="s">
        <v>840</v>
      </c>
      <c r="D12" s="6"/>
      <c r="E12" s="79">
        <v>2533875</v>
      </c>
      <c r="F12" s="49">
        <v>2134942</v>
      </c>
      <c r="G12" s="49"/>
    </row>
    <row r="13" spans="1:7" ht="12.75" x14ac:dyDescent="0.2">
      <c r="A13" s="22"/>
      <c r="B13" s="114"/>
      <c r="C13" s="6" t="s">
        <v>841</v>
      </c>
      <c r="D13" s="6"/>
      <c r="E13" s="79">
        <v>482246</v>
      </c>
      <c r="F13" s="49">
        <v>562630</v>
      </c>
      <c r="G13" s="49"/>
    </row>
    <row r="14" spans="1:7" ht="12.75" x14ac:dyDescent="0.2">
      <c r="A14" s="22"/>
      <c r="B14" s="114"/>
      <c r="C14" s="6"/>
      <c r="D14" s="6"/>
      <c r="E14" s="81">
        <f>SUM(E11:E13)</f>
        <v>4499085</v>
      </c>
      <c r="F14" s="73">
        <f>SUM(F11:F13)</f>
        <v>3784284</v>
      </c>
      <c r="G14" s="49"/>
    </row>
    <row r="15" spans="1:7" ht="12.75" x14ac:dyDescent="0.2">
      <c r="A15" s="22"/>
      <c r="B15" s="114"/>
      <c r="C15" s="292" t="s">
        <v>843</v>
      </c>
      <c r="D15" s="6"/>
      <c r="E15" s="79"/>
      <c r="F15" s="49"/>
      <c r="G15" s="49"/>
    </row>
    <row r="16" spans="1:7" ht="12.75" x14ac:dyDescent="0.2">
      <c r="A16" s="22"/>
      <c r="B16" s="114"/>
      <c r="C16" s="6" t="s">
        <v>806</v>
      </c>
      <c r="D16" s="6"/>
      <c r="E16" s="79">
        <v>763004</v>
      </c>
      <c r="F16" s="49">
        <v>590611</v>
      </c>
      <c r="G16" s="49"/>
    </row>
    <row r="17" spans="1:7" ht="12.75" x14ac:dyDescent="0.2">
      <c r="A17" s="22"/>
      <c r="B17" s="114"/>
      <c r="C17" s="6"/>
      <c r="D17" s="6"/>
      <c r="E17" s="81">
        <f>SUM(E16)</f>
        <v>763004</v>
      </c>
      <c r="F17" s="73">
        <f>SUM(F16)</f>
        <v>590611</v>
      </c>
      <c r="G17" s="49"/>
    </row>
    <row r="18" spans="1:7" ht="12.75" x14ac:dyDescent="0.2">
      <c r="A18" s="22"/>
      <c r="B18" s="114"/>
      <c r="C18" s="6"/>
      <c r="D18" s="6"/>
      <c r="E18" s="79"/>
      <c r="F18" s="49"/>
      <c r="G18" s="49"/>
    </row>
    <row r="19" spans="1:7" ht="12.75" x14ac:dyDescent="0.2">
      <c r="A19" s="22"/>
      <c r="B19" s="114"/>
      <c r="C19" s="292" t="s">
        <v>807</v>
      </c>
      <c r="D19" s="6"/>
      <c r="E19" s="81">
        <f>SUM(E14,E17)</f>
        <v>5262089</v>
      </c>
      <c r="F19" s="73">
        <f>SUM(F14,F17)</f>
        <v>4374895</v>
      </c>
      <c r="G19" s="49"/>
    </row>
    <row r="20" spans="1:7" ht="12.75" x14ac:dyDescent="0.2">
      <c r="A20" s="22"/>
      <c r="B20" s="114"/>
      <c r="C20" s="266"/>
      <c r="D20" s="6"/>
      <c r="E20" s="79"/>
      <c r="F20" s="49"/>
      <c r="G20" s="49"/>
    </row>
    <row r="21" spans="1:7" ht="12.75" x14ac:dyDescent="0.2">
      <c r="A21" s="22"/>
      <c r="B21" s="114"/>
      <c r="C21" s="292" t="s">
        <v>161</v>
      </c>
      <c r="D21" s="6"/>
      <c r="E21" s="79"/>
      <c r="F21" s="49"/>
      <c r="G21" s="49"/>
    </row>
    <row r="22" spans="1:7" ht="12.75" x14ac:dyDescent="0.2">
      <c r="A22" s="22"/>
      <c r="B22" s="114"/>
      <c r="C22" s="292" t="s">
        <v>499</v>
      </c>
      <c r="D22" s="6"/>
      <c r="E22" s="79"/>
      <c r="F22" s="49"/>
      <c r="G22" s="49"/>
    </row>
    <row r="23" spans="1:7" ht="12.75" x14ac:dyDescent="0.2">
      <c r="A23" s="22"/>
      <c r="B23" s="114"/>
      <c r="C23" s="6" t="s">
        <v>840</v>
      </c>
      <c r="D23" s="6"/>
      <c r="E23" s="79">
        <v>629022</v>
      </c>
      <c r="F23" s="49">
        <v>596799</v>
      </c>
      <c r="G23" s="49"/>
    </row>
    <row r="24" spans="1:7" ht="12.75" x14ac:dyDescent="0.2">
      <c r="A24" s="22"/>
      <c r="B24" s="114"/>
      <c r="C24" s="6"/>
      <c r="D24" s="6"/>
      <c r="E24" s="81">
        <f>SUM(E23:E23)</f>
        <v>629022</v>
      </c>
      <c r="F24" s="73">
        <f>SUM(F23:F23)</f>
        <v>596799</v>
      </c>
      <c r="G24" s="49"/>
    </row>
    <row r="25" spans="1:7" ht="12.75" x14ac:dyDescent="0.2">
      <c r="A25" s="22"/>
      <c r="B25" s="114"/>
      <c r="C25" s="292" t="s">
        <v>843</v>
      </c>
      <c r="D25" s="6"/>
      <c r="E25" s="79"/>
      <c r="F25" s="49"/>
      <c r="G25" s="49"/>
    </row>
    <row r="26" spans="1:7" ht="12.75" x14ac:dyDescent="0.2">
      <c r="A26" s="22"/>
      <c r="B26" s="114"/>
      <c r="C26" s="6" t="s">
        <v>806</v>
      </c>
      <c r="D26" s="6"/>
      <c r="E26" s="79">
        <v>106676</v>
      </c>
      <c r="F26" s="49">
        <v>93142</v>
      </c>
      <c r="G26" s="49"/>
    </row>
    <row r="27" spans="1:7" ht="12.75" x14ac:dyDescent="0.2">
      <c r="A27" s="22"/>
      <c r="B27" s="114"/>
      <c r="C27" s="6"/>
      <c r="D27" s="6"/>
      <c r="E27" s="81">
        <f>SUM(E26:E26)</f>
        <v>106676</v>
      </c>
      <c r="F27" s="73">
        <f>SUM(F26:F26)</f>
        <v>93142</v>
      </c>
      <c r="G27" s="49"/>
    </row>
    <row r="28" spans="1:7" ht="12.75" x14ac:dyDescent="0.2">
      <c r="A28" s="22"/>
      <c r="B28" s="114"/>
      <c r="C28" s="6"/>
      <c r="D28" s="6"/>
      <c r="E28" s="79"/>
      <c r="F28" s="49"/>
      <c r="G28" s="49"/>
    </row>
    <row r="29" spans="1:7" ht="12.75" x14ac:dyDescent="0.2">
      <c r="A29" s="22"/>
      <c r="B29" s="114"/>
      <c r="C29" s="292" t="s">
        <v>808</v>
      </c>
      <c r="D29" s="6"/>
      <c r="E29" s="81">
        <f>SUM(E24,E27)</f>
        <v>735698</v>
      </c>
      <c r="F29" s="73">
        <f>SUM(F24,F27)</f>
        <v>689941</v>
      </c>
      <c r="G29" s="49"/>
    </row>
    <row r="30" spans="1:7" ht="12.75" x14ac:dyDescent="0.2">
      <c r="A30" s="22"/>
      <c r="B30" s="114"/>
      <c r="C30" s="6"/>
      <c r="D30" s="6"/>
      <c r="E30" s="79"/>
      <c r="F30" s="49"/>
      <c r="G30" s="49"/>
    </row>
    <row r="31" spans="1:7" ht="12.75" x14ac:dyDescent="0.2">
      <c r="A31" s="22"/>
      <c r="B31" s="114"/>
      <c r="C31" s="292" t="s">
        <v>809</v>
      </c>
      <c r="D31" s="6"/>
      <c r="E31" s="81">
        <f>SUM(E19,E29)</f>
        <v>5997787</v>
      </c>
      <c r="F31" s="73">
        <f>SUM(F19,F29)</f>
        <v>5064836</v>
      </c>
      <c r="G31" s="49"/>
    </row>
    <row r="32" spans="1:7" ht="12.75" x14ac:dyDescent="0.2">
      <c r="A32" s="22"/>
      <c r="B32" s="114"/>
      <c r="C32" s="6"/>
      <c r="D32" s="6"/>
      <c r="E32" s="49"/>
      <c r="F32" s="49"/>
      <c r="G32" s="49"/>
    </row>
    <row r="33" spans="1:8" ht="12.75" x14ac:dyDescent="0.2">
      <c r="A33" s="22"/>
      <c r="B33" s="114"/>
      <c r="C33" s="6" t="s">
        <v>622</v>
      </c>
      <c r="D33" s="6"/>
      <c r="E33" s="49"/>
      <c r="F33" s="49"/>
      <c r="G33" s="49"/>
    </row>
    <row r="34" spans="1:8" ht="12.75" x14ac:dyDescent="0.2">
      <c r="A34" s="22"/>
      <c r="B34" s="114"/>
      <c r="C34" s="6" t="s">
        <v>2126</v>
      </c>
      <c r="D34" s="6"/>
      <c r="E34" s="49"/>
      <c r="F34" s="49"/>
      <c r="G34" s="49"/>
    </row>
    <row r="35" spans="1:8" ht="12.75" x14ac:dyDescent="0.2">
      <c r="A35" s="22"/>
      <c r="B35" s="114"/>
      <c r="C35" s="6" t="s">
        <v>624</v>
      </c>
      <c r="D35" s="6"/>
      <c r="E35" s="49"/>
      <c r="F35" s="49"/>
      <c r="G35" s="49"/>
    </row>
    <row r="36" spans="1:8" ht="12.75" x14ac:dyDescent="0.2">
      <c r="A36" s="22"/>
      <c r="B36" s="114"/>
      <c r="C36" s="6"/>
      <c r="D36" s="6"/>
      <c r="E36" s="49"/>
      <c r="F36" s="49"/>
      <c r="G36" s="49"/>
    </row>
    <row r="37" spans="1:8" ht="12.75" x14ac:dyDescent="0.2">
      <c r="A37" s="22"/>
      <c r="B37" s="114"/>
      <c r="C37" s="6" t="s">
        <v>623</v>
      </c>
      <c r="D37" s="6"/>
      <c r="E37" s="49"/>
      <c r="F37" s="49"/>
      <c r="G37" s="49"/>
    </row>
    <row r="38" spans="1:8" ht="12.75" x14ac:dyDescent="0.2">
      <c r="A38" s="22"/>
      <c r="B38" s="114"/>
      <c r="C38" s="6" t="s">
        <v>2042</v>
      </c>
      <c r="D38" s="6"/>
      <c r="E38" s="49"/>
      <c r="F38" s="49"/>
      <c r="G38" s="49"/>
    </row>
    <row r="39" spans="1:8" ht="12.75" x14ac:dyDescent="0.2">
      <c r="A39" s="22"/>
      <c r="B39" s="114"/>
      <c r="C39" s="6"/>
      <c r="D39" s="6"/>
      <c r="E39" s="6"/>
      <c r="F39" s="6"/>
      <c r="G39" s="132"/>
      <c r="H39" s="22"/>
    </row>
    <row r="40" spans="1:8" ht="12.75" x14ac:dyDescent="0.2">
      <c r="A40" s="22" t="s">
        <v>1058</v>
      </c>
      <c r="B40" s="114"/>
      <c r="C40" s="117" t="s">
        <v>1442</v>
      </c>
      <c r="D40" s="6"/>
      <c r="E40" s="118"/>
      <c r="F40" s="118"/>
      <c r="G40" s="118"/>
      <c r="H40" s="22"/>
    </row>
    <row r="41" spans="1:8" ht="12.75" x14ac:dyDescent="0.2">
      <c r="A41" s="22"/>
      <c r="B41" s="114"/>
      <c r="C41" s="119" t="s">
        <v>159</v>
      </c>
      <c r="D41" s="6"/>
      <c r="E41" s="119" t="s">
        <v>51</v>
      </c>
      <c r="F41" s="118"/>
      <c r="G41" s="118"/>
      <c r="H41" s="22" t="s">
        <v>1256</v>
      </c>
    </row>
    <row r="42" spans="1:8" ht="12.75" x14ac:dyDescent="0.2">
      <c r="A42" s="22"/>
      <c r="B42" s="6"/>
      <c r="C42" s="118" t="s">
        <v>1929</v>
      </c>
      <c r="D42" s="6"/>
      <c r="E42" s="118" t="s">
        <v>594</v>
      </c>
      <c r="F42" s="118"/>
      <c r="G42" s="118"/>
      <c r="H42" s="22"/>
    </row>
    <row r="43" spans="1:8" ht="12.75" x14ac:dyDescent="0.2">
      <c r="A43" s="22" t="s">
        <v>1254</v>
      </c>
      <c r="B43" s="6"/>
      <c r="C43" s="118" t="s">
        <v>1358</v>
      </c>
      <c r="D43" s="120"/>
      <c r="E43" s="118" t="s">
        <v>595</v>
      </c>
      <c r="F43" s="118"/>
      <c r="G43" s="118"/>
      <c r="H43" s="22"/>
    </row>
    <row r="44" spans="1:8" ht="12.75" x14ac:dyDescent="0.2">
      <c r="A44" s="22"/>
      <c r="B44" s="6"/>
      <c r="C44" s="118" t="s">
        <v>1359</v>
      </c>
      <c r="D44" s="120"/>
      <c r="E44" s="118" t="s">
        <v>171</v>
      </c>
      <c r="F44" s="118"/>
      <c r="G44" s="118"/>
      <c r="H44" s="22"/>
    </row>
    <row r="45" spans="1:8" ht="12.75" x14ac:dyDescent="0.2">
      <c r="A45" s="22"/>
      <c r="B45" s="6"/>
      <c r="C45" s="118" t="s">
        <v>1360</v>
      </c>
      <c r="D45" s="120"/>
      <c r="E45" s="118" t="s">
        <v>2119</v>
      </c>
      <c r="F45" s="118"/>
      <c r="G45" s="118"/>
      <c r="H45" s="22"/>
    </row>
    <row r="46" spans="1:8" ht="12.75" x14ac:dyDescent="0.2">
      <c r="A46" s="22"/>
      <c r="B46" s="6"/>
      <c r="C46" s="118"/>
      <c r="D46" s="120"/>
      <c r="E46" s="118" t="s">
        <v>2120</v>
      </c>
      <c r="F46" s="118"/>
      <c r="G46" s="118"/>
      <c r="H46" s="22"/>
    </row>
    <row r="47" spans="1:8" ht="12.75" x14ac:dyDescent="0.2">
      <c r="A47" s="22" t="s">
        <v>1255</v>
      </c>
      <c r="B47" s="114"/>
      <c r="C47" s="119" t="s">
        <v>50</v>
      </c>
      <c r="D47" s="120"/>
      <c r="E47" s="118" t="s">
        <v>2121</v>
      </c>
      <c r="F47" s="118"/>
      <c r="G47" s="118"/>
      <c r="H47" s="22"/>
    </row>
    <row r="48" spans="1:8" ht="12.75" x14ac:dyDescent="0.2">
      <c r="A48" s="22"/>
      <c r="B48" s="114"/>
      <c r="C48" s="118" t="s">
        <v>1930</v>
      </c>
      <c r="D48" s="120"/>
      <c r="E48" s="118" t="s">
        <v>2122</v>
      </c>
      <c r="F48" s="118"/>
      <c r="G48" s="118"/>
      <c r="H48" s="22"/>
    </row>
    <row r="49" spans="1:8" ht="12.75" x14ac:dyDescent="0.2">
      <c r="A49" s="22" t="s">
        <v>1254</v>
      </c>
      <c r="B49" s="114"/>
      <c r="C49" s="118" t="s">
        <v>1361</v>
      </c>
      <c r="D49" s="120"/>
      <c r="E49" s="118" t="s">
        <v>2123</v>
      </c>
      <c r="F49" s="118"/>
      <c r="G49" s="118"/>
      <c r="H49" s="22"/>
    </row>
    <row r="50" spans="1:8" ht="12.75" x14ac:dyDescent="0.2">
      <c r="A50" s="22"/>
      <c r="B50" s="114"/>
      <c r="C50" s="118" t="s">
        <v>1362</v>
      </c>
      <c r="D50" s="120"/>
      <c r="E50" s="118" t="s">
        <v>2124</v>
      </c>
      <c r="F50" s="118"/>
      <c r="G50" s="118"/>
      <c r="H50" s="22"/>
    </row>
    <row r="51" spans="1:8" ht="12.75" x14ac:dyDescent="0.2">
      <c r="A51" s="22"/>
      <c r="B51" s="114"/>
      <c r="C51" s="118" t="s">
        <v>1363</v>
      </c>
      <c r="D51" s="120"/>
      <c r="E51" s="118" t="s">
        <v>2125</v>
      </c>
      <c r="F51" s="118"/>
      <c r="G51" s="118"/>
      <c r="H51" s="22"/>
    </row>
    <row r="52" spans="1:8" ht="12.75" x14ac:dyDescent="0.2">
      <c r="A52" s="22"/>
      <c r="B52" s="114"/>
      <c r="C52" s="118" t="s">
        <v>1364</v>
      </c>
      <c r="D52" s="120"/>
      <c r="E52" s="118" t="s">
        <v>172</v>
      </c>
      <c r="F52" s="118"/>
      <c r="G52" s="118"/>
      <c r="H52" s="22"/>
    </row>
    <row r="53" spans="1:8" ht="12.75" x14ac:dyDescent="0.2">
      <c r="A53" s="22"/>
      <c r="B53" s="114"/>
      <c r="C53" s="118" t="s">
        <v>1365</v>
      </c>
      <c r="D53" s="120"/>
      <c r="E53" s="118" t="s">
        <v>173</v>
      </c>
      <c r="F53" s="118"/>
      <c r="G53" s="118"/>
      <c r="H53" s="22"/>
    </row>
    <row r="54" spans="1:8" ht="12.75" x14ac:dyDescent="0.2">
      <c r="A54" s="22"/>
      <c r="B54" s="6"/>
      <c r="C54" s="118" t="s">
        <v>1366</v>
      </c>
      <c r="D54" s="6"/>
      <c r="E54" s="118"/>
      <c r="F54" s="118"/>
      <c r="G54" s="118"/>
      <c r="H54" s="22"/>
    </row>
    <row r="55" spans="1:8" ht="12.75" x14ac:dyDescent="0.2">
      <c r="A55" s="22"/>
      <c r="B55" s="6"/>
      <c r="C55" s="118" t="s">
        <v>1367</v>
      </c>
      <c r="D55" s="120"/>
      <c r="E55" s="118" t="s">
        <v>1931</v>
      </c>
      <c r="F55" s="118"/>
      <c r="G55" s="118"/>
      <c r="H55" s="22"/>
    </row>
    <row r="56" spans="1:8" ht="12.75" x14ac:dyDescent="0.2">
      <c r="A56" s="22"/>
      <c r="B56" s="6"/>
      <c r="C56" s="118"/>
      <c r="D56" s="120"/>
      <c r="E56" s="118" t="s">
        <v>189</v>
      </c>
      <c r="F56" s="118"/>
      <c r="G56" s="118"/>
      <c r="H56" s="22"/>
    </row>
    <row r="57" spans="1:8" ht="12.75" x14ac:dyDescent="0.2">
      <c r="A57" s="22" t="s">
        <v>1257</v>
      </c>
      <c r="B57" s="6"/>
      <c r="C57" s="118" t="s">
        <v>1932</v>
      </c>
      <c r="D57" s="120"/>
      <c r="E57" s="118" t="s">
        <v>1933</v>
      </c>
      <c r="F57" s="118"/>
      <c r="G57" s="118"/>
      <c r="H57" s="22"/>
    </row>
    <row r="58" spans="1:8" ht="12.75" x14ac:dyDescent="0.2">
      <c r="A58" s="22"/>
      <c r="B58" s="6"/>
      <c r="C58" s="118" t="s">
        <v>1368</v>
      </c>
      <c r="D58" s="120"/>
      <c r="E58" s="118" t="s">
        <v>190</v>
      </c>
      <c r="F58" s="118"/>
      <c r="G58" s="118"/>
      <c r="H58" s="22"/>
    </row>
    <row r="59" spans="1:8" ht="12.75" x14ac:dyDescent="0.2">
      <c r="A59" s="22"/>
      <c r="B59" s="114"/>
      <c r="C59" s="118" t="s">
        <v>1369</v>
      </c>
      <c r="D59" s="120"/>
      <c r="E59" s="118" t="s">
        <v>191</v>
      </c>
      <c r="F59" s="118"/>
      <c r="G59" s="118"/>
      <c r="H59" s="22"/>
    </row>
    <row r="60" spans="1:8" ht="12.75" x14ac:dyDescent="0.2">
      <c r="A60" s="22"/>
      <c r="B60" s="114"/>
      <c r="C60" s="118" t="s">
        <v>1370</v>
      </c>
      <c r="D60" s="120"/>
      <c r="E60" s="118" t="s">
        <v>164</v>
      </c>
      <c r="F60" s="118"/>
      <c r="G60" s="118"/>
      <c r="H60" s="22"/>
    </row>
    <row r="61" spans="1:8" ht="12.75" x14ac:dyDescent="0.2">
      <c r="C61" s="118"/>
      <c r="D61" s="120"/>
      <c r="E61" s="118"/>
      <c r="F61" s="118"/>
      <c r="G61" s="118"/>
    </row>
  </sheetData>
  <pageMargins left="0.23622047244094491" right="0.23622047244094491" top="0.90551181102362199" bottom="0.74803149606299213" header="0.31496062992125984" footer="0.31496062992125984"/>
  <pageSetup paperSize="9" scale="73" orientation="portrait" r:id="rId1"/>
  <headerFooter scaleWithDoc="0">
    <oddFooter>&amp;L&amp;K000000&amp;R&amp;K000000 | &amp;P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EFBA-F573-440E-B343-6694F00D6B23}">
  <sheetPr codeName="Sheet15">
    <tabColor rgb="FF002060"/>
    <pageSetUpPr fitToPage="1"/>
  </sheetPr>
  <dimension ref="A1:D61"/>
  <sheetViews>
    <sheetView view="pageBreakPreview" zoomScale="85" zoomScaleNormal="100" zoomScaleSheetLayoutView="85" workbookViewId="0"/>
  </sheetViews>
  <sheetFormatPr defaultColWidth="9" defaultRowHeight="14.25" x14ac:dyDescent="0.2"/>
  <cols>
    <col min="1" max="1" width="13.42578125" style="8" bestFit="1" customWidth="1"/>
    <col min="2" max="2" width="4.42578125" style="9" bestFit="1" customWidth="1"/>
    <col min="3" max="3" width="42.85546875" style="9" customWidth="1"/>
    <col min="4" max="4" width="13.42578125" style="9" bestFit="1" customWidth="1"/>
    <col min="5" max="5" width="14.5703125" style="9" customWidth="1"/>
    <col min="6" max="6" width="12.7109375" style="9" customWidth="1"/>
    <col min="7" max="16384" width="9" style="9"/>
  </cols>
  <sheetData>
    <row r="1" spans="1:4" ht="15.75" x14ac:dyDescent="0.2">
      <c r="A1" s="23"/>
      <c r="B1" s="293"/>
      <c r="C1" s="281" t="s">
        <v>1597</v>
      </c>
      <c r="D1" s="266"/>
    </row>
    <row r="2" spans="1:4" ht="15.75" x14ac:dyDescent="0.2">
      <c r="A2" s="23" t="s">
        <v>1072</v>
      </c>
      <c r="B2" s="293"/>
      <c r="C2" s="281" t="s">
        <v>534</v>
      </c>
      <c r="D2" s="266"/>
    </row>
    <row r="3" spans="1:4" ht="15.75" x14ac:dyDescent="0.2">
      <c r="A3" s="23" t="s">
        <v>991</v>
      </c>
      <c r="B3" s="293"/>
      <c r="C3" s="281" t="s">
        <v>1730</v>
      </c>
      <c r="D3" s="266"/>
    </row>
    <row r="4" spans="1:4" x14ac:dyDescent="0.2">
      <c r="B4" s="266"/>
      <c r="C4" s="266"/>
      <c r="D4" s="293"/>
    </row>
    <row r="5" spans="1:4" ht="15.75" x14ac:dyDescent="0.2">
      <c r="A5" s="23" t="s">
        <v>1258</v>
      </c>
      <c r="B5" s="283" t="s">
        <v>1936</v>
      </c>
      <c r="C5" s="284" t="s">
        <v>271</v>
      </c>
      <c r="D5" s="293"/>
    </row>
    <row r="6" spans="1:4" x14ac:dyDescent="0.2">
      <c r="B6" s="294"/>
      <c r="C6" s="292"/>
      <c r="D6" s="266"/>
    </row>
    <row r="7" spans="1:4" ht="25.5" x14ac:dyDescent="0.2">
      <c r="A7" s="23"/>
      <c r="B7" s="285"/>
      <c r="C7" s="287"/>
      <c r="D7" s="288" t="s">
        <v>452</v>
      </c>
    </row>
    <row r="8" spans="1:4" x14ac:dyDescent="0.2">
      <c r="A8" s="23"/>
      <c r="B8" s="285"/>
      <c r="C8" s="287"/>
      <c r="D8" s="273" t="s">
        <v>13</v>
      </c>
    </row>
    <row r="9" spans="1:4" x14ac:dyDescent="0.2">
      <c r="A9" s="23" t="s">
        <v>1259</v>
      </c>
      <c r="B9" s="114"/>
      <c r="C9" s="292" t="s">
        <v>2041</v>
      </c>
      <c r="D9" s="6"/>
    </row>
    <row r="10" spans="1:4" x14ac:dyDescent="0.2">
      <c r="A10" s="23"/>
      <c r="B10" s="114"/>
      <c r="C10" s="6" t="s">
        <v>160</v>
      </c>
      <c r="D10" s="49">
        <v>265094</v>
      </c>
    </row>
    <row r="11" spans="1:4" x14ac:dyDescent="0.2">
      <c r="A11" s="23"/>
      <c r="B11" s="114"/>
      <c r="C11" s="6" t="s">
        <v>161</v>
      </c>
      <c r="D11" s="49">
        <v>1370687</v>
      </c>
    </row>
    <row r="12" spans="1:4" x14ac:dyDescent="0.2">
      <c r="A12" s="23"/>
      <c r="B12" s="114"/>
      <c r="C12" s="6"/>
      <c r="D12" s="73">
        <f t="shared" ref="D12" si="0">ROUND(SUM(D10:D11),0)</f>
        <v>1635781</v>
      </c>
    </row>
    <row r="13" spans="1:4" x14ac:dyDescent="0.2">
      <c r="A13" s="23"/>
      <c r="B13" s="114"/>
      <c r="C13" s="6"/>
      <c r="D13" s="49"/>
    </row>
    <row r="14" spans="1:4" x14ac:dyDescent="0.2">
      <c r="A14" s="23" t="s">
        <v>1531</v>
      </c>
      <c r="B14" s="114"/>
      <c r="C14" s="6" t="s">
        <v>49</v>
      </c>
      <c r="D14" s="78">
        <v>112988</v>
      </c>
    </row>
    <row r="15" spans="1:4" x14ac:dyDescent="0.2">
      <c r="A15" s="23" t="s">
        <v>1532</v>
      </c>
      <c r="B15" s="114"/>
      <c r="C15" s="6" t="s">
        <v>162</v>
      </c>
      <c r="D15" s="133">
        <v>-50000</v>
      </c>
    </row>
    <row r="16" spans="1:4" x14ac:dyDescent="0.2">
      <c r="A16" s="23" t="s">
        <v>1533</v>
      </c>
      <c r="B16" s="114"/>
      <c r="C16" s="6" t="s">
        <v>272</v>
      </c>
      <c r="D16" s="133">
        <v>-30500</v>
      </c>
    </row>
    <row r="17" spans="1:4" x14ac:dyDescent="0.2">
      <c r="A17" s="23" t="s">
        <v>1725</v>
      </c>
      <c r="B17" s="114"/>
      <c r="C17" s="6" t="s">
        <v>453</v>
      </c>
      <c r="D17" s="79"/>
    </row>
    <row r="18" spans="1:4" x14ac:dyDescent="0.2">
      <c r="A18" s="23"/>
      <c r="B18" s="114"/>
      <c r="C18" s="6" t="s">
        <v>454</v>
      </c>
      <c r="D18" s="107">
        <v>2325</v>
      </c>
    </row>
    <row r="19" spans="1:4" x14ac:dyDescent="0.2">
      <c r="A19" s="23" t="s">
        <v>1260</v>
      </c>
      <c r="B19" s="114"/>
      <c r="C19" s="292" t="s">
        <v>1855</v>
      </c>
      <c r="D19" s="81">
        <f>SUM(D12:D18)</f>
        <v>1670594</v>
      </c>
    </row>
    <row r="20" spans="1:4" x14ac:dyDescent="0.2">
      <c r="A20" s="23"/>
      <c r="B20" s="114"/>
      <c r="C20" s="15"/>
      <c r="D20" s="79"/>
    </row>
    <row r="21" spans="1:4" x14ac:dyDescent="0.2">
      <c r="A21" s="23"/>
      <c r="B21" s="114"/>
      <c r="C21" s="292" t="s">
        <v>163</v>
      </c>
      <c r="D21" s="79"/>
    </row>
    <row r="22" spans="1:4" x14ac:dyDescent="0.2">
      <c r="A22" s="23"/>
      <c r="B22" s="114"/>
      <c r="C22" s="6" t="s">
        <v>109</v>
      </c>
      <c r="D22" s="78">
        <v>306484</v>
      </c>
    </row>
    <row r="23" spans="1:4" x14ac:dyDescent="0.2">
      <c r="A23" s="23"/>
      <c r="B23" s="114"/>
      <c r="C23" s="6" t="s">
        <v>110</v>
      </c>
      <c r="D23" s="78">
        <v>1364110</v>
      </c>
    </row>
    <row r="24" spans="1:4" x14ac:dyDescent="0.2">
      <c r="A24" s="23"/>
      <c r="B24" s="114"/>
      <c r="C24" s="15"/>
      <c r="D24" s="81">
        <f>ROUND(SUM(D22:D23),0)</f>
        <v>1670594</v>
      </c>
    </row>
    <row r="25" spans="1:4" x14ac:dyDescent="0.2">
      <c r="A25" s="23"/>
      <c r="B25" s="196"/>
      <c r="C25" s="196"/>
      <c r="D25" s="196"/>
    </row>
    <row r="26" spans="1:4" x14ac:dyDescent="0.2">
      <c r="A26" s="23"/>
      <c r="B26" s="196"/>
      <c r="C26" s="292" t="s">
        <v>433</v>
      </c>
      <c r="D26" s="196"/>
    </row>
    <row r="27" spans="1:4" x14ac:dyDescent="0.2">
      <c r="A27" s="23" t="s">
        <v>1252</v>
      </c>
      <c r="B27" s="196"/>
      <c r="C27" s="19" t="s">
        <v>702</v>
      </c>
      <c r="D27" s="19"/>
    </row>
    <row r="28" spans="1:4" x14ac:dyDescent="0.2">
      <c r="A28" s="23" t="s">
        <v>1253</v>
      </c>
      <c r="B28" s="196"/>
      <c r="C28" s="19" t="s">
        <v>400</v>
      </c>
      <c r="D28" s="19"/>
    </row>
    <row r="29" spans="1:4" x14ac:dyDescent="0.2">
      <c r="A29" s="23"/>
      <c r="B29" s="196"/>
      <c r="C29" s="19" t="s">
        <v>434</v>
      </c>
      <c r="D29" s="19"/>
    </row>
    <row r="30" spans="1:4" x14ac:dyDescent="0.2">
      <c r="A30" s="23"/>
      <c r="B30" s="196"/>
      <c r="C30" s="196"/>
      <c r="D30" s="196"/>
    </row>
    <row r="31" spans="1:4" x14ac:dyDescent="0.2">
      <c r="A31" s="23"/>
      <c r="B31" s="196"/>
      <c r="C31" s="292" t="s">
        <v>452</v>
      </c>
      <c r="D31" s="196"/>
    </row>
    <row r="32" spans="1:4" x14ac:dyDescent="0.2">
      <c r="A32" s="23"/>
      <c r="B32" s="196"/>
      <c r="C32" s="19" t="s">
        <v>2153</v>
      </c>
      <c r="D32" s="19"/>
    </row>
    <row r="33" spans="1:4" x14ac:dyDescent="0.2">
      <c r="A33" s="23"/>
      <c r="B33" s="196"/>
      <c r="C33" s="19" t="s">
        <v>1588</v>
      </c>
      <c r="D33" s="19"/>
    </row>
    <row r="34" spans="1:4" x14ac:dyDescent="0.2">
      <c r="A34" s="23"/>
      <c r="B34" s="196"/>
      <c r="C34" s="19"/>
      <c r="D34" s="19"/>
    </row>
    <row r="35" spans="1:4" x14ac:dyDescent="0.2">
      <c r="A35" s="23"/>
      <c r="B35" s="196"/>
      <c r="C35" s="19" t="s">
        <v>1261</v>
      </c>
      <c r="D35" s="19"/>
    </row>
    <row r="36" spans="1:4" x14ac:dyDescent="0.2">
      <c r="A36" s="23"/>
      <c r="B36" s="196"/>
      <c r="C36" s="19" t="s">
        <v>1585</v>
      </c>
      <c r="D36" s="19"/>
    </row>
    <row r="37" spans="1:4" x14ac:dyDescent="0.2">
      <c r="A37" s="23"/>
      <c r="B37" s="196"/>
      <c r="C37" s="19" t="s">
        <v>1586</v>
      </c>
      <c r="D37" s="19"/>
    </row>
    <row r="38" spans="1:4" x14ac:dyDescent="0.2">
      <c r="A38" s="23"/>
      <c r="B38" s="196"/>
      <c r="C38" s="19" t="s">
        <v>1587</v>
      </c>
      <c r="D38" s="19"/>
    </row>
    <row r="39" spans="1:4" x14ac:dyDescent="0.2">
      <c r="A39" s="23"/>
      <c r="B39" s="196"/>
      <c r="C39" s="19"/>
      <c r="D39" s="19"/>
    </row>
    <row r="40" spans="1:4" x14ac:dyDescent="0.2">
      <c r="A40" s="23"/>
      <c r="B40" s="196"/>
      <c r="C40" s="19" t="s">
        <v>1756</v>
      </c>
      <c r="D40" s="19"/>
    </row>
    <row r="41" spans="1:4" x14ac:dyDescent="0.2">
      <c r="A41" s="23"/>
      <c r="B41" s="196"/>
      <c r="C41" s="19" t="s">
        <v>1757</v>
      </c>
      <c r="D41" s="19"/>
    </row>
    <row r="42" spans="1:4" x14ac:dyDescent="0.2">
      <c r="A42" s="23"/>
      <c r="B42" s="196"/>
      <c r="C42" s="19" t="s">
        <v>1758</v>
      </c>
      <c r="D42" s="19"/>
    </row>
    <row r="43" spans="1:4" x14ac:dyDescent="0.2">
      <c r="A43" s="23"/>
      <c r="B43" s="196"/>
      <c r="C43" s="19" t="s">
        <v>1759</v>
      </c>
      <c r="D43" s="19"/>
    </row>
    <row r="44" spans="1:4" x14ac:dyDescent="0.2">
      <c r="A44" s="23"/>
      <c r="B44" s="196"/>
      <c r="C44" s="19"/>
      <c r="D44" s="19"/>
    </row>
    <row r="45" spans="1:4" x14ac:dyDescent="0.2">
      <c r="A45" s="23"/>
      <c r="B45" s="196"/>
      <c r="C45" s="19" t="s">
        <v>2127</v>
      </c>
      <c r="D45" s="19"/>
    </row>
    <row r="46" spans="1:4" x14ac:dyDescent="0.2">
      <c r="A46" s="23"/>
      <c r="B46" s="196"/>
      <c r="C46" s="19" t="s">
        <v>2128</v>
      </c>
      <c r="D46" s="19"/>
    </row>
    <row r="47" spans="1:4" x14ac:dyDescent="0.2">
      <c r="A47" s="23"/>
      <c r="B47" s="196"/>
      <c r="C47" s="19" t="s">
        <v>1934</v>
      </c>
      <c r="D47" s="19"/>
    </row>
    <row r="48" spans="1:4" x14ac:dyDescent="0.2">
      <c r="A48" s="23"/>
      <c r="B48" s="196"/>
      <c r="C48" s="19"/>
      <c r="D48" s="19"/>
    </row>
    <row r="49" spans="1:4" x14ac:dyDescent="0.2">
      <c r="A49" s="23"/>
      <c r="B49" s="196"/>
      <c r="C49" s="19" t="s">
        <v>1760</v>
      </c>
      <c r="D49" s="19"/>
    </row>
    <row r="50" spans="1:4" x14ac:dyDescent="0.2">
      <c r="A50" s="23"/>
      <c r="B50" s="196"/>
      <c r="C50" s="19" t="s">
        <v>1761</v>
      </c>
      <c r="D50" s="19"/>
    </row>
    <row r="51" spans="1:4" x14ac:dyDescent="0.2">
      <c r="A51" s="23"/>
      <c r="B51" s="196"/>
      <c r="C51" s="19"/>
      <c r="D51" s="19"/>
    </row>
    <row r="52" spans="1:4" x14ac:dyDescent="0.2">
      <c r="A52" s="23"/>
      <c r="B52" s="196"/>
      <c r="C52" s="117" t="s">
        <v>1442</v>
      </c>
      <c r="D52" s="118"/>
    </row>
    <row r="53" spans="1:4" x14ac:dyDescent="0.2">
      <c r="A53" s="23"/>
      <c r="B53" s="196"/>
      <c r="C53" s="119" t="s">
        <v>25</v>
      </c>
      <c r="D53" s="118"/>
    </row>
    <row r="54" spans="1:4" x14ac:dyDescent="0.2">
      <c r="A54" s="23" t="s">
        <v>1262</v>
      </c>
      <c r="B54" s="196"/>
      <c r="C54" s="118" t="s">
        <v>1935</v>
      </c>
      <c r="D54" s="118"/>
    </row>
    <row r="55" spans="1:4" x14ac:dyDescent="0.2">
      <c r="A55" s="23"/>
      <c r="B55" s="196"/>
      <c r="C55" s="118" t="s">
        <v>192</v>
      </c>
      <c r="D55" s="118"/>
    </row>
    <row r="56" spans="1:4" x14ac:dyDescent="0.2">
      <c r="A56" s="23"/>
      <c r="B56" s="196"/>
      <c r="C56" s="118" t="s">
        <v>193</v>
      </c>
      <c r="D56" s="118"/>
    </row>
    <row r="57" spans="1:4" x14ac:dyDescent="0.2">
      <c r="A57" s="23"/>
      <c r="B57" s="196"/>
      <c r="C57" s="118" t="s">
        <v>194</v>
      </c>
      <c r="D57" s="118"/>
    </row>
    <row r="58" spans="1:4" x14ac:dyDescent="0.2">
      <c r="A58" s="23"/>
      <c r="B58" s="196"/>
      <c r="C58" s="118"/>
      <c r="D58" s="118"/>
    </row>
    <row r="59" spans="1:4" x14ac:dyDescent="0.2">
      <c r="A59" s="23" t="s">
        <v>1263</v>
      </c>
      <c r="B59" s="196"/>
      <c r="C59" s="118" t="s">
        <v>52</v>
      </c>
      <c r="D59" s="118"/>
    </row>
    <row r="60" spans="1:4" x14ac:dyDescent="0.2">
      <c r="A60" s="23"/>
      <c r="B60" s="196"/>
      <c r="C60" s="118" t="s">
        <v>53</v>
      </c>
      <c r="D60" s="118"/>
    </row>
    <row r="61" spans="1:4" x14ac:dyDescent="0.2">
      <c r="A61" s="23"/>
      <c r="B61" s="196"/>
      <c r="C61" s="118" t="s">
        <v>54</v>
      </c>
      <c r="D61" s="118"/>
    </row>
  </sheetData>
  <conditionalFormatting sqref="B26:D38 C39:D51">
    <cfRule type="expression" dxfId="14" priority="5">
      <formula>#REF!="N/A"</formula>
    </cfRule>
  </conditionalFormatting>
  <conditionalFormatting sqref="D10:D24">
    <cfRule type="expression" dxfId="13" priority="4">
      <formula>TRUNC(D10)&lt;&gt;D10</formula>
    </cfRule>
  </conditionalFormatting>
  <pageMargins left="0.23622047244094491" right="0.23622047244094491" top="0.90551181102362199" bottom="0.74803149606299213" header="0.31496062992125984" footer="0.31496062992125984"/>
  <pageSetup paperSize="9" scale="83" orientation="portrait" r:id="rId1"/>
  <headerFooter scaleWithDoc="0">
    <oddFooter>&amp;L&amp;K000000&amp;R&amp;K000000 | &amp;P</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tabColor rgb="FF002060"/>
    <pageSetUpPr fitToPage="1"/>
  </sheetPr>
  <dimension ref="A1:I26"/>
  <sheetViews>
    <sheetView view="pageBreakPreview" zoomScaleNormal="100" zoomScaleSheetLayoutView="100" workbookViewId="0"/>
  </sheetViews>
  <sheetFormatPr defaultColWidth="9" defaultRowHeight="15" customHeight="1" x14ac:dyDescent="0.2"/>
  <cols>
    <col min="1" max="1" width="13.140625" style="8" customWidth="1"/>
    <col min="2" max="2" width="4.85546875" customWidth="1"/>
    <col min="3" max="3" width="52.28515625" customWidth="1"/>
    <col min="4" max="4" width="12" customWidth="1"/>
    <col min="5" max="5" width="14.42578125" customWidth="1"/>
    <col min="6" max="7" width="12.42578125" customWidth="1"/>
    <col min="8" max="8" width="14.28515625" customWidth="1"/>
    <col min="9" max="9" width="13.140625" customWidth="1"/>
  </cols>
  <sheetData>
    <row r="1" spans="1:9" ht="15" customHeight="1" x14ac:dyDescent="0.2">
      <c r="A1" s="23"/>
      <c r="B1" s="266"/>
      <c r="C1" s="281" t="s">
        <v>1597</v>
      </c>
      <c r="D1" s="266"/>
      <c r="E1" s="266"/>
      <c r="F1" s="266"/>
      <c r="G1" s="266"/>
      <c r="H1" s="266"/>
      <c r="I1" s="266"/>
    </row>
    <row r="2" spans="1:9" ht="15" customHeight="1" x14ac:dyDescent="0.2">
      <c r="A2" s="23" t="s">
        <v>1072</v>
      </c>
      <c r="B2" s="266"/>
      <c r="C2" s="281" t="s">
        <v>534</v>
      </c>
      <c r="D2" s="266"/>
      <c r="E2" s="266"/>
      <c r="F2" s="266"/>
      <c r="G2" s="266"/>
      <c r="H2" s="266"/>
      <c r="I2" s="266"/>
    </row>
    <row r="3" spans="1:9" ht="15" customHeight="1" x14ac:dyDescent="0.2">
      <c r="A3" s="23" t="s">
        <v>991</v>
      </c>
      <c r="B3" s="266"/>
      <c r="C3" s="281" t="s">
        <v>1730</v>
      </c>
      <c r="D3" s="266"/>
      <c r="E3" s="266"/>
      <c r="F3" s="266"/>
      <c r="G3" s="266"/>
      <c r="H3" s="266"/>
      <c r="I3" s="266"/>
    </row>
    <row r="4" spans="1:9" ht="12.75" x14ac:dyDescent="0.2">
      <c r="B4" s="286"/>
      <c r="C4" s="265"/>
      <c r="D4" s="287"/>
      <c r="E4" s="265"/>
      <c r="F4" s="266"/>
      <c r="G4" s="266"/>
      <c r="H4" s="266"/>
      <c r="I4" s="266"/>
    </row>
    <row r="5" spans="1:9" ht="15.75" x14ac:dyDescent="0.2">
      <c r="B5" s="283" t="s">
        <v>1937</v>
      </c>
      <c r="C5" s="284" t="s">
        <v>1938</v>
      </c>
      <c r="D5" s="267"/>
      <c r="E5" s="266"/>
      <c r="F5" s="266"/>
      <c r="G5" s="266"/>
      <c r="H5" s="266"/>
      <c r="I5" s="266"/>
    </row>
    <row r="6" spans="1:9" ht="15.75" x14ac:dyDescent="0.2">
      <c r="A6" s="23"/>
      <c r="B6" s="283"/>
      <c r="C6" s="284"/>
      <c r="D6" s="266"/>
      <c r="E6" s="266"/>
      <c r="F6" s="266"/>
      <c r="G6" s="266"/>
      <c r="H6" s="266"/>
      <c r="I6" s="266"/>
    </row>
    <row r="7" spans="1:9" ht="12.75" x14ac:dyDescent="0.2">
      <c r="A7" s="23"/>
      <c r="B7" s="286"/>
      <c r="C7" s="287"/>
      <c r="D7" s="269">
        <v>2026</v>
      </c>
      <c r="E7" s="269" t="s">
        <v>17</v>
      </c>
      <c r="F7" s="269">
        <v>2026</v>
      </c>
      <c r="G7" s="270">
        <v>2025</v>
      </c>
      <c r="H7" s="270" t="s">
        <v>17</v>
      </c>
      <c r="I7" s="270">
        <v>2025</v>
      </c>
    </row>
    <row r="8" spans="1:9" ht="12.75" customHeight="1" x14ac:dyDescent="0.2">
      <c r="A8" s="23" t="s">
        <v>1194</v>
      </c>
      <c r="B8" s="286"/>
      <c r="C8" s="287"/>
      <c r="D8" s="269" t="s">
        <v>74</v>
      </c>
      <c r="E8" s="269" t="s">
        <v>134</v>
      </c>
      <c r="F8" s="269" t="s">
        <v>75</v>
      </c>
      <c r="G8" s="270" t="s">
        <v>74</v>
      </c>
      <c r="H8" s="270" t="s">
        <v>134</v>
      </c>
      <c r="I8" s="270" t="s">
        <v>75</v>
      </c>
    </row>
    <row r="9" spans="1:9" ht="12.75" x14ac:dyDescent="0.2">
      <c r="A9" s="23" t="s">
        <v>1264</v>
      </c>
      <c r="B9" s="286"/>
      <c r="C9" s="287"/>
      <c r="D9" s="272" t="s">
        <v>1638</v>
      </c>
      <c r="E9" s="272" t="s">
        <v>1637</v>
      </c>
      <c r="F9" s="272" t="s">
        <v>1638</v>
      </c>
      <c r="G9" s="271" t="s">
        <v>1638</v>
      </c>
      <c r="H9" s="271" t="s">
        <v>1637</v>
      </c>
      <c r="I9" s="271" t="s">
        <v>1638</v>
      </c>
    </row>
    <row r="10" spans="1:9" ht="12.75" x14ac:dyDescent="0.2">
      <c r="A10" s="23"/>
      <c r="B10" s="295"/>
      <c r="C10" s="296"/>
      <c r="D10" s="274" t="s">
        <v>13</v>
      </c>
      <c r="E10" s="274" t="s">
        <v>13</v>
      </c>
      <c r="F10" s="274" t="s">
        <v>13</v>
      </c>
      <c r="G10" s="273" t="s">
        <v>13</v>
      </c>
      <c r="H10" s="273" t="s">
        <v>13</v>
      </c>
      <c r="I10" s="273" t="s">
        <v>13</v>
      </c>
    </row>
    <row r="11" spans="1:9" ht="12.75" x14ac:dyDescent="0.2">
      <c r="A11" s="23" t="s">
        <v>1092</v>
      </c>
      <c r="B11" s="96"/>
      <c r="C11" s="77" t="s">
        <v>1714</v>
      </c>
      <c r="D11" s="79">
        <f t="shared" ref="D11:D17" si="0">+I11</f>
        <v>19203298</v>
      </c>
      <c r="E11" s="107">
        <v>243156</v>
      </c>
      <c r="F11" s="79">
        <f t="shared" ref="F11:F17" si="1">ROUND(SUM(D11:E11),0)</f>
        <v>19446454</v>
      </c>
      <c r="G11" s="108">
        <v>19203298</v>
      </c>
      <c r="H11" s="108">
        <v>0</v>
      </c>
      <c r="I11" s="49">
        <f>ROUND(SUM(G11:H11),0)</f>
        <v>19203298</v>
      </c>
    </row>
    <row r="12" spans="1:9" ht="12.75" x14ac:dyDescent="0.2">
      <c r="A12" s="23" t="s">
        <v>1265</v>
      </c>
      <c r="B12" s="96"/>
      <c r="C12" s="77" t="s">
        <v>1715</v>
      </c>
      <c r="D12" s="79">
        <f t="shared" si="0"/>
        <v>400544</v>
      </c>
      <c r="E12" s="107">
        <v>2280113</v>
      </c>
      <c r="F12" s="79">
        <f t="shared" si="1"/>
        <v>2680657</v>
      </c>
      <c r="G12" s="108">
        <v>400544</v>
      </c>
      <c r="H12" s="108">
        <v>0</v>
      </c>
      <c r="I12" s="49">
        <f t="shared" ref="I12:I17" si="2">ROUND(SUM(G12:H12),0)</f>
        <v>400544</v>
      </c>
    </row>
    <row r="13" spans="1:9" ht="12.75" x14ac:dyDescent="0.2">
      <c r="A13" s="22"/>
      <c r="B13" s="96"/>
      <c r="C13" s="77" t="s">
        <v>1939</v>
      </c>
      <c r="D13" s="79">
        <f t="shared" si="0"/>
        <v>79915493</v>
      </c>
      <c r="E13" s="107">
        <v>-1005689</v>
      </c>
      <c r="F13" s="79">
        <f t="shared" si="1"/>
        <v>78909804</v>
      </c>
      <c r="G13" s="108">
        <v>85456861</v>
      </c>
      <c r="H13" s="108">
        <v>-5541368</v>
      </c>
      <c r="I13" s="49">
        <f t="shared" si="2"/>
        <v>79915493</v>
      </c>
    </row>
    <row r="14" spans="1:9" ht="12.75" x14ac:dyDescent="0.2">
      <c r="A14" s="22"/>
      <c r="B14" s="96"/>
      <c r="C14" s="77" t="s">
        <v>1940</v>
      </c>
      <c r="D14" s="79">
        <f t="shared" si="0"/>
        <v>11059784</v>
      </c>
      <c r="E14" s="107">
        <v>0</v>
      </c>
      <c r="F14" s="79">
        <f t="shared" si="1"/>
        <v>11059784</v>
      </c>
      <c r="G14" s="108">
        <v>28604831</v>
      </c>
      <c r="H14" s="108">
        <v>-17545047</v>
      </c>
      <c r="I14" s="49">
        <f t="shared" si="2"/>
        <v>11059784</v>
      </c>
    </row>
    <row r="15" spans="1:9" ht="12.75" x14ac:dyDescent="0.2">
      <c r="A15" s="22"/>
      <c r="B15" s="96"/>
      <c r="C15" s="77" t="s">
        <v>1941</v>
      </c>
      <c r="D15" s="79">
        <f t="shared" si="0"/>
        <v>3422205</v>
      </c>
      <c r="E15" s="107">
        <v>0</v>
      </c>
      <c r="F15" s="79">
        <f t="shared" si="1"/>
        <v>3422205</v>
      </c>
      <c r="G15" s="108">
        <v>6970345</v>
      </c>
      <c r="H15" s="108">
        <v>-3548140</v>
      </c>
      <c r="I15" s="49">
        <f t="shared" si="2"/>
        <v>3422205</v>
      </c>
    </row>
    <row r="16" spans="1:9" ht="12.75" x14ac:dyDescent="0.2">
      <c r="A16" s="22"/>
      <c r="B16" s="96"/>
      <c r="C16" s="77" t="s">
        <v>1942</v>
      </c>
      <c r="D16" s="79">
        <f t="shared" si="0"/>
        <v>1239718</v>
      </c>
      <c r="E16" s="107">
        <v>0</v>
      </c>
      <c r="F16" s="79">
        <f t="shared" si="1"/>
        <v>1239718</v>
      </c>
      <c r="G16" s="108">
        <v>16723830</v>
      </c>
      <c r="H16" s="108">
        <v>-15484112</v>
      </c>
      <c r="I16" s="49">
        <f t="shared" si="2"/>
        <v>1239718</v>
      </c>
    </row>
    <row r="17" spans="1:9" ht="12.75" x14ac:dyDescent="0.2">
      <c r="A17" s="23"/>
      <c r="B17" s="96"/>
      <c r="C17" s="77" t="s">
        <v>1943</v>
      </c>
      <c r="D17" s="79">
        <f t="shared" si="0"/>
        <v>4644871</v>
      </c>
      <c r="E17" s="107">
        <v>30500</v>
      </c>
      <c r="F17" s="79">
        <f t="shared" si="1"/>
        <v>4675371</v>
      </c>
      <c r="G17" s="108">
        <v>4644871</v>
      </c>
      <c r="H17" s="108">
        <v>0</v>
      </c>
      <c r="I17" s="49">
        <f t="shared" si="2"/>
        <v>4644871</v>
      </c>
    </row>
    <row r="18" spans="1:9" ht="12.75" x14ac:dyDescent="0.2">
      <c r="A18" s="23"/>
      <c r="B18" s="96"/>
      <c r="C18" s="6"/>
      <c r="D18" s="81">
        <f t="shared" ref="D18:I18" si="3">ROUND(SUM(D11:D17),0)</f>
        <v>119885913</v>
      </c>
      <c r="E18" s="81">
        <f t="shared" si="3"/>
        <v>1548080</v>
      </c>
      <c r="F18" s="81">
        <f t="shared" si="3"/>
        <v>121433993</v>
      </c>
      <c r="G18" s="73">
        <f t="shared" si="3"/>
        <v>162004580</v>
      </c>
      <c r="H18" s="73">
        <f t="shared" si="3"/>
        <v>-42118667</v>
      </c>
      <c r="I18" s="73">
        <f t="shared" si="3"/>
        <v>119885913</v>
      </c>
    </row>
    <row r="19" spans="1:9" ht="12.75" x14ac:dyDescent="0.2">
      <c r="A19" s="23"/>
      <c r="B19" s="96"/>
      <c r="C19" s="6"/>
      <c r="D19" s="79"/>
      <c r="E19" s="79"/>
      <c r="F19" s="79"/>
      <c r="G19" s="49"/>
      <c r="H19" s="49"/>
      <c r="I19" s="49"/>
    </row>
    <row r="20" spans="1:9" ht="12.75" x14ac:dyDescent="0.2">
      <c r="A20" s="23"/>
      <c r="B20" s="96"/>
      <c r="C20" s="6" t="s">
        <v>819</v>
      </c>
      <c r="D20" s="79">
        <f>+I20</f>
        <v>4568</v>
      </c>
      <c r="E20" s="107">
        <v>176</v>
      </c>
      <c r="F20" s="79">
        <f>ROUND(SUM(D20:E20),0)</f>
        <v>4744</v>
      </c>
      <c r="G20" s="108">
        <v>5136</v>
      </c>
      <c r="H20" s="108">
        <v>-568</v>
      </c>
      <c r="I20" s="49">
        <f t="shared" ref="I20" si="4">ROUND(SUM(G20:H20),0)</f>
        <v>4568</v>
      </c>
    </row>
    <row r="21" spans="1:9" ht="12.75" x14ac:dyDescent="0.2">
      <c r="A21" s="23"/>
      <c r="B21" s="96"/>
      <c r="C21" s="6"/>
      <c r="D21" s="79"/>
      <c r="E21" s="79"/>
      <c r="F21" s="79"/>
      <c r="G21" s="49"/>
      <c r="H21" s="49"/>
      <c r="I21" s="49"/>
    </row>
    <row r="22" spans="1:9" ht="12.75" x14ac:dyDescent="0.2">
      <c r="A22" s="23"/>
      <c r="B22" s="114"/>
      <c r="C22" s="6"/>
      <c r="D22" s="81">
        <f>ROUND(SUM(D18,D20),0)</f>
        <v>119890481</v>
      </c>
      <c r="E22" s="81">
        <f t="shared" ref="E22:F22" si="5">ROUND(SUM(E18,E20),0)</f>
        <v>1548256</v>
      </c>
      <c r="F22" s="81">
        <f t="shared" si="5"/>
        <v>121438737</v>
      </c>
      <c r="G22" s="73">
        <f>ROUND(SUM(G18,G20),0)</f>
        <v>162009716</v>
      </c>
      <c r="H22" s="73">
        <f t="shared" ref="H22:I22" si="6">ROUND(SUM(H18,H20),0)</f>
        <v>-42119235</v>
      </c>
      <c r="I22" s="73">
        <f t="shared" si="6"/>
        <v>119890481</v>
      </c>
    </row>
    <row r="24" spans="1:9" ht="15" customHeight="1" x14ac:dyDescent="0.2">
      <c r="C24" t="s">
        <v>2166</v>
      </c>
    </row>
    <row r="25" spans="1:9" ht="15" customHeight="1" x14ac:dyDescent="0.2">
      <c r="C25" t="s">
        <v>1731</v>
      </c>
    </row>
    <row r="26" spans="1:9" ht="15" customHeight="1" x14ac:dyDescent="0.2">
      <c r="C26" t="str">
        <f>"for landfill make good costs. Refer to Note "&amp;'Other provisions'!B5</f>
        <v>for landfill make good costs. Refer to Note 18.</v>
      </c>
    </row>
  </sheetData>
  <conditionalFormatting sqref="D11:I22">
    <cfRule type="expression" dxfId="12" priority="2">
      <formula>TRUNC(D11)&lt;&gt;D11</formula>
    </cfRule>
  </conditionalFormatting>
  <pageMargins left="0.23622047244094491" right="0.23622047244094491" top="0.90551181102362199" bottom="0.74803149606299213" header="0.31496062992125984" footer="0.31496062992125984"/>
  <pageSetup paperSize="9" scale="68" fitToHeight="0" orientation="portrait" r:id="rId1"/>
  <headerFooter scaleWithDoc="0">
    <oddFooter>&amp;L&amp;K000000&amp;R&amp;K000000 | &amp;P</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0CCD-FD2C-4CC6-AD2F-06A624B7F901}">
  <sheetPr codeName="Sheet20">
    <tabColor rgb="FF002060"/>
    <pageSetUpPr fitToPage="1"/>
  </sheetPr>
  <dimension ref="A1:G42"/>
  <sheetViews>
    <sheetView view="pageBreakPreview" zoomScaleNormal="100" zoomScaleSheetLayoutView="100" workbookViewId="0"/>
  </sheetViews>
  <sheetFormatPr defaultColWidth="8.85546875" defaultRowHeight="15" customHeight="1" x14ac:dyDescent="0.2"/>
  <cols>
    <col min="1" max="1" width="12" style="23" bestFit="1" customWidth="1"/>
    <col min="2" max="2" width="4.42578125" customWidth="1"/>
    <col min="3" max="3" width="3.85546875" customWidth="1"/>
    <col min="4" max="4" width="43.85546875" customWidth="1"/>
    <col min="5" max="5" width="7.140625" customWidth="1"/>
    <col min="6" max="6" width="16" customWidth="1"/>
    <col min="7" max="7" width="15.42578125" customWidth="1"/>
    <col min="8" max="9" width="8.85546875" customWidth="1"/>
  </cols>
  <sheetData>
    <row r="1" spans="1:7" ht="15.75" x14ac:dyDescent="0.2">
      <c r="B1" s="6"/>
      <c r="C1" s="281" t="s">
        <v>1597</v>
      </c>
      <c r="D1" s="6"/>
      <c r="E1" s="6"/>
      <c r="F1" s="6"/>
      <c r="G1" s="6"/>
    </row>
    <row r="2" spans="1:7" ht="15.75" x14ac:dyDescent="0.2">
      <c r="A2" s="23" t="s">
        <v>1072</v>
      </c>
      <c r="B2" s="6"/>
      <c r="C2" s="281" t="s">
        <v>534</v>
      </c>
      <c r="D2" s="6"/>
      <c r="E2" s="6"/>
      <c r="F2" s="6"/>
      <c r="G2" s="6"/>
    </row>
    <row r="3" spans="1:7" ht="15.75" x14ac:dyDescent="0.2">
      <c r="A3" s="23" t="s">
        <v>991</v>
      </c>
      <c r="B3" s="6"/>
      <c r="C3" s="281" t="s">
        <v>1730</v>
      </c>
      <c r="D3" s="6"/>
      <c r="E3" s="6"/>
      <c r="F3" s="6"/>
      <c r="G3" s="6"/>
    </row>
    <row r="4" spans="1:7" ht="12.75" x14ac:dyDescent="0.2">
      <c r="B4" s="24"/>
      <c r="C4" s="24"/>
      <c r="D4" s="24"/>
      <c r="E4" s="24"/>
      <c r="F4" s="24"/>
      <c r="G4" s="24"/>
    </row>
    <row r="5" spans="1:7" ht="15.75" x14ac:dyDescent="0.2">
      <c r="B5" s="283" t="s">
        <v>1944</v>
      </c>
      <c r="C5" s="284" t="s">
        <v>862</v>
      </c>
      <c r="D5" s="15"/>
      <c r="E5" s="15"/>
      <c r="F5" s="6"/>
      <c r="G5" s="6"/>
    </row>
    <row r="6" spans="1:7" ht="12.75" x14ac:dyDescent="0.2">
      <c r="B6" s="114"/>
      <c r="C6" s="6"/>
      <c r="D6" s="6"/>
      <c r="E6" s="6"/>
      <c r="F6" s="6"/>
      <c r="G6" s="6"/>
    </row>
    <row r="7" spans="1:7" ht="12.75" x14ac:dyDescent="0.2">
      <c r="B7" s="114"/>
      <c r="C7" s="6"/>
      <c r="D7" s="6"/>
      <c r="E7" s="6"/>
      <c r="F7" s="269">
        <v>2026</v>
      </c>
      <c r="G7" s="271">
        <v>2025</v>
      </c>
    </row>
    <row r="8" spans="1:7" ht="12.75" x14ac:dyDescent="0.2">
      <c r="B8" s="114"/>
      <c r="C8" s="6"/>
      <c r="D8" s="6"/>
      <c r="E8" s="271" t="s">
        <v>254</v>
      </c>
      <c r="F8" s="272" t="s">
        <v>11</v>
      </c>
      <c r="G8" s="271" t="s">
        <v>11</v>
      </c>
    </row>
    <row r="9" spans="1:7" ht="12.75" x14ac:dyDescent="0.2">
      <c r="B9" s="114"/>
      <c r="C9" s="6"/>
      <c r="D9" s="6"/>
      <c r="E9" s="113"/>
      <c r="F9" s="274" t="s">
        <v>13</v>
      </c>
      <c r="G9" s="273" t="s">
        <v>13</v>
      </c>
    </row>
    <row r="10" spans="1:7" ht="12.75" x14ac:dyDescent="0.2">
      <c r="A10" s="23" t="s">
        <v>1266</v>
      </c>
      <c r="B10" s="114"/>
      <c r="C10" s="6" t="s">
        <v>670</v>
      </c>
      <c r="D10" s="6"/>
      <c r="E10" s="6"/>
      <c r="F10" s="33"/>
      <c r="G10" s="34"/>
    </row>
    <row r="11" spans="1:7" ht="12.75" x14ac:dyDescent="0.2">
      <c r="B11" s="114"/>
      <c r="C11" s="6" t="s">
        <v>671</v>
      </c>
      <c r="D11" s="6"/>
      <c r="E11" s="6"/>
      <c r="F11" s="78"/>
      <c r="G11" s="49"/>
    </row>
    <row r="12" spans="1:7" ht="12.75" x14ac:dyDescent="0.2">
      <c r="B12" s="114"/>
      <c r="C12" s="6" t="s">
        <v>672</v>
      </c>
      <c r="D12" s="6"/>
      <c r="E12" s="6"/>
      <c r="F12" s="78"/>
      <c r="G12" s="49"/>
    </row>
    <row r="13" spans="1:7" ht="12.75" x14ac:dyDescent="0.2">
      <c r="B13" s="114"/>
      <c r="C13" s="6" t="s">
        <v>673</v>
      </c>
      <c r="D13" s="6"/>
      <c r="E13" s="6"/>
      <c r="F13" s="78"/>
      <c r="G13" s="49"/>
    </row>
    <row r="14" spans="1:7" ht="12.75" x14ac:dyDescent="0.2">
      <c r="B14" s="114"/>
      <c r="C14" s="6"/>
      <c r="D14" s="6"/>
      <c r="E14" s="6"/>
      <c r="F14" s="78"/>
      <c r="G14" s="49"/>
    </row>
    <row r="15" spans="1:7" ht="12.75" x14ac:dyDescent="0.2">
      <c r="B15" s="114"/>
      <c r="C15" s="115" t="s">
        <v>404</v>
      </c>
      <c r="D15" s="13"/>
      <c r="E15" s="13">
        <v>3</v>
      </c>
      <c r="F15" s="78">
        <v>15540466</v>
      </c>
      <c r="G15" s="49">
        <v>11296447</v>
      </c>
    </row>
    <row r="16" spans="1:7" ht="12.75" x14ac:dyDescent="0.2">
      <c r="B16" s="114"/>
      <c r="C16" s="115" t="s">
        <v>405</v>
      </c>
      <c r="D16" s="6"/>
      <c r="E16" s="13">
        <v>4</v>
      </c>
      <c r="F16" s="78">
        <v>9167062</v>
      </c>
      <c r="G16" s="198">
        <v>8206849</v>
      </c>
    </row>
    <row r="17" spans="1:7" ht="12.75" x14ac:dyDescent="0.2">
      <c r="B17" s="114"/>
      <c r="C17" s="115"/>
      <c r="D17" s="6"/>
      <c r="E17" s="6"/>
      <c r="F17" s="81">
        <f>SUM(F15:F16)</f>
        <v>24707528</v>
      </c>
      <c r="G17" s="73">
        <f>SUM(G15:G16)</f>
        <v>19503296</v>
      </c>
    </row>
    <row r="18" spans="1:7" ht="12.75" x14ac:dyDescent="0.2">
      <c r="B18" s="114"/>
      <c r="C18" s="115"/>
      <c r="D18" s="6"/>
      <c r="E18" s="6"/>
      <c r="F18" s="78"/>
      <c r="G18" s="49"/>
    </row>
    <row r="19" spans="1:7" ht="12.75" x14ac:dyDescent="0.2">
      <c r="B19" s="114"/>
      <c r="C19" s="115" t="s">
        <v>674</v>
      </c>
      <c r="D19" s="6"/>
      <c r="E19" s="6"/>
      <c r="F19" s="78"/>
      <c r="G19" s="49"/>
    </row>
    <row r="20" spans="1:7" ht="12.75" x14ac:dyDescent="0.2">
      <c r="B20" s="114"/>
      <c r="C20" s="115" t="s">
        <v>675</v>
      </c>
      <c r="D20" s="6"/>
      <c r="E20" s="6"/>
      <c r="F20" s="78"/>
      <c r="G20" s="49"/>
    </row>
    <row r="21" spans="1:7" ht="12.75" x14ac:dyDescent="0.2">
      <c r="A21" s="23" t="s">
        <v>1267</v>
      </c>
      <c r="B21" s="114"/>
      <c r="C21" s="6" t="str">
        <f>"Restricted "&amp;LOWER(+SoFP!B53)</f>
        <v>Restricted reserve accounts</v>
      </c>
      <c r="D21" s="6"/>
      <c r="E21" s="13">
        <v>32</v>
      </c>
      <c r="F21" s="78">
        <v>18120032</v>
      </c>
      <c r="G21" s="49">
        <v>15924018</v>
      </c>
    </row>
    <row r="22" spans="1:7" ht="12.75" x14ac:dyDescent="0.2">
      <c r="B22" s="114"/>
      <c r="C22" s="6" t="s">
        <v>321</v>
      </c>
      <c r="D22" s="6"/>
      <c r="E22" s="13">
        <v>15</v>
      </c>
      <c r="F22" s="78">
        <v>1718955</v>
      </c>
      <c r="G22" s="49">
        <v>403499</v>
      </c>
    </row>
    <row r="23" spans="1:7" ht="12.75" x14ac:dyDescent="0.2">
      <c r="B23" s="114"/>
      <c r="C23" s="6" t="s">
        <v>2066</v>
      </c>
      <c r="D23" s="6"/>
      <c r="E23" s="13">
        <v>15</v>
      </c>
      <c r="F23" s="78">
        <v>4476857</v>
      </c>
      <c r="G23" s="49">
        <v>3020095</v>
      </c>
    </row>
    <row r="24" spans="1:7" ht="12.75" x14ac:dyDescent="0.2">
      <c r="A24" s="23" t="s">
        <v>1266</v>
      </c>
      <c r="B24" s="114"/>
      <c r="C24" s="6" t="s">
        <v>1673</v>
      </c>
      <c r="D24" s="13"/>
      <c r="E24" s="13" t="s">
        <v>2061</v>
      </c>
      <c r="F24" s="78">
        <v>391684</v>
      </c>
      <c r="G24" s="49">
        <v>155684</v>
      </c>
    </row>
    <row r="25" spans="1:7" ht="12.75" x14ac:dyDescent="0.2">
      <c r="B25" s="114"/>
      <c r="C25" s="287" t="s">
        <v>535</v>
      </c>
      <c r="D25" s="6"/>
      <c r="E25" s="13"/>
      <c r="F25" s="81">
        <f>SUM(F21:F24)</f>
        <v>24707528</v>
      </c>
      <c r="G25" s="46">
        <f>SUM(G21:G24)</f>
        <v>19503296</v>
      </c>
    </row>
    <row r="26" spans="1:7" ht="12.75" x14ac:dyDescent="0.2">
      <c r="B26" s="6"/>
      <c r="C26" s="6"/>
      <c r="D26" s="6"/>
      <c r="E26" s="6"/>
      <c r="F26" s="79"/>
      <c r="G26" s="49"/>
    </row>
    <row r="27" spans="1:7" ht="15.75" x14ac:dyDescent="0.2">
      <c r="B27" s="283" t="s">
        <v>1945</v>
      </c>
      <c r="C27" s="284" t="s">
        <v>875</v>
      </c>
      <c r="D27" s="15"/>
      <c r="E27" s="6"/>
      <c r="F27" s="79"/>
      <c r="G27" s="49"/>
    </row>
    <row r="28" spans="1:7" ht="15.75" x14ac:dyDescent="0.2">
      <c r="B28" s="283"/>
      <c r="C28" s="284" t="s">
        <v>876</v>
      </c>
      <c r="D28" s="15"/>
      <c r="E28" s="6"/>
      <c r="F28" s="79"/>
      <c r="G28" s="49"/>
    </row>
    <row r="29" spans="1:7" ht="15.75" x14ac:dyDescent="0.2">
      <c r="B29" s="283"/>
      <c r="C29" s="284"/>
      <c r="D29" s="15"/>
      <c r="E29" s="6"/>
      <c r="F29" s="79"/>
      <c r="G29" s="49"/>
    </row>
    <row r="30" spans="1:7" ht="15.75" x14ac:dyDescent="0.2">
      <c r="B30" s="283"/>
      <c r="C30" s="292" t="s">
        <v>1639</v>
      </c>
      <c r="D30" s="15"/>
      <c r="E30" s="6"/>
      <c r="F30" s="79"/>
      <c r="G30" s="49"/>
    </row>
    <row r="31" spans="1:7" ht="12.75" x14ac:dyDescent="0.2">
      <c r="A31" s="23" t="s">
        <v>1268</v>
      </c>
      <c r="B31" s="128"/>
      <c r="C31" s="6" t="s">
        <v>29</v>
      </c>
      <c r="D31" s="6"/>
      <c r="E31" s="6"/>
      <c r="F31" s="107">
        <v>500000</v>
      </c>
      <c r="G31" s="108">
        <v>500000</v>
      </c>
    </row>
    <row r="32" spans="1:7" ht="12.75" x14ac:dyDescent="0.2">
      <c r="B32" s="128"/>
      <c r="C32" s="6" t="s">
        <v>30</v>
      </c>
      <c r="D32" s="6"/>
      <c r="E32" s="6"/>
      <c r="F32" s="107">
        <v>0</v>
      </c>
      <c r="G32" s="108">
        <v>0</v>
      </c>
    </row>
    <row r="33" spans="1:7" ht="12.75" x14ac:dyDescent="0.2">
      <c r="A33" s="23" t="s">
        <v>1268</v>
      </c>
      <c r="B33" s="128"/>
      <c r="C33" s="6" t="s">
        <v>31</v>
      </c>
      <c r="D33" s="6"/>
      <c r="E33" s="6"/>
      <c r="F33" s="107">
        <v>55000</v>
      </c>
      <c r="G33" s="108">
        <v>55000</v>
      </c>
    </row>
    <row r="34" spans="1:7" ht="12.75" x14ac:dyDescent="0.2">
      <c r="B34" s="128"/>
      <c r="C34" s="6" t="s">
        <v>32</v>
      </c>
      <c r="D34" s="6"/>
      <c r="E34" s="6"/>
      <c r="F34" s="107">
        <v>-16581</v>
      </c>
      <c r="G34" s="108">
        <v>-2684</v>
      </c>
    </row>
    <row r="35" spans="1:7" ht="12.75" x14ac:dyDescent="0.2">
      <c r="B35" s="128"/>
      <c r="C35" s="287" t="s">
        <v>33</v>
      </c>
      <c r="D35" s="6"/>
      <c r="E35" s="6"/>
      <c r="F35" s="81">
        <f>SUM(F31:F34)</f>
        <v>538419</v>
      </c>
      <c r="G35" s="90">
        <f>SUM(G31:G34)</f>
        <v>552316</v>
      </c>
    </row>
    <row r="36" spans="1:7" ht="12.75" x14ac:dyDescent="0.2">
      <c r="B36" s="128"/>
      <c r="C36" s="6"/>
      <c r="D36" s="6"/>
      <c r="E36" s="6"/>
      <c r="F36" s="79"/>
      <c r="G36" s="49"/>
    </row>
    <row r="37" spans="1:7" ht="12.75" x14ac:dyDescent="0.2">
      <c r="A37" s="23" t="s">
        <v>1269</v>
      </c>
      <c r="B37" s="128"/>
      <c r="C37" s="287" t="s">
        <v>34</v>
      </c>
      <c r="D37" s="6"/>
      <c r="E37" s="6"/>
      <c r="F37" s="79"/>
      <c r="G37" s="49"/>
    </row>
    <row r="38" spans="1:7" ht="12.75" x14ac:dyDescent="0.2">
      <c r="A38" s="23" t="s">
        <v>1254</v>
      </c>
      <c r="B38" s="128"/>
      <c r="C38" s="6" t="s">
        <v>35</v>
      </c>
      <c r="D38" s="6"/>
      <c r="E38" s="6"/>
      <c r="F38" s="78">
        <v>2788105</v>
      </c>
      <c r="G38" s="49">
        <v>2780672</v>
      </c>
    </row>
    <row r="39" spans="1:7" ht="12.75" x14ac:dyDescent="0.2">
      <c r="B39" s="128"/>
      <c r="C39" s="6" t="s">
        <v>36</v>
      </c>
      <c r="D39" s="6"/>
      <c r="E39" s="6"/>
      <c r="F39" s="78">
        <v>12534528</v>
      </c>
      <c r="G39" s="49">
        <v>12958535</v>
      </c>
    </row>
    <row r="40" spans="1:7" ht="12.75" x14ac:dyDescent="0.2">
      <c r="B40" s="128"/>
      <c r="C40" s="287" t="s">
        <v>37</v>
      </c>
      <c r="D40" s="6"/>
      <c r="E40" s="6"/>
      <c r="F40" s="81">
        <f>SUM(F38:F39)</f>
        <v>15322633</v>
      </c>
      <c r="G40" s="90">
        <f>SUM(G38:G39)</f>
        <v>15739207</v>
      </c>
    </row>
    <row r="41" spans="1:7" ht="12.75" x14ac:dyDescent="0.2">
      <c r="B41" s="128"/>
      <c r="C41" s="6"/>
      <c r="D41" s="6"/>
      <c r="E41" s="6"/>
      <c r="F41" s="79"/>
      <c r="G41" s="49"/>
    </row>
    <row r="42" spans="1:7" ht="12.75" x14ac:dyDescent="0.2">
      <c r="B42" s="128"/>
      <c r="C42" s="287" t="s">
        <v>38</v>
      </c>
      <c r="D42" s="6"/>
      <c r="E42" s="6"/>
      <c r="F42" s="107" t="s">
        <v>949</v>
      </c>
      <c r="G42" s="108" t="s">
        <v>949</v>
      </c>
    </row>
  </sheetData>
  <conditionalFormatting sqref="B8:G24 D25:G25 B26:G26 D27:G30 B31:G34 D35:G35 B36:G36 D37:G37 B38:G39 D40:G40 B1:B3 D1:G3 B4:G4 D5:G5 B6:G6 B7:E7 G7 B25 B35 B37 B40 B41:G41 B42 D42:G42">
    <cfRule type="expression" dxfId="11" priority="2">
      <formula>#REF!="N/A"</formula>
    </cfRule>
  </conditionalFormatting>
  <conditionalFormatting sqref="F15:G40">
    <cfRule type="expression" dxfId="10" priority="1">
      <formula>TRUNC(F15)&lt;&gt;F15</formula>
    </cfRule>
  </conditionalFormatting>
  <pageMargins left="0.23622047244094491" right="0.23622047244094491" top="0.90551181102362199" bottom="0.74803149606299213" header="0.31496062992125984" footer="0.31496062992125984"/>
  <pageSetup paperSize="9" scale="98" orientation="portrait" r:id="rId1"/>
  <headerFooter scaleWithDoc="0">
    <oddFooter>&amp;L&amp;K000000&amp;R&amp;K000000 | &amp;P</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5">
    <tabColor rgb="FF002060"/>
    <pageSetUpPr fitToPage="1"/>
  </sheetPr>
  <dimension ref="A1:F33"/>
  <sheetViews>
    <sheetView view="pageBreakPreview" zoomScaleNormal="100" zoomScaleSheetLayoutView="100" workbookViewId="0"/>
  </sheetViews>
  <sheetFormatPr defaultColWidth="8.85546875" defaultRowHeight="15" customHeight="1" x14ac:dyDescent="0.2"/>
  <cols>
    <col min="1" max="1" width="12" style="254" bestFit="1" customWidth="1"/>
    <col min="2" max="2" width="5.42578125" customWidth="1"/>
    <col min="3" max="3" width="49.42578125" customWidth="1"/>
    <col min="4" max="4" width="5.85546875" customWidth="1"/>
    <col min="5" max="5" width="13.85546875" customWidth="1"/>
    <col min="6" max="6" width="15" customWidth="1"/>
  </cols>
  <sheetData>
    <row r="1" spans="1:6" ht="15" customHeight="1" x14ac:dyDescent="0.2">
      <c r="A1" s="22"/>
      <c r="B1" s="266"/>
      <c r="C1" s="281" t="s">
        <v>1597</v>
      </c>
      <c r="D1" s="6"/>
      <c r="E1" s="6"/>
      <c r="F1" s="6"/>
    </row>
    <row r="2" spans="1:6" ht="15" customHeight="1" x14ac:dyDescent="0.2">
      <c r="A2" s="22" t="s">
        <v>1072</v>
      </c>
      <c r="B2" s="266"/>
      <c r="C2" s="281" t="s">
        <v>534</v>
      </c>
      <c r="D2" s="6"/>
      <c r="E2" s="6"/>
      <c r="F2" s="6"/>
    </row>
    <row r="3" spans="1:6" ht="15" customHeight="1" x14ac:dyDescent="0.2">
      <c r="A3" s="22" t="s">
        <v>991</v>
      </c>
      <c r="B3" s="266"/>
      <c r="C3" s="281" t="s">
        <v>1730</v>
      </c>
      <c r="D3" s="6"/>
      <c r="E3" s="6"/>
      <c r="F3" s="6"/>
    </row>
    <row r="4" spans="1:6" ht="12.75" x14ac:dyDescent="0.2">
      <c r="B4" s="285"/>
      <c r="C4" s="266"/>
      <c r="D4" s="6"/>
      <c r="E4" s="6"/>
      <c r="F4" s="6"/>
    </row>
    <row r="5" spans="1:6" ht="15" customHeight="1" x14ac:dyDescent="0.2">
      <c r="B5" s="283" t="s">
        <v>1946</v>
      </c>
      <c r="C5" s="284" t="s">
        <v>39</v>
      </c>
      <c r="D5" s="6"/>
      <c r="E5" s="6"/>
      <c r="F5" s="6"/>
    </row>
    <row r="6" spans="1:6" ht="12.75" x14ac:dyDescent="0.2">
      <c r="A6" s="22"/>
      <c r="B6" s="285"/>
      <c r="C6" s="266"/>
      <c r="D6" s="6"/>
      <c r="E6" s="6"/>
      <c r="F6" s="6"/>
    </row>
    <row r="7" spans="1:6" ht="12.75" x14ac:dyDescent="0.2">
      <c r="A7" s="22" t="s">
        <v>1270</v>
      </c>
      <c r="B7" s="6"/>
      <c r="C7" s="20" t="s">
        <v>1483</v>
      </c>
      <c r="D7" s="6"/>
      <c r="E7" s="6"/>
      <c r="F7" s="6"/>
    </row>
    <row r="8" spans="1:6" ht="12.75" x14ac:dyDescent="0.2">
      <c r="A8" s="22"/>
      <c r="B8" s="6"/>
      <c r="C8" s="20" t="s">
        <v>1948</v>
      </c>
      <c r="D8" s="6"/>
      <c r="E8" s="6"/>
      <c r="F8" s="6"/>
    </row>
    <row r="9" spans="1:6" ht="12.75" x14ac:dyDescent="0.2">
      <c r="A9" s="22"/>
      <c r="B9" s="6"/>
      <c r="C9" s="20" t="s">
        <v>950</v>
      </c>
      <c r="D9" s="6"/>
      <c r="E9" s="6"/>
      <c r="F9" s="6"/>
    </row>
    <row r="10" spans="1:6" ht="12.75" x14ac:dyDescent="0.2">
      <c r="A10" s="22"/>
      <c r="B10" s="6"/>
      <c r="C10" s="19"/>
      <c r="D10" s="6"/>
      <c r="E10" s="6"/>
      <c r="F10" s="6"/>
    </row>
    <row r="11" spans="1:6" ht="12.75" x14ac:dyDescent="0.2">
      <c r="A11" s="22"/>
      <c r="B11" s="6"/>
      <c r="C11" s="19" t="s">
        <v>1949</v>
      </c>
      <c r="D11" s="6"/>
      <c r="E11" s="6"/>
      <c r="F11" s="6"/>
    </row>
    <row r="12" spans="1:6" ht="12.75" x14ac:dyDescent="0.2">
      <c r="A12" s="22"/>
      <c r="B12" s="114"/>
      <c r="C12" s="19" t="s">
        <v>1950</v>
      </c>
      <c r="D12" s="6"/>
      <c r="E12" s="6"/>
      <c r="F12" s="6"/>
    </row>
    <row r="13" spans="1:6" ht="12.75" x14ac:dyDescent="0.2">
      <c r="A13" s="22"/>
      <c r="B13" s="114"/>
      <c r="C13" s="20"/>
      <c r="D13" s="6"/>
      <c r="E13" s="6"/>
      <c r="F13" s="6"/>
    </row>
    <row r="14" spans="1:6" ht="12.75" x14ac:dyDescent="0.2">
      <c r="A14" s="22"/>
      <c r="B14" s="114"/>
      <c r="C14" s="19" t="s">
        <v>1951</v>
      </c>
      <c r="D14" s="6"/>
      <c r="E14" s="6"/>
      <c r="F14" s="6"/>
    </row>
    <row r="15" spans="1:6" ht="12.75" x14ac:dyDescent="0.2">
      <c r="A15" s="22"/>
      <c r="B15" s="114"/>
      <c r="C15" s="19" t="s">
        <v>951</v>
      </c>
      <c r="D15" s="6"/>
      <c r="E15" s="6"/>
      <c r="F15" s="6"/>
    </row>
    <row r="16" spans="1:6" ht="12.75" x14ac:dyDescent="0.2">
      <c r="A16" s="22" t="s">
        <v>1271</v>
      </c>
      <c r="B16" s="6"/>
      <c r="C16" s="19" t="s">
        <v>2150</v>
      </c>
      <c r="D16" s="6"/>
      <c r="E16" s="6"/>
      <c r="F16" s="6"/>
    </row>
    <row r="17" spans="1:6" ht="12.75" x14ac:dyDescent="0.2">
      <c r="B17" s="6"/>
      <c r="C17" s="19" t="s">
        <v>952</v>
      </c>
      <c r="D17" s="6"/>
      <c r="E17" s="6"/>
      <c r="F17" s="6"/>
    </row>
    <row r="18" spans="1:6" ht="12.75" x14ac:dyDescent="0.2">
      <c r="A18" s="22"/>
      <c r="B18" s="6"/>
      <c r="C18" s="19" t="s">
        <v>953</v>
      </c>
      <c r="D18" s="6"/>
      <c r="E18" s="6"/>
      <c r="F18" s="6"/>
    </row>
    <row r="19" spans="1:6" ht="12.75" x14ac:dyDescent="0.2">
      <c r="A19" s="22"/>
      <c r="B19" s="6"/>
      <c r="C19" s="19"/>
      <c r="D19" s="6"/>
      <c r="E19" s="6"/>
      <c r="F19" s="6"/>
    </row>
    <row r="20" spans="1:6" ht="15" customHeight="1" x14ac:dyDescent="0.2">
      <c r="A20" s="22"/>
      <c r="B20" s="283" t="s">
        <v>1947</v>
      </c>
      <c r="C20" s="284" t="s">
        <v>677</v>
      </c>
      <c r="D20" s="266"/>
      <c r="E20" s="266"/>
      <c r="F20" s="266"/>
    </row>
    <row r="21" spans="1:6" ht="15" customHeight="1" x14ac:dyDescent="0.2">
      <c r="A21" s="22"/>
      <c r="B21" s="297"/>
      <c r="C21" s="292"/>
      <c r="D21" s="266"/>
      <c r="E21" s="272">
        <v>2026</v>
      </c>
      <c r="F21" s="271">
        <v>2025</v>
      </c>
    </row>
    <row r="22" spans="1:6" ht="15" customHeight="1" x14ac:dyDescent="0.2">
      <c r="A22" s="22"/>
      <c r="B22" s="266"/>
      <c r="C22" s="266"/>
      <c r="D22" s="266"/>
      <c r="E22" s="274" t="s">
        <v>13</v>
      </c>
      <c r="F22" s="273" t="s">
        <v>13</v>
      </c>
    </row>
    <row r="23" spans="1:6" ht="15" customHeight="1" x14ac:dyDescent="0.2">
      <c r="A23" s="22" t="s">
        <v>1272</v>
      </c>
      <c r="B23" s="6"/>
      <c r="C23" s="6" t="s">
        <v>44</v>
      </c>
      <c r="D23" s="6"/>
      <c r="E23" s="79"/>
      <c r="F23" s="6"/>
    </row>
    <row r="24" spans="1:6" ht="15" customHeight="1" x14ac:dyDescent="0.2">
      <c r="B24" s="6"/>
      <c r="C24" s="6" t="s">
        <v>45</v>
      </c>
      <c r="D24" s="6"/>
      <c r="E24" s="107">
        <v>3210066</v>
      </c>
      <c r="F24" s="108">
        <v>7988379</v>
      </c>
    </row>
    <row r="25" spans="1:6" ht="15" customHeight="1" x14ac:dyDescent="0.2">
      <c r="A25" s="22"/>
      <c r="B25" s="6"/>
      <c r="C25" s="6" t="s">
        <v>46</v>
      </c>
      <c r="D25" s="6"/>
      <c r="E25" s="107">
        <v>350147</v>
      </c>
      <c r="F25" s="108">
        <v>165894</v>
      </c>
    </row>
    <row r="26" spans="1:6" ht="15" customHeight="1" x14ac:dyDescent="0.2">
      <c r="A26" s="22" t="s">
        <v>1556</v>
      </c>
      <c r="B26" s="6"/>
      <c r="C26" s="115" t="s">
        <v>1596</v>
      </c>
      <c r="D26" s="6"/>
      <c r="E26" s="107">
        <v>56080</v>
      </c>
      <c r="F26" s="108">
        <v>31650</v>
      </c>
    </row>
    <row r="27" spans="1:6" ht="15" customHeight="1" x14ac:dyDescent="0.2">
      <c r="A27" s="22"/>
      <c r="B27" s="6"/>
      <c r="C27" s="6"/>
      <c r="D27" s="6"/>
      <c r="E27" s="81">
        <f>SUBTOTAL(9,E24:E26)</f>
        <v>3616293</v>
      </c>
      <c r="F27" s="73">
        <f>SUBTOTAL(9,F24:F26)</f>
        <v>8185923</v>
      </c>
    </row>
    <row r="28" spans="1:6" ht="15" customHeight="1" x14ac:dyDescent="0.2">
      <c r="A28" s="22"/>
      <c r="B28" s="6"/>
      <c r="C28" s="6" t="s">
        <v>41</v>
      </c>
      <c r="D28" s="6"/>
      <c r="E28" s="79"/>
      <c r="F28" s="49"/>
    </row>
    <row r="29" spans="1:6" ht="15" customHeight="1" x14ac:dyDescent="0.2">
      <c r="A29" s="22"/>
      <c r="B29" s="6"/>
      <c r="C29" s="6" t="s">
        <v>42</v>
      </c>
      <c r="D29" s="6"/>
      <c r="E29" s="211">
        <f>+E27</f>
        <v>3616293</v>
      </c>
      <c r="F29" s="198">
        <f>+F27</f>
        <v>8185923</v>
      </c>
    </row>
    <row r="30" spans="1:6" ht="15" customHeight="1" x14ac:dyDescent="0.2">
      <c r="A30" s="22"/>
      <c r="B30" s="6"/>
      <c r="C30" s="6"/>
      <c r="D30" s="6"/>
      <c r="E30" s="6"/>
      <c r="F30" s="6"/>
    </row>
    <row r="31" spans="1:6" ht="15" customHeight="1" x14ac:dyDescent="0.2">
      <c r="A31" s="22"/>
      <c r="B31" s="6"/>
      <c r="C31" s="20" t="s">
        <v>1534</v>
      </c>
      <c r="D31" s="6"/>
      <c r="E31" s="6"/>
      <c r="F31" s="6"/>
    </row>
    <row r="32" spans="1:6" ht="15" customHeight="1" x14ac:dyDescent="0.2">
      <c r="A32" s="22"/>
      <c r="B32" s="6"/>
      <c r="C32" s="20" t="s">
        <v>1535</v>
      </c>
      <c r="D32" s="6"/>
      <c r="E32" s="6"/>
      <c r="F32" s="6"/>
    </row>
    <row r="33" spans="1:6" ht="15" customHeight="1" x14ac:dyDescent="0.2">
      <c r="A33" s="22"/>
      <c r="B33" s="6"/>
      <c r="C33" s="20" t="s">
        <v>1536</v>
      </c>
      <c r="D33" s="6"/>
      <c r="E33" s="6"/>
      <c r="F33" s="6"/>
    </row>
  </sheetData>
  <pageMargins left="0.23622047244094491" right="0.23622047244094491" top="0.90551181102362199" bottom="0.74803149606299213" header="0.31496062992125984" footer="0.31496062992125984"/>
  <pageSetup paperSize="9" scale="99" fitToHeight="0" orientation="portrait" r:id="rId1"/>
  <headerFooter scaleWithDoc="0">
    <oddFooter>&amp;L&amp;K000000&amp;R&amp;K000000 |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50C8E8"/>
    <pageSetUpPr fitToPage="1"/>
  </sheetPr>
  <dimension ref="A1:E57"/>
  <sheetViews>
    <sheetView view="pageBreakPreview" zoomScale="115" zoomScaleNormal="100" zoomScaleSheetLayoutView="115" workbookViewId="0"/>
  </sheetViews>
  <sheetFormatPr defaultColWidth="8.85546875" defaultRowHeight="15" customHeight="1" x14ac:dyDescent="0.2"/>
  <cols>
    <col min="1" max="1" width="13.42578125" style="254" bestFit="1" customWidth="1"/>
    <col min="2" max="2" width="40.140625" customWidth="1"/>
    <col min="3" max="3" width="9.140625" customWidth="1"/>
    <col min="4" max="5" width="16" customWidth="1"/>
    <col min="6" max="7" width="8.85546875" customWidth="1"/>
    <col min="9" max="9" width="12.140625" customWidth="1"/>
    <col min="10" max="10" width="14.42578125" customWidth="1"/>
  </cols>
  <sheetData>
    <row r="1" spans="1:5" ht="15" customHeight="1" x14ac:dyDescent="0.2">
      <c r="A1" s="22" t="s">
        <v>989</v>
      </c>
      <c r="B1" s="275" t="s">
        <v>1597</v>
      </c>
      <c r="C1" s="276"/>
      <c r="D1" s="276"/>
      <c r="E1" s="276"/>
    </row>
    <row r="2" spans="1:5" ht="15" customHeight="1" x14ac:dyDescent="0.2">
      <c r="A2" s="22" t="s">
        <v>1009</v>
      </c>
      <c r="B2" s="275" t="s">
        <v>529</v>
      </c>
      <c r="C2" s="268"/>
      <c r="D2" s="276"/>
      <c r="E2" s="276"/>
    </row>
    <row r="3" spans="1:5" ht="15" customHeight="1" x14ac:dyDescent="0.2">
      <c r="A3" s="22" t="s">
        <v>1010</v>
      </c>
      <c r="B3" s="275" t="s">
        <v>1804</v>
      </c>
      <c r="C3" s="268"/>
      <c r="D3" s="276"/>
      <c r="E3" s="268"/>
    </row>
    <row r="4" spans="1:5" ht="15" customHeight="1" x14ac:dyDescent="0.2">
      <c r="A4" s="22" t="s">
        <v>991</v>
      </c>
      <c r="B4" s="268"/>
      <c r="C4" s="271" t="s">
        <v>254</v>
      </c>
      <c r="D4" s="272">
        <v>2026</v>
      </c>
      <c r="E4" s="271">
        <v>2025</v>
      </c>
    </row>
    <row r="5" spans="1:5" ht="15" customHeight="1" x14ac:dyDescent="0.2">
      <c r="A5" s="22"/>
      <c r="B5" s="268"/>
      <c r="C5" s="273"/>
      <c r="D5" s="274" t="s">
        <v>13</v>
      </c>
      <c r="E5" s="273" t="s">
        <v>13</v>
      </c>
    </row>
    <row r="6" spans="1:5" s="10" customFormat="1" ht="15" customHeight="1" x14ac:dyDescent="0.2">
      <c r="A6" s="37" t="s">
        <v>1011</v>
      </c>
      <c r="B6" s="362" t="s">
        <v>21</v>
      </c>
      <c r="C6" s="40"/>
      <c r="D6" s="59"/>
      <c r="E6" s="40"/>
    </row>
    <row r="7" spans="1:5" s="10" customFormat="1" ht="15" customHeight="1" x14ac:dyDescent="0.2">
      <c r="A7" s="37" t="s">
        <v>1012</v>
      </c>
      <c r="B7" s="40" t="s">
        <v>22</v>
      </c>
      <c r="C7" s="41">
        <v>3</v>
      </c>
      <c r="D7" s="52">
        <v>24562679</v>
      </c>
      <c r="E7" s="43">
        <v>19641775</v>
      </c>
    </row>
    <row r="8" spans="1:5" s="10" customFormat="1" ht="18" x14ac:dyDescent="0.2">
      <c r="A8" s="37" t="s">
        <v>1013</v>
      </c>
      <c r="B8" s="40" t="s">
        <v>72</v>
      </c>
      <c r="C8" s="41">
        <v>5</v>
      </c>
      <c r="D8" s="52">
        <v>2538396</v>
      </c>
      <c r="E8" s="43">
        <v>1932632</v>
      </c>
    </row>
    <row r="9" spans="1:5" s="10" customFormat="1" ht="18" x14ac:dyDescent="0.2">
      <c r="A9" s="37" t="s">
        <v>1014</v>
      </c>
      <c r="B9" s="40" t="s">
        <v>336</v>
      </c>
      <c r="C9" s="41" t="s">
        <v>2049</v>
      </c>
      <c r="D9" s="60">
        <v>9332905</v>
      </c>
      <c r="E9" s="43">
        <v>8372692</v>
      </c>
    </row>
    <row r="10" spans="1:5" s="10" customFormat="1" ht="15" customHeight="1" x14ac:dyDescent="0.2">
      <c r="A10" s="37" t="s">
        <v>1012</v>
      </c>
      <c r="B10" s="40" t="s">
        <v>23</v>
      </c>
      <c r="C10" s="41">
        <v>6</v>
      </c>
      <c r="D10" s="52">
        <v>871954</v>
      </c>
      <c r="E10" s="43">
        <v>2990822</v>
      </c>
    </row>
    <row r="11" spans="1:5" s="10" customFormat="1" ht="15" customHeight="1" x14ac:dyDescent="0.2">
      <c r="A11" s="37" t="s">
        <v>992</v>
      </c>
      <c r="B11" s="40" t="s">
        <v>232</v>
      </c>
      <c r="C11" s="41">
        <v>7</v>
      </c>
      <c r="D11" s="52">
        <v>910757</v>
      </c>
      <c r="E11" s="43">
        <v>695592</v>
      </c>
    </row>
    <row r="12" spans="1:5" s="10" customFormat="1" ht="18" x14ac:dyDescent="0.2">
      <c r="A12" s="37" t="s">
        <v>1015</v>
      </c>
      <c r="B12" s="40" t="s">
        <v>1581</v>
      </c>
      <c r="C12" s="41">
        <v>7</v>
      </c>
      <c r="D12" s="52">
        <v>653000</v>
      </c>
      <c r="E12" s="43">
        <v>0</v>
      </c>
    </row>
    <row r="13" spans="1:5" s="10" customFormat="1" ht="15" customHeight="1" x14ac:dyDescent="0.2">
      <c r="A13" s="37" t="s">
        <v>1016</v>
      </c>
      <c r="B13" s="362" t="s">
        <v>125</v>
      </c>
      <c r="C13" s="38"/>
      <c r="D13" s="45">
        <f>SUM(D7:D12)</f>
        <v>38869691</v>
      </c>
      <c r="E13" s="46">
        <f>SUM(E7:E12)</f>
        <v>33633513</v>
      </c>
    </row>
    <row r="14" spans="1:5" s="10" customFormat="1" ht="15" customHeight="1" x14ac:dyDescent="0.2">
      <c r="A14" s="37"/>
      <c r="B14" s="363"/>
      <c r="C14" s="38"/>
      <c r="D14" s="52"/>
      <c r="E14" s="43"/>
    </row>
    <row r="15" spans="1:5" s="10" customFormat="1" ht="15" customHeight="1" x14ac:dyDescent="0.2">
      <c r="A15" s="37" t="s">
        <v>1011</v>
      </c>
      <c r="B15" s="362" t="s">
        <v>126</v>
      </c>
      <c r="C15" s="38"/>
      <c r="D15" s="52"/>
      <c r="E15" s="43"/>
    </row>
    <row r="16" spans="1:5" s="10" customFormat="1" ht="18" x14ac:dyDescent="0.2">
      <c r="A16" s="37" t="s">
        <v>1013</v>
      </c>
      <c r="B16" s="40" t="s">
        <v>72</v>
      </c>
      <c r="C16" s="41">
        <v>5</v>
      </c>
      <c r="D16" s="52">
        <v>195448</v>
      </c>
      <c r="E16" s="43">
        <v>164810</v>
      </c>
    </row>
    <row r="17" spans="1:5" s="10" customFormat="1" ht="18" x14ac:dyDescent="0.2">
      <c r="A17" s="37" t="s">
        <v>1014</v>
      </c>
      <c r="B17" s="40" t="s">
        <v>336</v>
      </c>
      <c r="C17" s="41" t="s">
        <v>2046</v>
      </c>
      <c r="D17" s="52">
        <v>2381240</v>
      </c>
      <c r="E17" s="43">
        <v>541440</v>
      </c>
    </row>
    <row r="18" spans="1:5" s="10" customFormat="1" ht="15" customHeight="1" x14ac:dyDescent="0.2">
      <c r="A18" s="37" t="s">
        <v>1017</v>
      </c>
      <c r="B18" s="40" t="s">
        <v>23</v>
      </c>
      <c r="C18" s="41">
        <v>6</v>
      </c>
      <c r="D18" s="52">
        <v>3530361</v>
      </c>
      <c r="E18" s="43">
        <v>1320960</v>
      </c>
    </row>
    <row r="19" spans="1:5" s="10" customFormat="1" ht="15" customHeight="1" x14ac:dyDescent="0.2">
      <c r="A19" s="37" t="s">
        <v>1018</v>
      </c>
      <c r="B19" s="44" t="s">
        <v>337</v>
      </c>
      <c r="C19" s="41" t="s">
        <v>2050</v>
      </c>
      <c r="D19" s="52">
        <v>210807</v>
      </c>
      <c r="E19" s="43">
        <v>206897</v>
      </c>
    </row>
    <row r="20" spans="1:5" s="10" customFormat="1" ht="15" customHeight="1" x14ac:dyDescent="0.2">
      <c r="A20" s="37" t="s">
        <v>1019</v>
      </c>
      <c r="B20" s="44" t="s">
        <v>82</v>
      </c>
      <c r="C20" s="41">
        <v>8</v>
      </c>
      <c r="D20" s="52">
        <v>156988525</v>
      </c>
      <c r="E20" s="43">
        <v>149023555</v>
      </c>
    </row>
    <row r="21" spans="1:5" s="10" customFormat="1" ht="15" customHeight="1" x14ac:dyDescent="0.2">
      <c r="A21" s="37" t="s">
        <v>1019</v>
      </c>
      <c r="B21" s="40" t="s">
        <v>78</v>
      </c>
      <c r="C21" s="41">
        <v>9</v>
      </c>
      <c r="D21" s="52">
        <v>399393226</v>
      </c>
      <c r="E21" s="43">
        <v>400520344</v>
      </c>
    </row>
    <row r="22" spans="1:5" s="10" customFormat="1" ht="15" customHeight="1" x14ac:dyDescent="0.2">
      <c r="A22" s="37" t="s">
        <v>1020</v>
      </c>
      <c r="B22" s="40" t="s">
        <v>429</v>
      </c>
      <c r="C22" s="41" t="s">
        <v>2051</v>
      </c>
      <c r="D22" s="52">
        <v>428998</v>
      </c>
      <c r="E22" s="43">
        <v>318817</v>
      </c>
    </row>
    <row r="23" spans="1:5" s="10" customFormat="1" ht="15" customHeight="1" x14ac:dyDescent="0.2">
      <c r="A23" s="37" t="s">
        <v>1021</v>
      </c>
      <c r="B23" s="40" t="s">
        <v>269</v>
      </c>
      <c r="C23" s="41">
        <v>12</v>
      </c>
      <c r="D23" s="52">
        <v>2346684</v>
      </c>
      <c r="E23" s="43">
        <v>2235410</v>
      </c>
    </row>
    <row r="24" spans="1:5" s="10" customFormat="1" ht="15" customHeight="1" x14ac:dyDescent="0.2">
      <c r="A24" s="37" t="s">
        <v>1022</v>
      </c>
      <c r="B24" s="40" t="s">
        <v>369</v>
      </c>
      <c r="C24" s="41">
        <v>13</v>
      </c>
      <c r="D24" s="52">
        <v>1331450</v>
      </c>
      <c r="E24" s="43">
        <v>11450</v>
      </c>
    </row>
    <row r="25" spans="1:5" s="10" customFormat="1" ht="15" customHeight="1" x14ac:dyDescent="0.2">
      <c r="A25" s="37" t="s">
        <v>1016</v>
      </c>
      <c r="B25" s="362" t="s">
        <v>127</v>
      </c>
      <c r="C25" s="38"/>
      <c r="D25" s="61">
        <f>SUM(D16:D24)</f>
        <v>566806739</v>
      </c>
      <c r="E25" s="46">
        <f>SUM(E16:E24)</f>
        <v>554343683</v>
      </c>
    </row>
    <row r="26" spans="1:5" s="10" customFormat="1" ht="15" customHeight="1" x14ac:dyDescent="0.2">
      <c r="A26" s="37"/>
      <c r="B26" s="363"/>
      <c r="C26" s="38"/>
      <c r="D26" s="52"/>
      <c r="E26" s="43"/>
    </row>
    <row r="27" spans="1:5" s="10" customFormat="1" ht="15" customHeight="1" x14ac:dyDescent="0.2">
      <c r="A27" s="37" t="s">
        <v>1016</v>
      </c>
      <c r="B27" s="362" t="s">
        <v>83</v>
      </c>
      <c r="C27" s="38"/>
      <c r="D27" s="61">
        <f>+D13+D25</f>
        <v>605676430</v>
      </c>
      <c r="E27" s="46">
        <f>+E13+E25</f>
        <v>587977196</v>
      </c>
    </row>
    <row r="28" spans="1:5" s="10" customFormat="1" ht="15" customHeight="1" x14ac:dyDescent="0.2">
      <c r="A28" s="37"/>
      <c r="B28" s="363"/>
      <c r="C28" s="38"/>
      <c r="D28" s="52"/>
      <c r="E28" s="43"/>
    </row>
    <row r="29" spans="1:5" s="10" customFormat="1" ht="15" customHeight="1" x14ac:dyDescent="0.2">
      <c r="A29" s="37" t="s">
        <v>1011</v>
      </c>
      <c r="B29" s="362" t="s">
        <v>128</v>
      </c>
      <c r="C29" s="38"/>
      <c r="D29" s="52"/>
      <c r="E29" s="43"/>
    </row>
    <row r="30" spans="1:5" s="10" customFormat="1" ht="15" customHeight="1" x14ac:dyDescent="0.2">
      <c r="A30" s="37" t="s">
        <v>1023</v>
      </c>
      <c r="B30" s="40" t="s">
        <v>24</v>
      </c>
      <c r="C30" s="41">
        <v>14</v>
      </c>
      <c r="D30" s="52">
        <v>4169296</v>
      </c>
      <c r="E30" s="43">
        <v>3688810</v>
      </c>
    </row>
    <row r="31" spans="1:5" s="10" customFormat="1" ht="15" customHeight="1" x14ac:dyDescent="0.2">
      <c r="A31" s="37" t="s">
        <v>1016</v>
      </c>
      <c r="B31" s="40" t="str">
        <f>UPPER(LEFT('Other liabilities'!C8,1))&amp;LOWER(RIGHT('Other liabilities'!C8,LEN('Other liabilities'!C8)-1))</f>
        <v>Contract liabilities</v>
      </c>
      <c r="C31" s="41">
        <v>15</v>
      </c>
      <c r="D31" s="52">
        <v>1718955</v>
      </c>
      <c r="E31" s="43">
        <v>403499</v>
      </c>
    </row>
    <row r="32" spans="1:5" s="10" customFormat="1" ht="15" customHeight="1" x14ac:dyDescent="0.2">
      <c r="A32" s="37" t="s">
        <v>1016</v>
      </c>
      <c r="B32" s="40" t="str">
        <f>UPPER(LEFT('Other liabilities'!C9,1))&amp;LOWER(RIGHT('Other liabilities'!C9,LEN('Other liabilities'!C9)-1))</f>
        <v>Capital grant/contributions liabilities</v>
      </c>
      <c r="C32" s="41">
        <v>15</v>
      </c>
      <c r="D32" s="52">
        <v>4169847</v>
      </c>
      <c r="E32" s="43">
        <v>2538658</v>
      </c>
    </row>
    <row r="33" spans="1:5" s="10" customFormat="1" ht="15" customHeight="1" x14ac:dyDescent="0.2">
      <c r="A33" s="37" t="s">
        <v>1024</v>
      </c>
      <c r="B33" s="40" t="s">
        <v>322</v>
      </c>
      <c r="C33" s="41" t="s">
        <v>2052</v>
      </c>
      <c r="D33" s="52">
        <v>205134</v>
      </c>
      <c r="E33" s="43">
        <v>127670</v>
      </c>
    </row>
    <row r="34" spans="1:5" s="10" customFormat="1" ht="15" customHeight="1" x14ac:dyDescent="0.2">
      <c r="A34" s="37" t="s">
        <v>1025</v>
      </c>
      <c r="B34" s="40" t="s">
        <v>77</v>
      </c>
      <c r="C34" s="41">
        <v>16</v>
      </c>
      <c r="D34" s="52">
        <v>2788105</v>
      </c>
      <c r="E34" s="43">
        <v>2780672</v>
      </c>
    </row>
    <row r="35" spans="1:5" s="10" customFormat="1" ht="15" customHeight="1" x14ac:dyDescent="0.2">
      <c r="A35" s="37" t="s">
        <v>1026</v>
      </c>
      <c r="B35" s="40" t="s">
        <v>313</v>
      </c>
      <c r="C35" s="41">
        <v>17</v>
      </c>
      <c r="D35" s="52">
        <v>5262089</v>
      </c>
      <c r="E35" s="43">
        <v>4374895</v>
      </c>
    </row>
    <row r="36" spans="1:5" s="10" customFormat="1" ht="15" customHeight="1" x14ac:dyDescent="0.2">
      <c r="A36" s="37" t="s">
        <v>1026</v>
      </c>
      <c r="B36" s="40" t="s">
        <v>273</v>
      </c>
      <c r="C36" s="41">
        <v>18</v>
      </c>
      <c r="D36" s="52">
        <v>306484</v>
      </c>
      <c r="E36" s="43">
        <v>265094</v>
      </c>
    </row>
    <row r="37" spans="1:5" s="10" customFormat="1" ht="15" customHeight="1" x14ac:dyDescent="0.2">
      <c r="A37" s="37" t="s">
        <v>1016</v>
      </c>
      <c r="B37" s="362" t="s">
        <v>129</v>
      </c>
      <c r="C37" s="38"/>
      <c r="D37" s="61">
        <f>SUM(D30:D36)</f>
        <v>18619910</v>
      </c>
      <c r="E37" s="46">
        <f>SUM(E30:E36)</f>
        <v>14179298</v>
      </c>
    </row>
    <row r="38" spans="1:5" s="10" customFormat="1" ht="15" customHeight="1" x14ac:dyDescent="0.2">
      <c r="A38" s="37"/>
      <c r="B38" s="363"/>
      <c r="C38" s="40"/>
      <c r="D38" s="52"/>
      <c r="E38" s="43"/>
    </row>
    <row r="39" spans="1:5" s="10" customFormat="1" ht="15" customHeight="1" x14ac:dyDescent="0.2">
      <c r="A39" s="37" t="s">
        <v>1011</v>
      </c>
      <c r="B39" s="362" t="s">
        <v>130</v>
      </c>
      <c r="C39" s="38"/>
      <c r="D39" s="52"/>
      <c r="E39" s="43"/>
    </row>
    <row r="40" spans="1:5" ht="15" customHeight="1" x14ac:dyDescent="0.2">
      <c r="A40" s="37" t="s">
        <v>1016</v>
      </c>
      <c r="B40" s="40" t="str">
        <f>+B32</f>
        <v>Capital grant/contributions liabilities</v>
      </c>
      <c r="C40" s="38">
        <v>15</v>
      </c>
      <c r="D40" s="52">
        <v>307010</v>
      </c>
      <c r="E40" s="43">
        <v>481437</v>
      </c>
    </row>
    <row r="41" spans="1:5" s="10" customFormat="1" ht="15" customHeight="1" x14ac:dyDescent="0.2">
      <c r="A41" s="37" t="s">
        <v>1024</v>
      </c>
      <c r="B41" s="40" t="s">
        <v>322</v>
      </c>
      <c r="C41" s="38" t="s">
        <v>2052</v>
      </c>
      <c r="D41" s="52">
        <v>302743</v>
      </c>
      <c r="E41" s="43">
        <v>241166</v>
      </c>
    </row>
    <row r="42" spans="1:5" s="10" customFormat="1" ht="15" customHeight="1" x14ac:dyDescent="0.2">
      <c r="A42" s="37" t="s">
        <v>1025</v>
      </c>
      <c r="B42" s="40" t="s">
        <v>77</v>
      </c>
      <c r="C42" s="41">
        <v>16</v>
      </c>
      <c r="D42" s="52">
        <v>12534528</v>
      </c>
      <c r="E42" s="43">
        <v>12958535</v>
      </c>
    </row>
    <row r="43" spans="1:5" s="10" customFormat="1" ht="15" customHeight="1" x14ac:dyDescent="0.2">
      <c r="A43" s="37" t="s">
        <v>1026</v>
      </c>
      <c r="B43" s="40" t="s">
        <v>313</v>
      </c>
      <c r="C43" s="41">
        <v>17</v>
      </c>
      <c r="D43" s="52">
        <v>735698</v>
      </c>
      <c r="E43" s="43">
        <v>689941</v>
      </c>
    </row>
    <row r="44" spans="1:5" s="10" customFormat="1" ht="15" customHeight="1" x14ac:dyDescent="0.2">
      <c r="A44" s="37" t="s">
        <v>1026</v>
      </c>
      <c r="B44" s="40" t="s">
        <v>273</v>
      </c>
      <c r="C44" s="41">
        <v>18</v>
      </c>
      <c r="D44" s="52">
        <v>1364110</v>
      </c>
      <c r="E44" s="43">
        <v>1370687</v>
      </c>
    </row>
    <row r="45" spans="1:5" s="10" customFormat="1" ht="15" customHeight="1" x14ac:dyDescent="0.2">
      <c r="A45" s="37" t="s">
        <v>1016</v>
      </c>
      <c r="B45" s="362" t="s">
        <v>131</v>
      </c>
      <c r="C45" s="38"/>
      <c r="D45" s="61">
        <f>SUM(D40:D44)</f>
        <v>15244089</v>
      </c>
      <c r="E45" s="46">
        <f>SUM(E40:E44)</f>
        <v>15741766</v>
      </c>
    </row>
    <row r="46" spans="1:5" s="10" customFormat="1" ht="15" customHeight="1" x14ac:dyDescent="0.2">
      <c r="A46" s="37"/>
      <c r="B46" s="363"/>
      <c r="C46" s="38"/>
      <c r="D46" s="52"/>
      <c r="E46" s="43"/>
    </row>
    <row r="47" spans="1:5" s="10" customFormat="1" ht="15" customHeight="1" x14ac:dyDescent="0.2">
      <c r="A47" s="37" t="s">
        <v>1016</v>
      </c>
      <c r="B47" s="362" t="s">
        <v>85</v>
      </c>
      <c r="C47" s="38"/>
      <c r="D47" s="61">
        <f>+D37+D45</f>
        <v>33863999</v>
      </c>
      <c r="E47" s="46">
        <f>+E37+E45</f>
        <v>29921064</v>
      </c>
    </row>
    <row r="48" spans="1:5" s="10" customFormat="1" ht="15" customHeight="1" x14ac:dyDescent="0.2">
      <c r="A48" s="37"/>
      <c r="B48" s="40"/>
      <c r="C48" s="38"/>
      <c r="D48" s="52"/>
      <c r="E48" s="43"/>
    </row>
    <row r="49" spans="1:5" s="10" customFormat="1" ht="15" customHeight="1" thickBot="1" x14ac:dyDescent="0.25">
      <c r="A49" s="37" t="s">
        <v>1016</v>
      </c>
      <c r="B49" s="362" t="s">
        <v>86</v>
      </c>
      <c r="C49" s="38"/>
      <c r="D49" s="61">
        <f>+D27-D47</f>
        <v>571812431</v>
      </c>
      <c r="E49" s="46">
        <f>+E27-E47</f>
        <v>558056132</v>
      </c>
    </row>
    <row r="50" spans="1:5" s="10" customFormat="1" ht="15" customHeight="1" thickTop="1" x14ac:dyDescent="0.2">
      <c r="A50" s="37"/>
      <c r="B50" s="363"/>
      <c r="C50" s="38"/>
      <c r="D50" s="62"/>
      <c r="E50" s="63"/>
    </row>
    <row r="51" spans="1:5" s="10" customFormat="1" ht="15" customHeight="1" x14ac:dyDescent="0.2">
      <c r="A51" s="37" t="s">
        <v>1016</v>
      </c>
      <c r="B51" s="362" t="s">
        <v>87</v>
      </c>
      <c r="C51" s="38"/>
      <c r="D51" s="52"/>
      <c r="E51" s="43"/>
    </row>
    <row r="52" spans="1:5" s="10" customFormat="1" ht="15" customHeight="1" x14ac:dyDescent="0.2">
      <c r="A52" s="37" t="s">
        <v>1027</v>
      </c>
      <c r="B52" s="40" t="s">
        <v>107</v>
      </c>
      <c r="C52" s="38"/>
      <c r="D52" s="52">
        <v>432253662</v>
      </c>
      <c r="E52" s="43">
        <v>422241633</v>
      </c>
    </row>
    <row r="53" spans="1:5" s="10" customFormat="1" ht="18" x14ac:dyDescent="0.2">
      <c r="A53" s="37" t="s">
        <v>1028</v>
      </c>
      <c r="B53" s="40" t="s">
        <v>487</v>
      </c>
      <c r="C53" s="41">
        <v>32</v>
      </c>
      <c r="D53" s="52">
        <v>18120032</v>
      </c>
      <c r="E53" s="43">
        <v>15924018</v>
      </c>
    </row>
    <row r="54" spans="1:5" s="10" customFormat="1" ht="15" customHeight="1" x14ac:dyDescent="0.2">
      <c r="A54" s="37" t="s">
        <v>1027</v>
      </c>
      <c r="B54" s="40" t="s">
        <v>113</v>
      </c>
      <c r="C54" s="41">
        <v>19</v>
      </c>
      <c r="D54" s="52">
        <v>121438737</v>
      </c>
      <c r="E54" s="43">
        <v>119890481</v>
      </c>
    </row>
    <row r="55" spans="1:5" s="10" customFormat="1" ht="15" customHeight="1" thickBot="1" x14ac:dyDescent="0.25">
      <c r="A55" s="37" t="s">
        <v>1016</v>
      </c>
      <c r="B55" s="362" t="s">
        <v>132</v>
      </c>
      <c r="C55" s="38"/>
      <c r="D55" s="61">
        <f>SUM(D52:D54)</f>
        <v>571812431</v>
      </c>
      <c r="E55" s="46">
        <f>SUM(E52:E54)</f>
        <v>558056132</v>
      </c>
    </row>
    <row r="56" spans="1:5" ht="15" customHeight="1" thickTop="1" x14ac:dyDescent="0.2">
      <c r="A56" s="22"/>
      <c r="B56" s="6"/>
      <c r="C56" s="6"/>
      <c r="D56" s="64"/>
      <c r="E56" s="65"/>
    </row>
    <row r="57" spans="1:5" ht="15" customHeight="1" x14ac:dyDescent="0.2">
      <c r="A57" s="22"/>
      <c r="B57" s="6" t="s">
        <v>124</v>
      </c>
      <c r="C57" s="6"/>
      <c r="D57" s="6"/>
      <c r="E57" s="6"/>
    </row>
  </sheetData>
  <pageMargins left="0.23622047244094491" right="0.23622047244094491" top="0.51181102362204722" bottom="0.74803149606299213" header="0.31496062992125984" footer="0.31496062992125984"/>
  <pageSetup paperSize="9" scale="88" orientation="portrait" r:id="rId1"/>
  <headerFooter scaleWithDoc="0">
    <oddFooter>&amp;L&amp;K000000&amp;R&amp;K000000 | &amp;P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6">
    <tabColor rgb="FF002060"/>
  </sheetPr>
  <dimension ref="A1:G117"/>
  <sheetViews>
    <sheetView view="pageBreakPreview" zoomScaleNormal="100" zoomScaleSheetLayoutView="100" workbookViewId="0"/>
  </sheetViews>
  <sheetFormatPr defaultColWidth="8.85546875" defaultRowHeight="15" customHeight="1" x14ac:dyDescent="0.2"/>
  <cols>
    <col min="1" max="1" width="12" style="8" bestFit="1" customWidth="1"/>
    <col min="2" max="2" width="4.42578125" customWidth="1"/>
    <col min="3" max="3" width="57.85546875" customWidth="1"/>
    <col min="4" max="4" width="7.140625" customWidth="1"/>
    <col min="5" max="5" width="11.5703125" customWidth="1"/>
    <col min="6" max="6" width="13.28515625" customWidth="1"/>
    <col min="7" max="7" width="11" customWidth="1"/>
    <col min="8" max="12" width="8.85546875" customWidth="1"/>
  </cols>
  <sheetData>
    <row r="1" spans="1:7" ht="15" customHeight="1" x14ac:dyDescent="0.2">
      <c r="A1" s="23"/>
      <c r="B1" s="266"/>
      <c r="C1" s="281" t="s">
        <v>1597</v>
      </c>
      <c r="D1" s="6"/>
      <c r="E1" s="6"/>
      <c r="F1" s="6"/>
      <c r="G1" s="6"/>
    </row>
    <row r="2" spans="1:7" ht="15" customHeight="1" x14ac:dyDescent="0.2">
      <c r="A2" s="23" t="s">
        <v>1072</v>
      </c>
      <c r="B2" s="266"/>
      <c r="C2" s="281" t="s">
        <v>534</v>
      </c>
      <c r="D2" s="6"/>
      <c r="E2" s="6"/>
      <c r="F2" s="6"/>
      <c r="G2" s="6"/>
    </row>
    <row r="3" spans="1:7" ht="15" customHeight="1" x14ac:dyDescent="0.2">
      <c r="A3" s="23" t="s">
        <v>991</v>
      </c>
      <c r="B3" s="266"/>
      <c r="C3" s="281" t="s">
        <v>1730</v>
      </c>
      <c r="D3" s="6"/>
      <c r="E3" s="6"/>
      <c r="F3" s="6"/>
      <c r="G3" s="6"/>
    </row>
    <row r="4" spans="1:7" ht="12.75" x14ac:dyDescent="0.2">
      <c r="B4" s="276"/>
      <c r="C4" s="276"/>
      <c r="D4" s="24"/>
      <c r="E4" s="24"/>
      <c r="F4" s="24"/>
      <c r="G4" s="140"/>
    </row>
    <row r="5" spans="1:7" ht="15.75" x14ac:dyDescent="0.2">
      <c r="B5" s="283" t="s">
        <v>1952</v>
      </c>
      <c r="C5" s="284" t="s">
        <v>63</v>
      </c>
      <c r="D5" s="6"/>
      <c r="E5" s="6"/>
      <c r="F5" s="6"/>
      <c r="G5" s="6"/>
    </row>
    <row r="6" spans="1:7" ht="13.5" customHeight="1" x14ac:dyDescent="0.2">
      <c r="A6" s="23"/>
      <c r="B6" s="6"/>
      <c r="C6" s="6"/>
      <c r="D6" s="6"/>
      <c r="E6" s="6"/>
      <c r="F6" s="6"/>
      <c r="G6" s="6"/>
    </row>
    <row r="7" spans="1:7" ht="13.5" customHeight="1" x14ac:dyDescent="0.2">
      <c r="A7" s="23" t="s">
        <v>1273</v>
      </c>
      <c r="B7" s="334" t="s">
        <v>40</v>
      </c>
      <c r="C7" s="292" t="s">
        <v>1727</v>
      </c>
      <c r="D7" s="6"/>
      <c r="E7" s="6"/>
      <c r="F7" s="6"/>
      <c r="G7" s="6"/>
    </row>
    <row r="8" spans="1:7" ht="12.75" customHeight="1" x14ac:dyDescent="0.2">
      <c r="A8" s="23" t="s">
        <v>1729</v>
      </c>
      <c r="B8" s="6"/>
      <c r="C8" s="6"/>
      <c r="D8" s="6"/>
      <c r="E8" s="6"/>
      <c r="F8" s="6"/>
      <c r="G8" s="6"/>
    </row>
    <row r="9" spans="1:7" ht="12.75" customHeight="1" x14ac:dyDescent="0.2">
      <c r="A9" s="23"/>
      <c r="B9" s="6"/>
      <c r="C9" s="6" t="s">
        <v>446</v>
      </c>
      <c r="D9" s="266"/>
      <c r="E9" s="269">
        <v>2026</v>
      </c>
      <c r="F9" s="270">
        <v>2026</v>
      </c>
      <c r="G9" s="270">
        <v>2025</v>
      </c>
    </row>
    <row r="10" spans="1:7" ht="12.75" customHeight="1" x14ac:dyDescent="0.2">
      <c r="A10" s="23"/>
      <c r="B10" s="6"/>
      <c r="C10" s="6" t="s">
        <v>1728</v>
      </c>
      <c r="D10" s="271" t="s">
        <v>254</v>
      </c>
      <c r="E10" s="272" t="s">
        <v>11</v>
      </c>
      <c r="F10" s="271" t="s">
        <v>12</v>
      </c>
      <c r="G10" s="271" t="s">
        <v>11</v>
      </c>
    </row>
    <row r="11" spans="1:7" ht="12.75" customHeight="1" x14ac:dyDescent="0.2">
      <c r="A11" s="23"/>
      <c r="B11" s="6"/>
      <c r="C11" s="6"/>
      <c r="D11" s="289"/>
      <c r="E11" s="274" t="s">
        <v>13</v>
      </c>
      <c r="F11" s="273" t="s">
        <v>13</v>
      </c>
      <c r="G11" s="273" t="s">
        <v>13</v>
      </c>
    </row>
    <row r="12" spans="1:7" ht="12.75" customHeight="1" x14ac:dyDescent="0.2">
      <c r="A12" s="23"/>
      <c r="B12" s="6"/>
      <c r="C12" s="19" t="s">
        <v>1953</v>
      </c>
      <c r="D12" s="6"/>
      <c r="E12" s="107">
        <v>53216</v>
      </c>
      <c r="F12" s="108">
        <v>53216</v>
      </c>
      <c r="G12" s="108">
        <v>50364</v>
      </c>
    </row>
    <row r="13" spans="1:7" ht="12.75" customHeight="1" x14ac:dyDescent="0.2">
      <c r="A13" s="23"/>
      <c r="B13" s="6"/>
      <c r="C13" s="19" t="s">
        <v>1954</v>
      </c>
      <c r="D13" s="6"/>
      <c r="E13" s="107">
        <v>28670</v>
      </c>
      <c r="F13" s="108">
        <v>28670</v>
      </c>
      <c r="G13" s="108">
        <v>28560</v>
      </c>
    </row>
    <row r="14" spans="1:7" ht="12.75" customHeight="1" x14ac:dyDescent="0.2">
      <c r="A14" s="23"/>
      <c r="B14" s="6"/>
      <c r="C14" s="19" t="s">
        <v>2069</v>
      </c>
      <c r="D14" s="6"/>
      <c r="E14" s="107">
        <v>6706</v>
      </c>
      <c r="F14" s="108">
        <v>6706</v>
      </c>
      <c r="G14" s="108">
        <v>3025</v>
      </c>
    </row>
    <row r="15" spans="1:7" ht="12.75" customHeight="1" x14ac:dyDescent="0.2">
      <c r="A15" s="23"/>
      <c r="B15" s="6"/>
      <c r="C15" s="19" t="s">
        <v>1955</v>
      </c>
      <c r="D15" s="6"/>
      <c r="E15" s="107">
        <v>550</v>
      </c>
      <c r="F15" s="108">
        <v>550</v>
      </c>
      <c r="G15" s="108">
        <v>545</v>
      </c>
    </row>
    <row r="16" spans="1:7" ht="12.75" customHeight="1" x14ac:dyDescent="0.2">
      <c r="A16" s="23"/>
      <c r="B16" s="6"/>
      <c r="C16" s="19" t="s">
        <v>1956</v>
      </c>
      <c r="D16" s="6"/>
      <c r="E16" s="107">
        <v>4561</v>
      </c>
      <c r="F16" s="108">
        <v>4500</v>
      </c>
      <c r="G16" s="108">
        <v>4782</v>
      </c>
    </row>
    <row r="17" spans="1:7" ht="12.75" customHeight="1" x14ac:dyDescent="0.2">
      <c r="A17" s="23"/>
      <c r="B17" s="6"/>
      <c r="C17" s="6"/>
      <c r="D17" s="6"/>
      <c r="E17" s="179">
        <f>ROUND(SUM(E12:E16),0)</f>
        <v>93703</v>
      </c>
      <c r="F17" s="90">
        <f>ROUND(SUM(F12:F16),0)</f>
        <v>93642</v>
      </c>
      <c r="G17" s="90">
        <f>ROUND(SUM(G12:G16),0)</f>
        <v>87276</v>
      </c>
    </row>
    <row r="18" spans="1:7" ht="12.75" customHeight="1" x14ac:dyDescent="0.2">
      <c r="A18" s="23"/>
      <c r="B18" s="6"/>
      <c r="C18" s="6"/>
      <c r="D18" s="6"/>
      <c r="E18" s="79"/>
      <c r="F18" s="6"/>
      <c r="G18" s="6"/>
    </row>
    <row r="19" spans="1:7" ht="12.75" customHeight="1" x14ac:dyDescent="0.2">
      <c r="A19" s="23"/>
      <c r="B19" s="6"/>
      <c r="C19" s="19" t="s">
        <v>1957</v>
      </c>
      <c r="D19" s="6"/>
      <c r="E19" s="107">
        <v>13304</v>
      </c>
      <c r="F19" s="108">
        <v>13304</v>
      </c>
      <c r="G19" s="108">
        <v>12591</v>
      </c>
    </row>
    <row r="20" spans="1:7" ht="12.75" customHeight="1" x14ac:dyDescent="0.2">
      <c r="A20" s="23"/>
      <c r="B20" s="6"/>
      <c r="C20" s="19" t="s">
        <v>1958</v>
      </c>
      <c r="D20" s="6"/>
      <c r="E20" s="107">
        <v>28670</v>
      </c>
      <c r="F20" s="108">
        <v>28670</v>
      </c>
      <c r="G20" s="108">
        <v>28560</v>
      </c>
    </row>
    <row r="21" spans="1:7" ht="12.75" customHeight="1" x14ac:dyDescent="0.2">
      <c r="A21" s="23"/>
      <c r="B21" s="6"/>
      <c r="C21" s="19" t="s">
        <v>2070</v>
      </c>
      <c r="D21" s="6"/>
      <c r="E21" s="107">
        <v>5037</v>
      </c>
      <c r="F21" s="108">
        <v>5037</v>
      </c>
      <c r="G21" s="108">
        <v>1577</v>
      </c>
    </row>
    <row r="22" spans="1:7" ht="12.75" customHeight="1" x14ac:dyDescent="0.2">
      <c r="A22" s="23"/>
      <c r="B22" s="6"/>
      <c r="C22" s="19" t="s">
        <v>1959</v>
      </c>
      <c r="D22" s="6"/>
      <c r="E22" s="107">
        <v>550</v>
      </c>
      <c r="F22" s="108">
        <v>550</v>
      </c>
      <c r="G22" s="108">
        <v>545</v>
      </c>
    </row>
    <row r="23" spans="1:7" ht="12.75" customHeight="1" x14ac:dyDescent="0.2">
      <c r="A23" s="23"/>
      <c r="B23" s="6"/>
      <c r="C23" s="19" t="s">
        <v>1960</v>
      </c>
      <c r="D23" s="6"/>
      <c r="E23" s="107">
        <v>3562</v>
      </c>
      <c r="F23" s="108">
        <v>3200</v>
      </c>
      <c r="G23" s="108">
        <v>3384</v>
      </c>
    </row>
    <row r="24" spans="1:7" ht="12.75" customHeight="1" x14ac:dyDescent="0.2">
      <c r="A24" s="23"/>
      <c r="B24" s="6"/>
      <c r="C24" s="6"/>
      <c r="D24" s="6"/>
      <c r="E24" s="179">
        <f>ROUND(SUM(E19:E23),0)</f>
        <v>51123</v>
      </c>
      <c r="F24" s="90">
        <f>ROUND(SUM(F19:F23),0)</f>
        <v>50761</v>
      </c>
      <c r="G24" s="90">
        <f>ROUND(SUM(G19:G23),0)</f>
        <v>46657</v>
      </c>
    </row>
    <row r="25" spans="1:7" ht="12.75" customHeight="1" x14ac:dyDescent="0.2">
      <c r="A25" s="23"/>
      <c r="B25" s="6"/>
      <c r="C25" s="6"/>
      <c r="D25" s="6"/>
      <c r="E25" s="79"/>
      <c r="F25" s="6"/>
      <c r="G25" s="6"/>
    </row>
    <row r="26" spans="1:7" ht="12.75" customHeight="1" x14ac:dyDescent="0.2">
      <c r="A26" s="23"/>
      <c r="B26" s="6"/>
      <c r="C26" s="19" t="s">
        <v>845</v>
      </c>
      <c r="D26" s="6"/>
      <c r="E26" s="107">
        <v>86010</v>
      </c>
      <c r="F26" s="108">
        <v>86010</v>
      </c>
      <c r="G26" s="108">
        <v>85680</v>
      </c>
    </row>
    <row r="27" spans="1:7" ht="12.75" customHeight="1" x14ac:dyDescent="0.2">
      <c r="A27" s="23"/>
      <c r="B27" s="6"/>
      <c r="C27" s="19" t="s">
        <v>2071</v>
      </c>
      <c r="D27" s="6"/>
      <c r="E27" s="107">
        <v>10321</v>
      </c>
      <c r="F27" s="108">
        <v>10321</v>
      </c>
      <c r="G27" s="108">
        <v>3285</v>
      </c>
    </row>
    <row r="28" spans="1:7" ht="12.75" customHeight="1" x14ac:dyDescent="0.2">
      <c r="A28" s="23"/>
      <c r="B28" s="6"/>
      <c r="C28" s="19" t="s">
        <v>846</v>
      </c>
      <c r="D28" s="6"/>
      <c r="E28" s="107">
        <v>1650</v>
      </c>
      <c r="F28" s="108">
        <v>1650</v>
      </c>
      <c r="G28" s="108">
        <v>1635</v>
      </c>
    </row>
    <row r="29" spans="1:7" ht="12.75" customHeight="1" x14ac:dyDescent="0.2">
      <c r="A29" s="23"/>
      <c r="B29" s="6"/>
      <c r="C29" s="19" t="s">
        <v>847</v>
      </c>
      <c r="D29" s="6"/>
      <c r="E29" s="107">
        <v>8790</v>
      </c>
      <c r="F29" s="108">
        <v>8400</v>
      </c>
      <c r="G29" s="108">
        <v>9307</v>
      </c>
    </row>
    <row r="30" spans="1:7" ht="12.75" x14ac:dyDescent="0.2">
      <c r="A30" s="23"/>
      <c r="B30" s="6"/>
      <c r="C30" s="6"/>
      <c r="D30" s="6"/>
      <c r="E30" s="179">
        <f>ROUND(SUM(E25:E29),0)</f>
        <v>106771</v>
      </c>
      <c r="F30" s="90">
        <f>ROUND(SUM(F25:F29),0)</f>
        <v>106381</v>
      </c>
      <c r="G30" s="90">
        <f>ROUND(SUM(G25:G29),0)</f>
        <v>99907</v>
      </c>
    </row>
    <row r="31" spans="1:7" ht="12.75" x14ac:dyDescent="0.2">
      <c r="A31" s="23"/>
      <c r="B31" s="6"/>
      <c r="C31" s="6"/>
      <c r="D31" s="6"/>
      <c r="E31" s="79"/>
      <c r="F31" s="6"/>
      <c r="G31" s="6"/>
    </row>
    <row r="32" spans="1:7" ht="12.75" customHeight="1" x14ac:dyDescent="0.2">
      <c r="A32" s="23"/>
      <c r="B32" s="6"/>
      <c r="C32" s="6"/>
      <c r="D32" s="13" t="s">
        <v>2062</v>
      </c>
      <c r="E32" s="179">
        <f>ROUND(SUM(E17,E24,E30),0)</f>
        <v>251597</v>
      </c>
      <c r="F32" s="90">
        <f>ROUND(SUM(F17,F24,F30),0)</f>
        <v>250784</v>
      </c>
      <c r="G32" s="90">
        <f>ROUND(SUM(G17,G24,G30),0)</f>
        <v>233840</v>
      </c>
    </row>
    <row r="33" spans="1:7" ht="9.75" customHeight="1" x14ac:dyDescent="0.2">
      <c r="A33" s="23"/>
      <c r="B33" s="6"/>
      <c r="C33" s="6"/>
      <c r="D33" s="6"/>
      <c r="E33" s="33"/>
      <c r="F33" s="6"/>
      <c r="G33" s="34"/>
    </row>
    <row r="34" spans="1:7" ht="12.75" x14ac:dyDescent="0.2">
      <c r="A34" s="23"/>
      <c r="B34" s="334" t="s">
        <v>43</v>
      </c>
      <c r="C34" s="292" t="s">
        <v>1610</v>
      </c>
      <c r="D34" s="6"/>
      <c r="E34" s="33"/>
      <c r="F34" s="6"/>
      <c r="G34" s="34"/>
    </row>
    <row r="35" spans="1:7" ht="12.75" x14ac:dyDescent="0.2">
      <c r="A35" s="23"/>
      <c r="B35" s="6"/>
      <c r="C35" s="6"/>
      <c r="D35" s="6"/>
      <c r="E35" s="33"/>
      <c r="F35" s="6"/>
      <c r="G35" s="34"/>
    </row>
    <row r="36" spans="1:7" ht="12.75" x14ac:dyDescent="0.2">
      <c r="A36" s="23"/>
      <c r="B36" s="6"/>
      <c r="C36" s="6" t="s">
        <v>625</v>
      </c>
      <c r="D36" s="6"/>
      <c r="E36" s="33"/>
      <c r="F36" s="6"/>
      <c r="G36" s="34"/>
    </row>
    <row r="37" spans="1:7" ht="12.75" x14ac:dyDescent="0.2">
      <c r="A37" s="23"/>
      <c r="B37" s="6"/>
      <c r="C37" s="6" t="s">
        <v>2036</v>
      </c>
      <c r="D37" s="6"/>
      <c r="E37" s="33"/>
      <c r="F37" s="6"/>
      <c r="G37" s="34"/>
    </row>
    <row r="38" spans="1:7" ht="12.75" x14ac:dyDescent="0.2">
      <c r="A38" s="23"/>
      <c r="B38" s="6"/>
      <c r="C38" s="6"/>
      <c r="D38" s="6"/>
      <c r="E38" s="79"/>
      <c r="F38" s="6"/>
      <c r="G38" s="6"/>
    </row>
    <row r="39" spans="1:7" ht="12.75" x14ac:dyDescent="0.2">
      <c r="A39" s="23" t="s">
        <v>1274</v>
      </c>
      <c r="B39" s="6"/>
      <c r="C39" s="6" t="s">
        <v>64</v>
      </c>
      <c r="D39" s="6"/>
      <c r="E39" s="107">
        <v>1165891</v>
      </c>
      <c r="F39" s="6"/>
      <c r="G39" s="108">
        <v>1246081</v>
      </c>
    </row>
    <row r="40" spans="1:7" ht="12.75" x14ac:dyDescent="0.2">
      <c r="A40" s="23" t="s">
        <v>1275</v>
      </c>
      <c r="B40" s="6"/>
      <c r="C40" s="6" t="s">
        <v>65</v>
      </c>
      <c r="D40" s="6"/>
      <c r="E40" s="107">
        <v>110658</v>
      </c>
      <c r="F40" s="6"/>
      <c r="G40" s="108">
        <v>101985</v>
      </c>
    </row>
    <row r="41" spans="1:7" ht="12.75" x14ac:dyDescent="0.2">
      <c r="A41" s="23" t="s">
        <v>1276</v>
      </c>
      <c r="B41" s="6"/>
      <c r="C41" s="6" t="s">
        <v>472</v>
      </c>
      <c r="D41" s="6"/>
      <c r="E41" s="107">
        <v>165904</v>
      </c>
      <c r="F41" s="6"/>
      <c r="G41" s="108">
        <v>168410</v>
      </c>
    </row>
    <row r="42" spans="1:7" ht="13.5" customHeight="1" x14ac:dyDescent="0.2">
      <c r="A42" s="23" t="s">
        <v>1277</v>
      </c>
      <c r="B42" s="6"/>
      <c r="C42" s="6" t="s">
        <v>473</v>
      </c>
      <c r="D42" s="6"/>
      <c r="E42" s="107">
        <v>0</v>
      </c>
      <c r="F42" s="6"/>
      <c r="G42" s="108">
        <v>15674</v>
      </c>
    </row>
    <row r="43" spans="1:7" ht="13.5" customHeight="1" x14ac:dyDescent="0.2">
      <c r="A43" s="23"/>
      <c r="B43" s="6"/>
      <c r="C43" s="6" t="s">
        <v>513</v>
      </c>
      <c r="D43" s="13" t="s">
        <v>2063</v>
      </c>
      <c r="E43" s="79">
        <f>E32</f>
        <v>251597</v>
      </c>
      <c r="F43" s="6"/>
      <c r="G43" s="124">
        <f>G32</f>
        <v>233840</v>
      </c>
    </row>
    <row r="44" spans="1:7" ht="12.75" x14ac:dyDescent="0.2">
      <c r="A44" s="23"/>
      <c r="B44" s="6"/>
      <c r="C44" s="6"/>
      <c r="D44" s="6"/>
      <c r="E44" s="81">
        <f>ROUND(SUM(E39:E43),0)</f>
        <v>1694050</v>
      </c>
      <c r="F44" s="6"/>
      <c r="G44" s="73">
        <f>ROUND(SUM(G39:G43),0)</f>
        <v>1765990</v>
      </c>
    </row>
    <row r="45" spans="1:7" ht="10.5" customHeight="1" x14ac:dyDescent="0.2">
      <c r="A45" s="23"/>
      <c r="B45" s="6"/>
      <c r="C45" s="6"/>
      <c r="D45" s="6"/>
      <c r="E45" s="6"/>
      <c r="F45" s="6"/>
      <c r="G45" s="6"/>
    </row>
    <row r="46" spans="1:7" ht="12.75" x14ac:dyDescent="0.2">
      <c r="A46" s="23"/>
      <c r="B46" s="6"/>
      <c r="C46" s="199" t="s">
        <v>64</v>
      </c>
      <c r="D46" s="6"/>
      <c r="E46" s="6"/>
      <c r="F46" s="6"/>
      <c r="G46" s="6"/>
    </row>
    <row r="47" spans="1:7" ht="12.75" x14ac:dyDescent="0.2">
      <c r="A47" s="23"/>
      <c r="B47" s="6"/>
      <c r="C47" s="6" t="s">
        <v>548</v>
      </c>
      <c r="D47" s="6"/>
      <c r="E47" s="6"/>
      <c r="F47" s="6"/>
      <c r="G47" s="6"/>
    </row>
    <row r="48" spans="1:7" ht="12.75" x14ac:dyDescent="0.2">
      <c r="A48" s="23"/>
      <c r="B48" s="6"/>
      <c r="C48" s="6" t="s">
        <v>626</v>
      </c>
      <c r="D48" s="6"/>
      <c r="E48" s="6"/>
      <c r="F48" s="6"/>
      <c r="G48" s="6"/>
    </row>
    <row r="49" spans="1:7" ht="6.75" customHeight="1" x14ac:dyDescent="0.2">
      <c r="A49" s="23"/>
      <c r="B49" s="6"/>
      <c r="C49" s="6"/>
      <c r="D49" s="6"/>
      <c r="E49" s="6"/>
      <c r="F49" s="6"/>
      <c r="G49" s="6"/>
    </row>
    <row r="50" spans="1:7" ht="12.75" x14ac:dyDescent="0.2">
      <c r="A50" s="23"/>
      <c r="B50" s="6"/>
      <c r="C50" s="199" t="s">
        <v>65</v>
      </c>
      <c r="D50" s="6"/>
      <c r="E50" s="6"/>
      <c r="F50" s="6"/>
      <c r="G50" s="6"/>
    </row>
    <row r="51" spans="1:7" ht="12.75" x14ac:dyDescent="0.2">
      <c r="A51" s="23"/>
      <c r="B51" s="6"/>
      <c r="C51" s="6" t="s">
        <v>2037</v>
      </c>
      <c r="D51" s="6"/>
      <c r="E51" s="6"/>
      <c r="F51" s="6"/>
      <c r="G51" s="6"/>
    </row>
    <row r="52" spans="1:7" ht="12.75" x14ac:dyDescent="0.2">
      <c r="A52" s="23"/>
      <c r="B52" s="6"/>
      <c r="C52" s="6" t="s">
        <v>512</v>
      </c>
      <c r="D52" s="6"/>
      <c r="E52" s="6"/>
      <c r="F52" s="6"/>
      <c r="G52" s="6"/>
    </row>
    <row r="53" spans="1:7" ht="5.25" customHeight="1" x14ac:dyDescent="0.2">
      <c r="A53" s="23"/>
      <c r="B53" s="6"/>
      <c r="C53" s="6"/>
      <c r="D53" s="6"/>
      <c r="E53" s="6"/>
      <c r="F53" s="6"/>
      <c r="G53" s="6"/>
    </row>
    <row r="54" spans="1:7" ht="12.75" x14ac:dyDescent="0.2">
      <c r="A54" s="23"/>
      <c r="B54" s="6"/>
      <c r="C54" s="199" t="s">
        <v>66</v>
      </c>
      <c r="D54" s="6"/>
      <c r="E54" s="6"/>
      <c r="F54" s="6"/>
      <c r="G54" s="6"/>
    </row>
    <row r="55" spans="1:7" ht="12.75" x14ac:dyDescent="0.2">
      <c r="A55" s="23"/>
      <c r="B55" s="6"/>
      <c r="C55" s="6" t="s">
        <v>627</v>
      </c>
      <c r="D55" s="6"/>
      <c r="E55" s="6"/>
      <c r="F55" s="6"/>
      <c r="G55" s="6"/>
    </row>
    <row r="56" spans="1:7" ht="8.25" customHeight="1" x14ac:dyDescent="0.2">
      <c r="A56" s="23"/>
      <c r="B56" s="6"/>
      <c r="C56" s="6"/>
      <c r="D56" s="6"/>
      <c r="E56" s="6"/>
      <c r="F56" s="6"/>
      <c r="G56" s="6"/>
    </row>
    <row r="57" spans="1:7" ht="12.75" x14ac:dyDescent="0.2">
      <c r="A57" s="23"/>
      <c r="B57" s="6"/>
      <c r="C57" s="199" t="s">
        <v>67</v>
      </c>
      <c r="D57" s="199"/>
      <c r="E57" s="199"/>
      <c r="F57" s="199"/>
      <c r="G57" s="199"/>
    </row>
    <row r="58" spans="1:7" ht="12.75" x14ac:dyDescent="0.2">
      <c r="A58" s="23"/>
      <c r="B58" s="6"/>
      <c r="C58" s="6" t="s">
        <v>511</v>
      </c>
      <c r="D58" s="6"/>
      <c r="E58" s="6"/>
      <c r="F58" s="6"/>
      <c r="G58" s="6"/>
    </row>
    <row r="59" spans="1:7" ht="6" customHeight="1" x14ac:dyDescent="0.2">
      <c r="A59" s="23"/>
      <c r="B59" s="6"/>
      <c r="C59" s="199"/>
      <c r="D59" s="199"/>
      <c r="E59" s="199"/>
      <c r="F59" s="199"/>
      <c r="G59" s="199"/>
    </row>
    <row r="60" spans="1:7" ht="12.75" x14ac:dyDescent="0.2">
      <c r="A60" s="23"/>
      <c r="B60" s="6"/>
      <c r="C60" s="199" t="s">
        <v>513</v>
      </c>
      <c r="D60" s="199"/>
      <c r="E60" s="199"/>
      <c r="F60" s="199"/>
      <c r="G60" s="199"/>
    </row>
    <row r="61" spans="1:7" ht="12.75" x14ac:dyDescent="0.2">
      <c r="A61" s="23"/>
      <c r="B61" s="6"/>
      <c r="C61" s="200" t="s">
        <v>532</v>
      </c>
      <c r="D61" s="199"/>
      <c r="E61" s="199"/>
      <c r="F61" s="199"/>
      <c r="G61" s="199"/>
    </row>
    <row r="62" spans="1:7" ht="12.75" x14ac:dyDescent="0.2">
      <c r="A62" s="23"/>
      <c r="B62" s="6"/>
      <c r="C62" s="200"/>
      <c r="D62" s="199"/>
      <c r="E62" s="199"/>
      <c r="F62" s="199"/>
      <c r="G62" s="199"/>
    </row>
    <row r="63" spans="1:7" ht="15.75" x14ac:dyDescent="0.2">
      <c r="A63" s="23"/>
      <c r="B63" s="266"/>
      <c r="C63" s="281" t="s">
        <v>1597</v>
      </c>
      <c r="D63" s="199"/>
      <c r="E63" s="199"/>
      <c r="F63" s="199"/>
      <c r="G63" s="199"/>
    </row>
    <row r="64" spans="1:7" ht="15.75" x14ac:dyDescent="0.2">
      <c r="A64" s="23" t="s">
        <v>1072</v>
      </c>
      <c r="B64" s="266"/>
      <c r="C64" s="281" t="s">
        <v>534</v>
      </c>
      <c r="D64" s="199"/>
      <c r="E64" s="199"/>
      <c r="F64" s="199"/>
      <c r="G64" s="199"/>
    </row>
    <row r="65" spans="1:7" ht="15.75" x14ac:dyDescent="0.2">
      <c r="A65" s="23" t="s">
        <v>991</v>
      </c>
      <c r="B65" s="266"/>
      <c r="C65" s="281" t="s">
        <v>1730</v>
      </c>
      <c r="D65" s="199"/>
      <c r="E65" s="199"/>
      <c r="F65" s="199"/>
      <c r="G65" s="199"/>
    </row>
    <row r="66" spans="1:7" ht="12.75" x14ac:dyDescent="0.2">
      <c r="B66" s="276"/>
      <c r="C66" s="276"/>
      <c r="D66" s="199"/>
      <c r="E66" s="199"/>
      <c r="F66" s="199"/>
      <c r="G66" s="199"/>
    </row>
    <row r="67" spans="1:7" ht="15.75" x14ac:dyDescent="0.2">
      <c r="B67" s="283" t="s">
        <v>1952</v>
      </c>
      <c r="C67" s="284" t="s">
        <v>1611</v>
      </c>
      <c r="D67" s="199"/>
      <c r="E67" s="199"/>
      <c r="F67" s="199"/>
      <c r="G67" s="199"/>
    </row>
    <row r="68" spans="1:7" ht="12.75" x14ac:dyDescent="0.2">
      <c r="A68" s="23"/>
      <c r="B68" s="6"/>
      <c r="C68" s="199"/>
      <c r="D68" s="199"/>
      <c r="E68" s="199"/>
      <c r="F68" s="199"/>
      <c r="G68" s="199"/>
    </row>
    <row r="69" spans="1:7" ht="12.75" x14ac:dyDescent="0.2">
      <c r="A69" s="23"/>
      <c r="B69" s="334" t="s">
        <v>61</v>
      </c>
      <c r="C69" s="292" t="s">
        <v>68</v>
      </c>
      <c r="D69" s="6"/>
      <c r="E69" s="6"/>
      <c r="F69" s="6"/>
      <c r="G69" s="74"/>
    </row>
    <row r="70" spans="1:7" ht="11.25" customHeight="1" x14ac:dyDescent="0.2">
      <c r="A70" s="23"/>
      <c r="B70" s="6"/>
      <c r="C70" s="6"/>
      <c r="D70" s="6"/>
      <c r="E70" s="6"/>
      <c r="F70" s="6"/>
      <c r="G70" s="74"/>
    </row>
    <row r="71" spans="1:7" ht="12.75" x14ac:dyDescent="0.2">
      <c r="A71" s="23"/>
      <c r="B71" s="6"/>
      <c r="C71" s="6" t="s">
        <v>1961</v>
      </c>
      <c r="D71" s="6"/>
      <c r="E71" s="6"/>
      <c r="F71" s="6"/>
      <c r="G71" s="74"/>
    </row>
    <row r="72" spans="1:7" ht="12.75" x14ac:dyDescent="0.2">
      <c r="A72" s="23"/>
      <c r="B72" s="6"/>
      <c r="C72" s="6" t="s">
        <v>316</v>
      </c>
      <c r="D72" s="6"/>
      <c r="E72" s="6"/>
      <c r="F72" s="6"/>
      <c r="G72" s="74"/>
    </row>
    <row r="73" spans="1:7" ht="12.75" x14ac:dyDescent="0.2">
      <c r="A73" s="23"/>
      <c r="B73" s="6"/>
      <c r="C73" s="6"/>
      <c r="D73" s="6"/>
      <c r="E73" s="6"/>
      <c r="F73" s="6"/>
      <c r="G73" s="74"/>
    </row>
    <row r="74" spans="1:7" ht="12.75" x14ac:dyDescent="0.2">
      <c r="A74" s="23"/>
      <c r="B74" s="6"/>
      <c r="C74" s="19" t="s">
        <v>549</v>
      </c>
      <c r="D74" s="19"/>
      <c r="E74" s="19"/>
      <c r="F74" s="19"/>
      <c r="G74" s="74"/>
    </row>
    <row r="75" spans="1:7" ht="12.75" x14ac:dyDescent="0.2">
      <c r="A75" s="23"/>
      <c r="B75" s="6"/>
      <c r="C75" s="6"/>
      <c r="D75" s="6"/>
      <c r="E75" s="6"/>
      <c r="F75" s="6"/>
      <c r="G75" s="6"/>
    </row>
    <row r="76" spans="1:7" ht="12.75" x14ac:dyDescent="0.2">
      <c r="A76" s="23"/>
      <c r="B76" s="6"/>
      <c r="C76" s="6" t="s">
        <v>628</v>
      </c>
      <c r="D76" s="6"/>
      <c r="E76" s="269">
        <v>2026</v>
      </c>
      <c r="F76" s="266"/>
      <c r="G76" s="270">
        <v>2025</v>
      </c>
    </row>
    <row r="77" spans="1:7" ht="12.75" x14ac:dyDescent="0.2">
      <c r="A77" s="23"/>
      <c r="B77" s="6"/>
      <c r="C77" s="6" t="s">
        <v>629</v>
      </c>
      <c r="D77" s="6"/>
      <c r="E77" s="272" t="s">
        <v>11</v>
      </c>
      <c r="F77" s="266"/>
      <c r="G77" s="271" t="s">
        <v>11</v>
      </c>
    </row>
    <row r="78" spans="1:7" ht="12.75" x14ac:dyDescent="0.2">
      <c r="A78" s="23"/>
      <c r="B78" s="6"/>
      <c r="C78" s="6"/>
      <c r="D78" s="6"/>
      <c r="E78" s="274" t="s">
        <v>13</v>
      </c>
      <c r="F78" s="266"/>
      <c r="G78" s="273" t="s">
        <v>13</v>
      </c>
    </row>
    <row r="79" spans="1:7" ht="12.75" x14ac:dyDescent="0.2">
      <c r="A79" s="23"/>
      <c r="B79" s="6"/>
      <c r="C79" s="6"/>
      <c r="D79" s="6"/>
      <c r="E79" s="298"/>
      <c r="F79" s="266"/>
      <c r="G79" s="266"/>
    </row>
    <row r="80" spans="1:7" ht="12.75" x14ac:dyDescent="0.2">
      <c r="A80" s="23"/>
      <c r="B80" s="6"/>
      <c r="C80" s="6" t="s">
        <v>69</v>
      </c>
      <c r="D80" s="6"/>
      <c r="E80" s="107">
        <v>13032</v>
      </c>
      <c r="F80" s="6"/>
      <c r="G80" s="108">
        <v>11068</v>
      </c>
    </row>
    <row r="81" spans="1:7" ht="12.75" x14ac:dyDescent="0.2">
      <c r="A81" s="23"/>
      <c r="B81" s="6"/>
      <c r="C81" s="6" t="s">
        <v>70</v>
      </c>
      <c r="D81" s="6"/>
      <c r="E81" s="107">
        <v>265941</v>
      </c>
      <c r="F81" s="6"/>
      <c r="G81" s="108">
        <v>369871</v>
      </c>
    </row>
    <row r="82" spans="1:7" ht="12.75" x14ac:dyDescent="0.2">
      <c r="A82" s="23"/>
      <c r="B82" s="6"/>
      <c r="C82" s="19" t="s">
        <v>527</v>
      </c>
      <c r="D82" s="6"/>
      <c r="E82" s="107">
        <v>85612</v>
      </c>
      <c r="F82" s="6"/>
      <c r="G82" s="108">
        <v>84306</v>
      </c>
    </row>
    <row r="83" spans="1:7" ht="12.75" x14ac:dyDescent="0.2">
      <c r="A83" s="23"/>
      <c r="B83" s="6"/>
      <c r="C83" s="19" t="s">
        <v>1568</v>
      </c>
      <c r="D83" s="6"/>
      <c r="E83" s="107">
        <f>-'Investment in associates'!F78-'Investment in associates'!F99</f>
        <v>5500</v>
      </c>
      <c r="F83" s="6"/>
      <c r="G83" s="108">
        <f>-'Investment in associates'!G78-'Investment in associates'!G99</f>
        <v>500</v>
      </c>
    </row>
    <row r="84" spans="1:7" ht="12.75" x14ac:dyDescent="0.2">
      <c r="A84" s="23"/>
      <c r="B84" s="6"/>
      <c r="C84" s="19" t="s">
        <v>1569</v>
      </c>
      <c r="D84" s="6"/>
      <c r="E84" s="107">
        <f>+'Investment in associates'!F79+'Investment in associates'!F100</f>
        <v>0</v>
      </c>
      <c r="F84" s="6"/>
      <c r="G84" s="108">
        <f>+'Investment in associates'!G79+'Investment in associates'!G100</f>
        <v>10250</v>
      </c>
    </row>
    <row r="85" spans="1:7" ht="12.75" x14ac:dyDescent="0.2">
      <c r="A85" s="23"/>
      <c r="B85" s="6"/>
      <c r="C85" s="6"/>
      <c r="D85" s="6"/>
      <c r="E85" s="79"/>
      <c r="F85" s="6"/>
      <c r="G85" s="6"/>
    </row>
    <row r="86" spans="1:7" ht="12.75" x14ac:dyDescent="0.2">
      <c r="A86" s="23"/>
      <c r="B86" s="6"/>
      <c r="C86" s="292" t="s">
        <v>71</v>
      </c>
      <c r="D86" s="6"/>
      <c r="E86" s="79"/>
      <c r="F86" s="6"/>
      <c r="G86" s="6"/>
    </row>
    <row r="87" spans="1:7" ht="12.75" x14ac:dyDescent="0.2">
      <c r="A87" s="23"/>
      <c r="B87" s="6"/>
      <c r="C87" s="19" t="s">
        <v>72</v>
      </c>
      <c r="D87" s="6"/>
      <c r="E87" s="107">
        <v>13540</v>
      </c>
      <c r="F87" s="6"/>
      <c r="G87" s="108">
        <v>5684</v>
      </c>
    </row>
    <row r="88" spans="1:7" ht="12.75" x14ac:dyDescent="0.2">
      <c r="A88" s="23"/>
      <c r="B88" s="6"/>
      <c r="C88" s="6"/>
      <c r="D88" s="6"/>
      <c r="E88" s="79"/>
      <c r="F88" s="6"/>
      <c r="G88" s="6"/>
    </row>
    <row r="89" spans="1:7" ht="12.75" x14ac:dyDescent="0.2">
      <c r="A89" s="23"/>
      <c r="B89" s="6"/>
      <c r="C89" s="292" t="s">
        <v>73</v>
      </c>
      <c r="D89" s="6"/>
      <c r="E89" s="79"/>
      <c r="F89" s="6"/>
      <c r="G89" s="6"/>
    </row>
    <row r="90" spans="1:7" ht="15.75" customHeight="1" x14ac:dyDescent="0.2">
      <c r="A90" s="23"/>
      <c r="B90" s="6"/>
      <c r="C90" s="19" t="s">
        <v>24</v>
      </c>
      <c r="D90" s="6"/>
      <c r="E90" s="107">
        <v>25601</v>
      </c>
      <c r="F90" s="6"/>
      <c r="G90" s="108">
        <v>32564</v>
      </c>
    </row>
    <row r="91" spans="1:7" ht="15.75" customHeight="1" x14ac:dyDescent="0.2">
      <c r="A91" s="23"/>
      <c r="B91" s="6"/>
      <c r="C91" s="6"/>
      <c r="D91" s="6"/>
      <c r="E91" s="6"/>
      <c r="F91" s="6"/>
      <c r="G91" s="74"/>
    </row>
    <row r="92" spans="1:7" ht="12.75" x14ac:dyDescent="0.2">
      <c r="A92" s="23" t="s">
        <v>1278</v>
      </c>
      <c r="B92" s="334" t="s">
        <v>554</v>
      </c>
      <c r="C92" s="292" t="s">
        <v>1640</v>
      </c>
      <c r="D92" s="6"/>
      <c r="E92" s="6"/>
      <c r="F92" s="6"/>
      <c r="G92" s="74"/>
    </row>
    <row r="93" spans="1:7" ht="11.25" customHeight="1" x14ac:dyDescent="0.2">
      <c r="A93" s="23"/>
      <c r="B93" s="266"/>
      <c r="C93" s="266"/>
      <c r="D93" s="6"/>
      <c r="E93" s="6"/>
      <c r="F93" s="6"/>
      <c r="G93" s="74"/>
    </row>
    <row r="94" spans="1:7" ht="12.75" x14ac:dyDescent="0.2">
      <c r="A94" s="23"/>
      <c r="B94" s="266"/>
      <c r="C94" s="292" t="s">
        <v>1962</v>
      </c>
      <c r="D94" s="6"/>
      <c r="E94" s="6"/>
      <c r="F94" s="6"/>
      <c r="G94" s="74"/>
    </row>
    <row r="95" spans="1:7" ht="10.5" customHeight="1" x14ac:dyDescent="0.2">
      <c r="A95" s="23"/>
      <c r="B95" s="6"/>
      <c r="C95" s="15"/>
      <c r="D95" s="6"/>
      <c r="E95" s="6"/>
      <c r="F95" s="6"/>
      <c r="G95" s="74"/>
    </row>
    <row r="96" spans="1:7" ht="12.75" x14ac:dyDescent="0.2">
      <c r="A96" s="23"/>
      <c r="B96" s="6"/>
      <c r="C96" s="252" t="s">
        <v>206</v>
      </c>
      <c r="D96" s="252"/>
      <c r="E96" s="252"/>
      <c r="F96" s="252"/>
      <c r="G96" s="252"/>
    </row>
    <row r="97" spans="1:7" ht="12.75" x14ac:dyDescent="0.2">
      <c r="A97" s="23"/>
      <c r="B97" s="6"/>
      <c r="C97" s="367" t="s">
        <v>474</v>
      </c>
      <c r="D97" s="252"/>
      <c r="E97" s="252"/>
      <c r="F97" s="252"/>
      <c r="G97" s="252"/>
    </row>
    <row r="98" spans="1:7" ht="12.75" x14ac:dyDescent="0.2">
      <c r="A98" s="23"/>
      <c r="B98" s="6"/>
      <c r="C98" s="367" t="s">
        <v>1963</v>
      </c>
      <c r="D98" s="252"/>
      <c r="E98" s="252"/>
      <c r="F98" s="252"/>
      <c r="G98" s="252"/>
    </row>
    <row r="99" spans="1:7" ht="12.75" x14ac:dyDescent="0.2">
      <c r="A99" s="23"/>
      <c r="B99" s="6"/>
      <c r="C99" s="252"/>
      <c r="D99" s="252"/>
      <c r="E99" s="252"/>
      <c r="F99" s="252"/>
      <c r="G99" s="252"/>
    </row>
    <row r="100" spans="1:7" ht="12.75" x14ac:dyDescent="0.2">
      <c r="A100" s="23"/>
      <c r="B100" s="6"/>
      <c r="C100" s="252" t="s">
        <v>207</v>
      </c>
      <c r="D100" s="252"/>
      <c r="E100" s="252"/>
      <c r="F100" s="252"/>
      <c r="G100" s="252"/>
    </row>
    <row r="101" spans="1:7" ht="12.75" x14ac:dyDescent="0.2">
      <c r="A101" s="23"/>
      <c r="B101" s="6"/>
      <c r="C101" s="201" t="s">
        <v>1964</v>
      </c>
      <c r="D101" s="19"/>
      <c r="E101" s="19"/>
      <c r="F101" s="19"/>
      <c r="G101" s="19"/>
    </row>
    <row r="102" spans="1:7" ht="12.75" x14ac:dyDescent="0.2">
      <c r="A102" s="23"/>
      <c r="B102" s="6"/>
      <c r="C102" s="201" t="s">
        <v>1965</v>
      </c>
      <c r="D102" s="19"/>
      <c r="E102" s="19"/>
      <c r="F102" s="19"/>
      <c r="G102" s="19"/>
    </row>
    <row r="103" spans="1:7" ht="12.75" x14ac:dyDescent="0.2">
      <c r="A103" s="23"/>
      <c r="B103" s="6"/>
      <c r="C103" s="201" t="s">
        <v>1966</v>
      </c>
      <c r="D103" s="19"/>
      <c r="E103" s="19"/>
      <c r="F103" s="19"/>
      <c r="G103" s="19"/>
    </row>
    <row r="104" spans="1:7" ht="12.75" x14ac:dyDescent="0.2">
      <c r="A104" s="23"/>
      <c r="B104" s="6"/>
      <c r="C104" s="201" t="s">
        <v>1967</v>
      </c>
      <c r="D104" s="19"/>
      <c r="E104" s="19"/>
      <c r="F104" s="19"/>
      <c r="G104" s="19"/>
    </row>
    <row r="105" spans="1:7" ht="12.75" x14ac:dyDescent="0.2">
      <c r="A105" s="23"/>
      <c r="B105" s="6"/>
      <c r="C105" s="18"/>
      <c r="D105" s="19"/>
      <c r="E105" s="19"/>
      <c r="F105" s="19"/>
      <c r="G105" s="19"/>
    </row>
    <row r="106" spans="1:7" ht="12.75" x14ac:dyDescent="0.2">
      <c r="A106" s="23"/>
      <c r="B106" s="6"/>
      <c r="C106" s="201" t="s">
        <v>1968</v>
      </c>
      <c r="D106" s="19"/>
      <c r="E106" s="19"/>
      <c r="F106" s="19"/>
      <c r="G106" s="19"/>
    </row>
    <row r="107" spans="1:7" ht="12.75" x14ac:dyDescent="0.2">
      <c r="A107" s="23"/>
      <c r="B107" s="6"/>
      <c r="C107" s="201" t="s">
        <v>1570</v>
      </c>
      <c r="D107" s="19"/>
      <c r="E107" s="19"/>
      <c r="F107" s="19"/>
      <c r="G107" s="19"/>
    </row>
    <row r="108" spans="1:7" ht="12.75" x14ac:dyDescent="0.2">
      <c r="A108" s="23"/>
      <c r="B108" s="6"/>
      <c r="C108" s="18"/>
      <c r="D108" s="19"/>
      <c r="E108" s="19"/>
      <c r="F108" s="19"/>
      <c r="G108" s="19"/>
    </row>
    <row r="109" spans="1:7" ht="12.75" x14ac:dyDescent="0.2">
      <c r="A109" s="23"/>
      <c r="B109" s="6"/>
      <c r="C109" s="201" t="s">
        <v>1969</v>
      </c>
      <c r="D109" s="19"/>
      <c r="E109" s="19"/>
      <c r="F109" s="19"/>
      <c r="G109" s="19"/>
    </row>
    <row r="110" spans="1:7" ht="12.75" x14ac:dyDescent="0.2">
      <c r="A110" s="23"/>
      <c r="B110" s="6"/>
      <c r="C110" s="201" t="s">
        <v>1970</v>
      </c>
      <c r="D110" s="19"/>
      <c r="E110" s="19"/>
      <c r="F110" s="19"/>
      <c r="G110" s="19"/>
    </row>
    <row r="111" spans="1:7" ht="12.75" x14ac:dyDescent="0.2">
      <c r="A111" s="23"/>
      <c r="B111" s="6"/>
      <c r="C111" s="201"/>
      <c r="D111" s="19"/>
      <c r="E111" s="19"/>
      <c r="F111" s="19"/>
      <c r="G111" s="19"/>
    </row>
    <row r="112" spans="1:7" ht="12.75" x14ac:dyDescent="0.2">
      <c r="A112" s="23"/>
      <c r="B112" s="6"/>
      <c r="C112" s="201" t="s">
        <v>1971</v>
      </c>
      <c r="D112" s="19"/>
      <c r="E112" s="19"/>
      <c r="F112" s="19"/>
      <c r="G112" s="19"/>
    </row>
    <row r="113" spans="1:7" ht="12.75" x14ac:dyDescent="0.2">
      <c r="A113" s="23"/>
      <c r="B113" s="6"/>
      <c r="C113" s="201" t="s">
        <v>812</v>
      </c>
      <c r="D113" s="19"/>
      <c r="E113" s="19"/>
      <c r="F113" s="19"/>
      <c r="G113" s="19"/>
    </row>
    <row r="114" spans="1:7" ht="12.75" x14ac:dyDescent="0.2">
      <c r="A114" s="23"/>
      <c r="B114" s="6"/>
      <c r="C114" s="201"/>
      <c r="D114" s="19"/>
      <c r="E114" s="19"/>
      <c r="F114" s="19"/>
      <c r="G114" s="19"/>
    </row>
    <row r="115" spans="1:7" ht="12.75" x14ac:dyDescent="0.2">
      <c r="A115" s="23"/>
      <c r="B115" s="6"/>
      <c r="C115" s="252" t="s">
        <v>1972</v>
      </c>
      <c r="D115" s="252"/>
      <c r="E115" s="252"/>
      <c r="F115" s="252"/>
      <c r="G115" s="252"/>
    </row>
    <row r="116" spans="1:7" ht="12.75" x14ac:dyDescent="0.2">
      <c r="A116" s="23"/>
      <c r="B116" s="6"/>
      <c r="C116" s="201" t="s">
        <v>1716</v>
      </c>
      <c r="D116" s="19"/>
      <c r="E116" s="19"/>
      <c r="F116" s="19"/>
      <c r="G116" s="19"/>
    </row>
    <row r="117" spans="1:7" ht="12.75" x14ac:dyDescent="0.2">
      <c r="A117" s="23"/>
      <c r="B117" s="6"/>
      <c r="C117" s="201"/>
      <c r="D117" s="19"/>
      <c r="E117" s="19"/>
      <c r="F117" s="19"/>
      <c r="G117" s="19"/>
    </row>
  </sheetData>
  <conditionalFormatting sqref="E12:G90">
    <cfRule type="expression" dxfId="9" priority="1">
      <formula>TRUNC(E12)&lt;&gt;E12</formula>
    </cfRule>
  </conditionalFormatting>
  <pageMargins left="0.23622047244094491" right="0.23622047244094491" top="0.90551181102362199" bottom="0.74803149606299213" header="0.31496062992125984" footer="0.31496062992125984"/>
  <pageSetup paperSize="9" scale="80" fitToHeight="2" orientation="portrait" r:id="rId1"/>
  <headerFooter scaleWithDoc="0">
    <oddFooter>&amp;L&amp;K000000&amp;R&amp;K000000 | &amp;P</oddFooter>
  </headerFooter>
  <rowBreaks count="1" manualBreakCount="1">
    <brk id="62" max="6" man="1"/>
  </rowBreaks>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4337E-0D5C-4D3A-A8EC-618AEE753676}">
  <sheetPr codeName="Sheet58">
    <tabColor rgb="FF002060"/>
    <pageSetUpPr fitToPage="1"/>
  </sheetPr>
  <dimension ref="A1:E58"/>
  <sheetViews>
    <sheetView view="pageBreakPreview" zoomScaleNormal="100" zoomScaleSheetLayoutView="100" workbookViewId="0"/>
  </sheetViews>
  <sheetFormatPr defaultColWidth="9.140625" defaultRowHeight="15" customHeight="1" x14ac:dyDescent="0.2"/>
  <cols>
    <col min="1" max="1" width="12" style="8" bestFit="1" customWidth="1"/>
    <col min="2" max="2" width="4.42578125" bestFit="1" customWidth="1"/>
    <col min="3" max="3" width="55.85546875" customWidth="1"/>
    <col min="4" max="4" width="18" customWidth="1"/>
    <col min="5" max="5" width="18.42578125" customWidth="1"/>
  </cols>
  <sheetData>
    <row r="1" spans="1:5" ht="15" customHeight="1" x14ac:dyDescent="0.2">
      <c r="A1" s="23"/>
      <c r="B1" s="266"/>
      <c r="C1" s="281" t="s">
        <v>1597</v>
      </c>
      <c r="D1" s="6"/>
      <c r="E1" s="6"/>
    </row>
    <row r="2" spans="1:5" ht="15" customHeight="1" x14ac:dyDescent="0.2">
      <c r="A2" s="23" t="s">
        <v>1072</v>
      </c>
      <c r="B2" s="266"/>
      <c r="C2" s="281" t="s">
        <v>534</v>
      </c>
      <c r="D2" s="6"/>
      <c r="E2" s="6"/>
    </row>
    <row r="3" spans="1:5" ht="15" customHeight="1" x14ac:dyDescent="0.2">
      <c r="A3" s="23" t="s">
        <v>991</v>
      </c>
      <c r="B3" s="266"/>
      <c r="C3" s="281" t="s">
        <v>1730</v>
      </c>
      <c r="D3" s="6"/>
      <c r="E3" s="6"/>
    </row>
    <row r="4" spans="1:5" ht="12.75" x14ac:dyDescent="0.2">
      <c r="A4" s="23"/>
      <c r="B4" s="285"/>
      <c r="C4" s="266"/>
      <c r="D4" s="74"/>
      <c r="E4" s="74"/>
    </row>
    <row r="5" spans="1:5" ht="15.75" x14ac:dyDescent="0.2">
      <c r="A5" s="23"/>
      <c r="B5" s="283" t="s">
        <v>1973</v>
      </c>
      <c r="C5" s="284" t="s">
        <v>664</v>
      </c>
      <c r="D5" s="74"/>
      <c r="E5" s="74"/>
    </row>
    <row r="6" spans="1:5" ht="12.75" x14ac:dyDescent="0.2">
      <c r="A6" s="23"/>
      <c r="B6" s="114"/>
      <c r="C6" s="6"/>
      <c r="D6" s="74"/>
      <c r="E6" s="74"/>
    </row>
    <row r="7" spans="1:5" ht="12.75" x14ac:dyDescent="0.2">
      <c r="A7" s="23" t="s">
        <v>1279</v>
      </c>
      <c r="B7" s="123"/>
      <c r="C7" s="292" t="s">
        <v>252</v>
      </c>
      <c r="D7" s="74"/>
      <c r="E7" s="74"/>
    </row>
    <row r="8" spans="1:5" ht="12.75" x14ac:dyDescent="0.2">
      <c r="A8" s="23" t="s">
        <v>1280</v>
      </c>
      <c r="B8" s="123"/>
      <c r="C8" s="242" t="s">
        <v>1974</v>
      </c>
      <c r="D8" s="74"/>
      <c r="E8" s="74"/>
    </row>
    <row r="9" spans="1:5" ht="12.75" x14ac:dyDescent="0.2">
      <c r="A9" s="23" t="s">
        <v>1281</v>
      </c>
      <c r="B9" s="123"/>
      <c r="C9" s="242" t="s">
        <v>2154</v>
      </c>
      <c r="D9" s="74"/>
      <c r="E9" s="74"/>
    </row>
    <row r="10" spans="1:5" ht="12.75" x14ac:dyDescent="0.2">
      <c r="A10" s="23"/>
      <c r="B10" s="123"/>
      <c r="C10" s="242" t="s">
        <v>1484</v>
      </c>
      <c r="D10" s="74"/>
      <c r="E10" s="74"/>
    </row>
    <row r="11" spans="1:5" ht="12.75" x14ac:dyDescent="0.2">
      <c r="A11" s="23"/>
      <c r="B11" s="123"/>
      <c r="C11" s="242" t="s">
        <v>2129</v>
      </c>
      <c r="D11" s="74"/>
      <c r="E11" s="74"/>
    </row>
    <row r="12" spans="1:5" ht="12.75" x14ac:dyDescent="0.2">
      <c r="A12" s="23"/>
      <c r="B12" s="123"/>
      <c r="C12" s="242"/>
      <c r="D12" s="74"/>
      <c r="E12" s="74"/>
    </row>
    <row r="13" spans="1:5" ht="12.75" x14ac:dyDescent="0.2">
      <c r="A13" s="23" t="s">
        <v>1282</v>
      </c>
      <c r="B13" s="123"/>
      <c r="C13" s="242" t="s">
        <v>1485</v>
      </c>
      <c r="D13" s="74"/>
      <c r="E13" s="74"/>
    </row>
    <row r="14" spans="1:5" ht="12.75" x14ac:dyDescent="0.2">
      <c r="A14" s="23" t="s">
        <v>1283</v>
      </c>
      <c r="B14" s="123"/>
      <c r="C14" s="242" t="s">
        <v>2155</v>
      </c>
      <c r="D14" s="74"/>
      <c r="E14" s="74"/>
    </row>
    <row r="15" spans="1:5" ht="12.75" x14ac:dyDescent="0.2">
      <c r="A15" s="23" t="s">
        <v>1284</v>
      </c>
      <c r="B15" s="123"/>
      <c r="C15" s="242" t="s">
        <v>2130</v>
      </c>
      <c r="D15" s="74"/>
      <c r="E15" s="74"/>
    </row>
    <row r="16" spans="1:5" ht="12.75" x14ac:dyDescent="0.2">
      <c r="A16" s="23"/>
      <c r="B16" s="123"/>
      <c r="C16" s="242" t="s">
        <v>2131</v>
      </c>
      <c r="D16" s="303"/>
      <c r="E16" s="74"/>
    </row>
    <row r="17" spans="1:5" ht="12.75" x14ac:dyDescent="0.2">
      <c r="A17" s="23"/>
      <c r="B17" s="123"/>
      <c r="C17" s="242" t="s">
        <v>2132</v>
      </c>
      <c r="D17" s="303"/>
      <c r="E17" s="74"/>
    </row>
    <row r="18" spans="1:5" ht="12.75" x14ac:dyDescent="0.2">
      <c r="A18" s="23"/>
      <c r="B18" s="123"/>
      <c r="C18" s="242"/>
      <c r="D18" s="74"/>
      <c r="E18" s="74"/>
    </row>
    <row r="19" spans="1:5" ht="12.75" x14ac:dyDescent="0.2">
      <c r="A19" s="23"/>
      <c r="B19" s="123"/>
      <c r="C19" s="242" t="s">
        <v>1975</v>
      </c>
      <c r="D19" s="74"/>
      <c r="E19" s="74"/>
    </row>
    <row r="20" spans="1:5" ht="12.75" x14ac:dyDescent="0.2">
      <c r="A20" s="23"/>
      <c r="B20" s="123"/>
      <c r="C20" s="242" t="s">
        <v>1486</v>
      </c>
      <c r="D20" s="74"/>
      <c r="E20" s="74"/>
    </row>
    <row r="21" spans="1:5" ht="12.75" x14ac:dyDescent="0.2">
      <c r="A21" s="23"/>
      <c r="B21" s="123"/>
      <c r="C21" s="6"/>
      <c r="D21" s="269">
        <v>2026</v>
      </c>
      <c r="E21" s="270">
        <v>2025</v>
      </c>
    </row>
    <row r="22" spans="1:5" ht="18" x14ac:dyDescent="0.2">
      <c r="A22" s="37" t="s">
        <v>1796</v>
      </c>
      <c r="B22" s="114"/>
      <c r="C22" s="292" t="s">
        <v>1619</v>
      </c>
      <c r="D22" s="272" t="s">
        <v>11</v>
      </c>
      <c r="E22" s="271" t="s">
        <v>11</v>
      </c>
    </row>
    <row r="23" spans="1:5" ht="12.75" x14ac:dyDescent="0.2">
      <c r="A23" s="23"/>
      <c r="B23" s="114"/>
      <c r="C23" s="6"/>
      <c r="D23" s="274" t="s">
        <v>13</v>
      </c>
      <c r="E23" s="273" t="s">
        <v>13</v>
      </c>
    </row>
    <row r="24" spans="1:5" ht="12.75" x14ac:dyDescent="0.2">
      <c r="A24" s="23"/>
      <c r="B24" s="114"/>
      <c r="C24" s="19" t="s">
        <v>22</v>
      </c>
      <c r="D24" s="107">
        <v>12650</v>
      </c>
      <c r="E24" s="108">
        <v>10650</v>
      </c>
    </row>
    <row r="25" spans="1:5" ht="12.75" x14ac:dyDescent="0.2">
      <c r="A25" s="23"/>
      <c r="B25" s="114"/>
      <c r="C25" s="19" t="s">
        <v>954</v>
      </c>
      <c r="D25" s="107">
        <v>300000</v>
      </c>
      <c r="E25" s="108">
        <v>300000</v>
      </c>
    </row>
    <row r="26" spans="1:5" ht="12.75" x14ac:dyDescent="0.2">
      <c r="A26" s="23"/>
      <c r="B26" s="114"/>
      <c r="C26" s="19" t="s">
        <v>47</v>
      </c>
      <c r="D26" s="107">
        <v>-97500</v>
      </c>
      <c r="E26" s="108">
        <v>-90000</v>
      </c>
    </row>
    <row r="27" spans="1:5" ht="12.75" x14ac:dyDescent="0.2">
      <c r="A27" s="23"/>
      <c r="B27" s="114"/>
      <c r="C27" s="292" t="s">
        <v>114</v>
      </c>
      <c r="D27" s="202">
        <f>ROUND(SUM(D24:D26),0)</f>
        <v>215150</v>
      </c>
      <c r="E27" s="203">
        <f>ROUND(SUM(E24:E26),0)</f>
        <v>220650</v>
      </c>
    </row>
    <row r="28" spans="1:5" ht="12.75" x14ac:dyDescent="0.2">
      <c r="A28" s="23"/>
      <c r="B28" s="114"/>
      <c r="C28" s="6"/>
      <c r="D28" s="79"/>
      <c r="E28" s="74"/>
    </row>
    <row r="29" spans="1:5" ht="12.75" x14ac:dyDescent="0.2">
      <c r="A29" s="23"/>
      <c r="B29" s="114"/>
      <c r="C29" s="19" t="s">
        <v>487</v>
      </c>
      <c r="D29" s="79">
        <f>+D24</f>
        <v>12650</v>
      </c>
      <c r="E29" s="74">
        <f>+E24</f>
        <v>10650</v>
      </c>
    </row>
    <row r="30" spans="1:5" ht="12.75" x14ac:dyDescent="0.2">
      <c r="A30" s="23"/>
      <c r="B30" s="123"/>
      <c r="C30" s="292" t="s">
        <v>116</v>
      </c>
      <c r="D30" s="202">
        <f>ROUND(SUM(D29:D29),0)</f>
        <v>12650</v>
      </c>
      <c r="E30" s="203">
        <f>ROUND(SUM(E29:E29),0)</f>
        <v>10650</v>
      </c>
    </row>
    <row r="31" spans="1:5" ht="12.75" x14ac:dyDescent="0.2">
      <c r="A31" s="23"/>
      <c r="B31" s="123"/>
      <c r="C31" s="6"/>
      <c r="D31" s="79"/>
      <c r="E31" s="74"/>
    </row>
    <row r="32" spans="1:5" ht="18" x14ac:dyDescent="0.2">
      <c r="A32" s="37" t="s">
        <v>1796</v>
      </c>
      <c r="B32" s="123"/>
      <c r="C32" s="292" t="s">
        <v>1641</v>
      </c>
      <c r="D32" s="79"/>
      <c r="E32" s="74"/>
    </row>
    <row r="33" spans="1:5" ht="12.75" x14ac:dyDescent="0.2">
      <c r="A33" s="23"/>
      <c r="B33" s="123"/>
      <c r="C33" s="6"/>
      <c r="D33" s="79"/>
      <c r="E33" s="74"/>
    </row>
    <row r="34" spans="1:5" ht="12.75" x14ac:dyDescent="0.2">
      <c r="A34" s="23"/>
      <c r="B34" s="123"/>
      <c r="C34" s="19" t="s">
        <v>3</v>
      </c>
      <c r="D34" s="107">
        <v>3000</v>
      </c>
      <c r="E34" s="108">
        <v>3000</v>
      </c>
    </row>
    <row r="35" spans="1:5" ht="12.75" x14ac:dyDescent="0.2">
      <c r="A35" s="23"/>
      <c r="B35" s="123"/>
      <c r="C35" s="123"/>
      <c r="D35" s="79"/>
      <c r="E35" s="123"/>
    </row>
    <row r="36" spans="1:5" ht="12.75" x14ac:dyDescent="0.2">
      <c r="A36" s="23"/>
      <c r="B36" s="123"/>
      <c r="C36" s="19" t="s">
        <v>28</v>
      </c>
      <c r="D36" s="133">
        <v>-7500</v>
      </c>
      <c r="E36" s="134">
        <v>-7500</v>
      </c>
    </row>
    <row r="37" spans="1:5" ht="12.75" x14ac:dyDescent="0.2">
      <c r="A37" s="23"/>
      <c r="B37" s="123"/>
      <c r="C37" s="19" t="s">
        <v>662</v>
      </c>
      <c r="D37" s="133">
        <v>-1000</v>
      </c>
      <c r="E37" s="134">
        <v>-750</v>
      </c>
    </row>
    <row r="38" spans="1:5" ht="12.75" x14ac:dyDescent="0.2">
      <c r="A38" s="23"/>
      <c r="B38" s="123"/>
      <c r="C38" s="287" t="s">
        <v>562</v>
      </c>
      <c r="D38" s="179">
        <f>ROUND(SUM(D34:D37),0)</f>
        <v>-5500</v>
      </c>
      <c r="E38" s="203">
        <f>ROUND(SUM(E34:E37),0)</f>
        <v>-5250</v>
      </c>
    </row>
    <row r="39" spans="1:5" ht="12.75" x14ac:dyDescent="0.2">
      <c r="A39" s="23"/>
      <c r="B39" s="114"/>
      <c r="C39" s="6" t="s">
        <v>118</v>
      </c>
      <c r="D39" s="107">
        <v>0</v>
      </c>
      <c r="E39" s="108">
        <v>0</v>
      </c>
    </row>
    <row r="40" spans="1:5" ht="12.75" x14ac:dyDescent="0.2">
      <c r="A40" s="23"/>
      <c r="B40" s="114"/>
      <c r="C40" s="287" t="s">
        <v>279</v>
      </c>
      <c r="D40" s="202">
        <f>ROUND(SUM(D38:D39),0)</f>
        <v>-5500</v>
      </c>
      <c r="E40" s="203">
        <f>ROUND(SUM(E38:E39),0)</f>
        <v>-5250</v>
      </c>
    </row>
    <row r="41" spans="1:5" ht="12.75" x14ac:dyDescent="0.2">
      <c r="A41" s="23"/>
      <c r="B41" s="114"/>
      <c r="C41" s="266"/>
      <c r="D41" s="79"/>
      <c r="E41" s="74"/>
    </row>
    <row r="42" spans="1:5" ht="18" x14ac:dyDescent="0.2">
      <c r="A42" s="37" t="s">
        <v>1796</v>
      </c>
      <c r="B42" s="114"/>
      <c r="C42" s="292" t="s">
        <v>1621</v>
      </c>
      <c r="D42" s="79"/>
      <c r="E42" s="74"/>
    </row>
    <row r="43" spans="1:5" ht="12.75" x14ac:dyDescent="0.2">
      <c r="A43" s="23"/>
      <c r="B43" s="114"/>
      <c r="C43" s="6"/>
      <c r="D43" s="79"/>
      <c r="E43" s="74"/>
    </row>
    <row r="44" spans="1:5" ht="12.75" x14ac:dyDescent="0.2">
      <c r="A44" s="23"/>
      <c r="B44" s="114"/>
      <c r="C44" s="19" t="s">
        <v>3</v>
      </c>
      <c r="D44" s="107">
        <v>3000</v>
      </c>
      <c r="E44" s="108">
        <v>3000</v>
      </c>
    </row>
    <row r="45" spans="1:5" ht="12.75" x14ac:dyDescent="0.2">
      <c r="A45" s="23"/>
      <c r="B45" s="114"/>
      <c r="C45" s="114"/>
      <c r="D45" s="79"/>
      <c r="E45" s="114"/>
    </row>
    <row r="46" spans="1:5" ht="12.75" x14ac:dyDescent="0.2">
      <c r="A46" s="23"/>
      <c r="B46" s="114"/>
      <c r="C46" s="19" t="s">
        <v>662</v>
      </c>
      <c r="D46" s="133">
        <v>-1000</v>
      </c>
      <c r="E46" s="134">
        <v>-750</v>
      </c>
    </row>
    <row r="47" spans="1:5" ht="12.75" x14ac:dyDescent="0.2">
      <c r="A47" s="23"/>
      <c r="B47" s="114"/>
      <c r="C47" s="339" t="s">
        <v>586</v>
      </c>
      <c r="D47" s="179">
        <f>ROUND(SUM(D44:D46),0)</f>
        <v>2000</v>
      </c>
      <c r="E47" s="203">
        <f>ROUND(SUM(E44:E46),0)</f>
        <v>2250</v>
      </c>
    </row>
    <row r="48" spans="1:5" ht="12.75" x14ac:dyDescent="0.2">
      <c r="A48" s="23"/>
      <c r="B48" s="114"/>
      <c r="C48" s="6"/>
      <c r="D48" s="74"/>
      <c r="E48" s="74"/>
    </row>
    <row r="49" spans="1:5" ht="12.75" x14ac:dyDescent="0.2">
      <c r="A49" s="23"/>
      <c r="B49" s="114"/>
      <c r="C49" s="117" t="s">
        <v>1442</v>
      </c>
      <c r="D49" s="74"/>
      <c r="E49" s="74"/>
    </row>
    <row r="50" spans="1:5" ht="12.75" x14ac:dyDescent="0.2">
      <c r="A50" s="23"/>
      <c r="B50" s="114"/>
      <c r="C50" s="129" t="s">
        <v>665</v>
      </c>
      <c r="D50" s="74"/>
      <c r="E50" s="74"/>
    </row>
    <row r="51" spans="1:5" ht="12.75" x14ac:dyDescent="0.2">
      <c r="A51" s="23" t="s">
        <v>1285</v>
      </c>
      <c r="B51" s="114"/>
      <c r="C51" s="118" t="s">
        <v>2038</v>
      </c>
      <c r="D51" s="74"/>
      <c r="E51" s="74"/>
    </row>
    <row r="52" spans="1:5" ht="12.75" x14ac:dyDescent="0.2">
      <c r="A52" s="23"/>
      <c r="B52" s="114"/>
      <c r="C52" s="118" t="s">
        <v>836</v>
      </c>
      <c r="D52" s="74"/>
      <c r="E52" s="74"/>
    </row>
    <row r="53" spans="1:5" ht="12.75" x14ac:dyDescent="0.2">
      <c r="A53" s="23"/>
      <c r="B53" s="114"/>
      <c r="C53" s="118" t="s">
        <v>880</v>
      </c>
      <c r="D53" s="74"/>
      <c r="E53" s="74"/>
    </row>
    <row r="54" spans="1:5" ht="12.75" x14ac:dyDescent="0.2">
      <c r="A54" s="23"/>
      <c r="B54" s="114"/>
      <c r="C54" s="118" t="s">
        <v>837</v>
      </c>
      <c r="D54" s="74"/>
      <c r="E54" s="74"/>
    </row>
    <row r="55" spans="1:5" ht="12.75" x14ac:dyDescent="0.2">
      <c r="A55" s="23"/>
      <c r="B55" s="114"/>
      <c r="C55" s="118"/>
      <c r="D55" s="74"/>
      <c r="E55" s="74"/>
    </row>
    <row r="56" spans="1:5" ht="12.75" x14ac:dyDescent="0.2">
      <c r="A56" s="23" t="s">
        <v>1286</v>
      </c>
      <c r="B56" s="114"/>
      <c r="C56" s="118" t="s">
        <v>2039</v>
      </c>
      <c r="D56" s="74"/>
      <c r="E56" s="74"/>
    </row>
    <row r="57" spans="1:5" ht="12.75" x14ac:dyDescent="0.2">
      <c r="A57" s="23"/>
      <c r="B57" s="114"/>
      <c r="C57" s="118" t="s">
        <v>666</v>
      </c>
      <c r="D57" s="74"/>
      <c r="E57" s="74"/>
    </row>
    <row r="58" spans="1:5" ht="12.75" x14ac:dyDescent="0.2">
      <c r="A58" s="23"/>
      <c r="B58" s="114"/>
      <c r="C58" s="118" t="s">
        <v>1612</v>
      </c>
      <c r="D58" s="74"/>
      <c r="E58" s="74"/>
    </row>
  </sheetData>
  <conditionalFormatting sqref="D24:E47">
    <cfRule type="expression" dxfId="8" priority="1">
      <formula>TRUNC(D24)&lt;&gt;D24</formula>
    </cfRule>
  </conditionalFormatting>
  <pageMargins left="0.23622047244094491" right="0.23622047244094491" top="0.90551181102362199" bottom="0.74803149606299213" header="0.31496062992125984" footer="0.31496062992125984"/>
  <pageSetup paperSize="9" scale="93" orientation="portrait" r:id="rId1"/>
  <headerFooter scaleWithDoc="0">
    <oddFooter>&amp;L&amp;K000000&amp;R&amp;K000000 | &amp;P</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7">
    <tabColor rgb="FF002060"/>
  </sheetPr>
  <dimension ref="A1:G129"/>
  <sheetViews>
    <sheetView view="pageBreakPreview" zoomScaleNormal="100" zoomScaleSheetLayoutView="100" workbookViewId="0"/>
  </sheetViews>
  <sheetFormatPr defaultColWidth="8.85546875" defaultRowHeight="12.75" x14ac:dyDescent="0.2"/>
  <cols>
    <col min="1" max="1" width="12.85546875" style="8" bestFit="1" customWidth="1"/>
    <col min="2" max="2" width="5.5703125" customWidth="1"/>
    <col min="3" max="3" width="59" customWidth="1"/>
    <col min="4" max="4" width="12" customWidth="1"/>
    <col min="5" max="5" width="10.28515625" customWidth="1"/>
    <col min="6" max="6" width="14.85546875" customWidth="1"/>
    <col min="7" max="7" width="12.42578125" customWidth="1"/>
  </cols>
  <sheetData>
    <row r="1" spans="1:7" ht="15.75" x14ac:dyDescent="0.2">
      <c r="A1" s="23"/>
      <c r="B1" s="266"/>
      <c r="C1" s="281" t="s">
        <v>1597</v>
      </c>
      <c r="D1" s="6"/>
      <c r="E1" s="6"/>
      <c r="F1" s="6"/>
      <c r="G1" s="6"/>
    </row>
    <row r="2" spans="1:7" ht="15.75" x14ac:dyDescent="0.2">
      <c r="A2" s="23" t="s">
        <v>1072</v>
      </c>
      <c r="B2" s="266"/>
      <c r="C2" s="281" t="s">
        <v>534</v>
      </c>
      <c r="D2" s="6"/>
      <c r="E2" s="6"/>
      <c r="F2" s="6"/>
      <c r="G2" s="6"/>
    </row>
    <row r="3" spans="1:7" ht="15.75" x14ac:dyDescent="0.2">
      <c r="A3" s="23" t="s">
        <v>991</v>
      </c>
      <c r="B3" s="266"/>
      <c r="C3" s="281" t="s">
        <v>1730</v>
      </c>
      <c r="D3" s="6"/>
      <c r="E3" s="6"/>
      <c r="F3" s="6"/>
      <c r="G3" s="6"/>
    </row>
    <row r="4" spans="1:7" x14ac:dyDescent="0.2">
      <c r="A4" s="23"/>
      <c r="B4" s="285"/>
      <c r="C4" s="266"/>
      <c r="D4" s="74"/>
      <c r="E4" s="74"/>
      <c r="F4" s="74"/>
      <c r="G4" s="74"/>
    </row>
    <row r="5" spans="1:7" ht="15.75" x14ac:dyDescent="0.2">
      <c r="A5" s="23"/>
      <c r="B5" s="283" t="s">
        <v>1976</v>
      </c>
      <c r="C5" s="284" t="s">
        <v>553</v>
      </c>
      <c r="D5" s="74"/>
      <c r="E5" s="74"/>
      <c r="F5" s="74"/>
      <c r="G5" s="74"/>
    </row>
    <row r="6" spans="1:7" x14ac:dyDescent="0.2">
      <c r="A6" s="23"/>
      <c r="B6" s="114"/>
      <c r="C6" s="6"/>
      <c r="D6" s="74"/>
      <c r="E6" s="74"/>
      <c r="F6" s="74"/>
      <c r="G6" s="74"/>
    </row>
    <row r="7" spans="1:7" x14ac:dyDescent="0.2">
      <c r="A7" s="23"/>
      <c r="B7" s="335" t="s">
        <v>40</v>
      </c>
      <c r="C7" s="292" t="s">
        <v>654</v>
      </c>
      <c r="D7" s="74"/>
      <c r="E7" s="74"/>
      <c r="F7" s="74"/>
      <c r="G7" s="74"/>
    </row>
    <row r="8" spans="1:7" x14ac:dyDescent="0.2">
      <c r="A8" s="23"/>
      <c r="B8" s="123"/>
      <c r="C8" s="6" t="s">
        <v>1977</v>
      </c>
      <c r="D8" s="74"/>
      <c r="E8" s="74"/>
      <c r="F8" s="74"/>
      <c r="G8" s="74"/>
    </row>
    <row r="9" spans="1:7" x14ac:dyDescent="0.2">
      <c r="A9" s="23"/>
      <c r="B9" s="123"/>
      <c r="C9" s="6" t="s">
        <v>555</v>
      </c>
      <c r="D9" s="74"/>
      <c r="E9" s="74"/>
      <c r="F9" s="74"/>
      <c r="G9" s="74"/>
    </row>
    <row r="10" spans="1:7" x14ac:dyDescent="0.2">
      <c r="A10" s="23"/>
      <c r="B10" s="123"/>
      <c r="C10" s="91"/>
      <c r="D10" s="74"/>
      <c r="E10" s="74"/>
      <c r="F10" s="74"/>
      <c r="G10" s="74"/>
    </row>
    <row r="11" spans="1:7" x14ac:dyDescent="0.2">
      <c r="A11" s="23"/>
      <c r="B11" s="123"/>
      <c r="C11" s="292"/>
      <c r="D11" s="299" t="s">
        <v>558</v>
      </c>
      <c r="E11" s="300"/>
      <c r="F11" s="269">
        <v>2026</v>
      </c>
      <c r="G11" s="270">
        <v>2025</v>
      </c>
    </row>
    <row r="12" spans="1:7" x14ac:dyDescent="0.2">
      <c r="A12" s="23"/>
      <c r="B12" s="123"/>
      <c r="C12" s="314" t="s">
        <v>556</v>
      </c>
      <c r="D12" s="271">
        <v>2026</v>
      </c>
      <c r="E12" s="271">
        <v>2025</v>
      </c>
      <c r="F12" s="272" t="s">
        <v>11</v>
      </c>
      <c r="G12" s="271" t="s">
        <v>11</v>
      </c>
    </row>
    <row r="13" spans="1:7" x14ac:dyDescent="0.2">
      <c r="A13" s="23"/>
      <c r="B13" s="123"/>
      <c r="C13" s="301"/>
      <c r="D13" s="302"/>
      <c r="E13" s="302"/>
      <c r="F13" s="274" t="s">
        <v>13</v>
      </c>
      <c r="G13" s="273" t="s">
        <v>13</v>
      </c>
    </row>
    <row r="14" spans="1:7" x14ac:dyDescent="0.2">
      <c r="A14" s="23"/>
      <c r="B14" s="123"/>
      <c r="C14" s="19" t="s">
        <v>1978</v>
      </c>
      <c r="D14" s="205">
        <v>0.16666666666666666</v>
      </c>
      <c r="E14" s="205">
        <v>0.16666666666666666</v>
      </c>
      <c r="F14" s="79">
        <v>204331</v>
      </c>
      <c r="G14" s="74">
        <v>200777</v>
      </c>
    </row>
    <row r="15" spans="1:7" x14ac:dyDescent="0.2">
      <c r="A15" s="23"/>
      <c r="B15" s="123"/>
      <c r="C15" s="19" t="s">
        <v>1979</v>
      </c>
      <c r="D15" s="74"/>
      <c r="E15" s="74"/>
      <c r="F15" s="79">
        <v>6476</v>
      </c>
      <c r="G15" s="74">
        <v>6120</v>
      </c>
    </row>
    <row r="16" spans="1:7" x14ac:dyDescent="0.2">
      <c r="A16" s="23"/>
      <c r="B16" s="123"/>
      <c r="C16" s="292" t="s">
        <v>557</v>
      </c>
      <c r="D16" s="74"/>
      <c r="E16" s="74"/>
      <c r="F16" s="81">
        <f>SUM(F14:F15)</f>
        <v>210807</v>
      </c>
      <c r="G16" s="73">
        <f>SUM(G14:G15)</f>
        <v>206897</v>
      </c>
    </row>
    <row r="17" spans="1:7" x14ac:dyDescent="0.2">
      <c r="A17" s="23"/>
      <c r="B17" s="123"/>
      <c r="C17" s="91"/>
      <c r="D17" s="74"/>
      <c r="E17" s="74"/>
      <c r="F17" s="74"/>
      <c r="G17" s="74"/>
    </row>
    <row r="18" spans="1:7" x14ac:dyDescent="0.2">
      <c r="A18" s="23"/>
      <c r="B18" s="335" t="s">
        <v>43</v>
      </c>
      <c r="C18" s="336" t="s">
        <v>1642</v>
      </c>
      <c r="D18" s="74"/>
      <c r="E18" s="74"/>
      <c r="F18" s="74"/>
      <c r="G18" s="74"/>
    </row>
    <row r="19" spans="1:7" x14ac:dyDescent="0.2">
      <c r="A19" s="23" t="s">
        <v>1287</v>
      </c>
      <c r="B19" s="123"/>
      <c r="C19" s="19" t="s">
        <v>1980</v>
      </c>
      <c r="D19" s="19"/>
      <c r="E19" s="19"/>
      <c r="F19" s="19"/>
      <c r="G19" s="74"/>
    </row>
    <row r="20" spans="1:7" x14ac:dyDescent="0.2">
      <c r="A20" s="23"/>
      <c r="B20" s="123"/>
      <c r="C20" s="19" t="s">
        <v>1600</v>
      </c>
      <c r="D20" s="19"/>
      <c r="E20" s="19"/>
      <c r="F20" s="19"/>
      <c r="G20" s="74"/>
    </row>
    <row r="21" spans="1:7" x14ac:dyDescent="0.2">
      <c r="A21" s="23"/>
      <c r="B21" s="123"/>
      <c r="C21" s="19"/>
      <c r="D21" s="19"/>
      <c r="E21" s="19"/>
      <c r="F21" s="19"/>
      <c r="G21" s="74"/>
    </row>
    <row r="22" spans="1:7" x14ac:dyDescent="0.2">
      <c r="A22" s="23" t="s">
        <v>1288</v>
      </c>
      <c r="B22" s="123"/>
      <c r="C22" s="19" t="s">
        <v>1981</v>
      </c>
      <c r="D22" s="19"/>
      <c r="E22" s="19"/>
      <c r="F22" s="19"/>
      <c r="G22" s="74"/>
    </row>
    <row r="23" spans="1:7" x14ac:dyDescent="0.2">
      <c r="A23" s="23"/>
      <c r="B23" s="123"/>
      <c r="C23" s="19" t="s">
        <v>1982</v>
      </c>
      <c r="D23" s="19"/>
      <c r="E23" s="19"/>
      <c r="F23" s="19"/>
      <c r="G23" s="74"/>
    </row>
    <row r="24" spans="1:7" x14ac:dyDescent="0.2">
      <c r="A24" s="23"/>
      <c r="B24" s="123"/>
      <c r="C24" s="19" t="s">
        <v>1314</v>
      </c>
      <c r="D24" s="19"/>
      <c r="E24" s="19"/>
      <c r="F24" s="19"/>
      <c r="G24" s="74"/>
    </row>
    <row r="25" spans="1:7" x14ac:dyDescent="0.2">
      <c r="A25" s="23"/>
      <c r="B25" s="123"/>
      <c r="C25" s="19"/>
      <c r="D25" s="19"/>
      <c r="E25" s="19"/>
      <c r="F25" s="19"/>
      <c r="G25" s="74"/>
    </row>
    <row r="26" spans="1:7" x14ac:dyDescent="0.2">
      <c r="A26" s="23" t="s">
        <v>1289</v>
      </c>
      <c r="B26" s="123"/>
      <c r="C26" s="19" t="s">
        <v>1315</v>
      </c>
      <c r="D26" s="19"/>
      <c r="E26" s="19"/>
      <c r="F26" s="19"/>
      <c r="G26" s="74"/>
    </row>
    <row r="27" spans="1:7" x14ac:dyDescent="0.2">
      <c r="A27" s="23" t="s">
        <v>1290</v>
      </c>
      <c r="B27" s="123"/>
      <c r="C27" s="19" t="s">
        <v>1983</v>
      </c>
      <c r="D27" s="19"/>
      <c r="E27" s="19"/>
      <c r="F27" s="19"/>
      <c r="G27" s="74"/>
    </row>
    <row r="28" spans="1:7" x14ac:dyDescent="0.2">
      <c r="A28" s="23"/>
      <c r="B28" s="123"/>
      <c r="C28" s="19" t="s">
        <v>1984</v>
      </c>
      <c r="D28" s="19"/>
      <c r="E28" s="19"/>
      <c r="F28" s="19"/>
      <c r="G28" s="74"/>
    </row>
    <row r="29" spans="1:7" x14ac:dyDescent="0.2">
      <c r="A29" s="23"/>
      <c r="B29" s="123"/>
      <c r="C29" s="19" t="s">
        <v>1316</v>
      </c>
      <c r="D29" s="19"/>
      <c r="E29" s="19"/>
      <c r="F29" s="19"/>
      <c r="G29" s="74"/>
    </row>
    <row r="30" spans="1:7" x14ac:dyDescent="0.2">
      <c r="A30" s="23"/>
      <c r="B30" s="123"/>
      <c r="C30" s="6"/>
      <c r="D30" s="74"/>
      <c r="E30" s="303"/>
      <c r="F30" s="269">
        <v>2026</v>
      </c>
      <c r="G30" s="270">
        <v>2025</v>
      </c>
    </row>
    <row r="31" spans="1:7" x14ac:dyDescent="0.2">
      <c r="A31" s="23" t="s">
        <v>1291</v>
      </c>
      <c r="B31" s="123"/>
      <c r="C31" s="292" t="s">
        <v>559</v>
      </c>
      <c r="D31" s="74"/>
      <c r="E31" s="271" t="s">
        <v>254</v>
      </c>
      <c r="F31" s="272" t="s">
        <v>11</v>
      </c>
      <c r="G31" s="271" t="s">
        <v>11</v>
      </c>
    </row>
    <row r="32" spans="1:7" x14ac:dyDescent="0.2">
      <c r="A32" s="23"/>
      <c r="B32" s="123"/>
      <c r="C32" s="6"/>
      <c r="D32" s="74"/>
      <c r="E32" s="302"/>
      <c r="F32" s="274" t="s">
        <v>13</v>
      </c>
      <c r="G32" s="273" t="s">
        <v>13</v>
      </c>
    </row>
    <row r="33" spans="1:7" x14ac:dyDescent="0.2">
      <c r="A33" s="23" t="s">
        <v>1292</v>
      </c>
      <c r="B33" s="123"/>
      <c r="C33" s="6" t="s">
        <v>18</v>
      </c>
      <c r="D33" s="74"/>
      <c r="E33" s="206"/>
      <c r="F33" s="107">
        <v>756789</v>
      </c>
      <c r="G33" s="108">
        <v>680562</v>
      </c>
    </row>
    <row r="34" spans="1:7" x14ac:dyDescent="0.2">
      <c r="A34" s="23"/>
      <c r="B34" s="123"/>
      <c r="C34" s="6"/>
      <c r="D34" s="74"/>
      <c r="E34" s="74"/>
      <c r="F34" s="79"/>
      <c r="G34" s="74"/>
    </row>
    <row r="35" spans="1:7" x14ac:dyDescent="0.2">
      <c r="A35" s="23" t="s">
        <v>1293</v>
      </c>
      <c r="B35" s="123"/>
      <c r="C35" s="6" t="s">
        <v>709</v>
      </c>
      <c r="D35" s="74"/>
      <c r="E35" s="74"/>
      <c r="F35" s="107">
        <v>561</v>
      </c>
      <c r="G35" s="108">
        <v>697</v>
      </c>
    </row>
    <row r="36" spans="1:7" x14ac:dyDescent="0.2">
      <c r="A36" s="23"/>
      <c r="B36" s="123"/>
      <c r="C36" s="6"/>
      <c r="D36" s="74"/>
      <c r="E36" s="74"/>
      <c r="F36" s="79"/>
      <c r="G36" s="74"/>
    </row>
    <row r="37" spans="1:7" x14ac:dyDescent="0.2">
      <c r="A37" s="23" t="s">
        <v>1294</v>
      </c>
      <c r="B37" s="123"/>
      <c r="C37" s="6" t="s">
        <v>1487</v>
      </c>
      <c r="D37" s="74"/>
      <c r="E37" s="74"/>
      <c r="F37" s="133">
        <v>-244841</v>
      </c>
      <c r="G37" s="134">
        <v>-199348</v>
      </c>
    </row>
    <row r="38" spans="1:7" x14ac:dyDescent="0.2">
      <c r="A38" s="23"/>
      <c r="B38" s="123"/>
      <c r="C38" s="6"/>
      <c r="D38" s="74"/>
      <c r="E38" s="74"/>
      <c r="F38" s="79"/>
      <c r="G38" s="74"/>
    </row>
    <row r="39" spans="1:7" x14ac:dyDescent="0.2">
      <c r="A39" s="23" t="s">
        <v>1295</v>
      </c>
      <c r="B39" s="123"/>
      <c r="C39" s="6" t="s">
        <v>28</v>
      </c>
      <c r="D39" s="74"/>
      <c r="E39" s="74"/>
      <c r="F39" s="133">
        <v>-353165</v>
      </c>
      <c r="G39" s="134">
        <v>-293744</v>
      </c>
    </row>
    <row r="40" spans="1:7" x14ac:dyDescent="0.2">
      <c r="A40" s="23"/>
      <c r="B40" s="123"/>
      <c r="C40" s="6"/>
      <c r="D40" s="74"/>
      <c r="E40" s="74"/>
      <c r="F40" s="79"/>
      <c r="G40" s="74"/>
    </row>
    <row r="41" spans="1:7" x14ac:dyDescent="0.2">
      <c r="A41" s="23" t="s">
        <v>1296</v>
      </c>
      <c r="B41" s="123"/>
      <c r="C41" s="6" t="s">
        <v>560</v>
      </c>
      <c r="D41" s="74"/>
      <c r="E41" s="74"/>
      <c r="F41" s="107">
        <v>50268</v>
      </c>
      <c r="G41" s="108">
        <v>-55336</v>
      </c>
    </row>
    <row r="42" spans="1:7" x14ac:dyDescent="0.2">
      <c r="A42" s="23" t="s">
        <v>1297</v>
      </c>
      <c r="B42" s="123"/>
      <c r="C42" s="6" t="s">
        <v>561</v>
      </c>
      <c r="D42" s="74"/>
      <c r="E42" s="74"/>
      <c r="F42" s="107">
        <v>0</v>
      </c>
      <c r="G42" s="108">
        <v>0</v>
      </c>
    </row>
    <row r="43" spans="1:7" x14ac:dyDescent="0.2">
      <c r="A43" s="23"/>
      <c r="B43" s="123"/>
      <c r="C43" s="91"/>
      <c r="D43" s="74"/>
      <c r="E43" s="74"/>
      <c r="F43" s="79"/>
      <c r="G43" s="74"/>
    </row>
    <row r="44" spans="1:7" x14ac:dyDescent="0.2">
      <c r="A44" s="23"/>
      <c r="B44" s="123"/>
      <c r="C44" s="6" t="s">
        <v>562</v>
      </c>
      <c r="D44" s="74"/>
      <c r="E44" s="74"/>
      <c r="F44" s="79">
        <v>50268</v>
      </c>
      <c r="G44" s="190">
        <v>-55336</v>
      </c>
    </row>
    <row r="45" spans="1:7" x14ac:dyDescent="0.2">
      <c r="A45" s="23" t="s">
        <v>1298</v>
      </c>
      <c r="B45" s="114"/>
      <c r="C45" s="6" t="s">
        <v>118</v>
      </c>
      <c r="D45" s="74"/>
      <c r="E45" s="74"/>
      <c r="F45" s="107">
        <v>1056</v>
      </c>
      <c r="G45" s="108">
        <v>0</v>
      </c>
    </row>
    <row r="46" spans="1:7" x14ac:dyDescent="0.2">
      <c r="A46" s="23" t="s">
        <v>1299</v>
      </c>
      <c r="B46" s="114"/>
      <c r="C46" s="6" t="s">
        <v>279</v>
      </c>
      <c r="D46" s="74"/>
      <c r="E46" s="74"/>
      <c r="F46" s="202">
        <f>ROUND(SUM(F44:F45),0)</f>
        <v>51324</v>
      </c>
      <c r="G46" s="203">
        <f>ROUND(SUM(G44:G45),0)</f>
        <v>-55336</v>
      </c>
    </row>
    <row r="47" spans="1:7" x14ac:dyDescent="0.2">
      <c r="A47" s="23"/>
      <c r="B47" s="114"/>
      <c r="C47" s="6"/>
      <c r="D47" s="74"/>
      <c r="E47" s="74"/>
      <c r="F47" s="79"/>
      <c r="G47" s="74"/>
    </row>
    <row r="48" spans="1:7" x14ac:dyDescent="0.2">
      <c r="A48" s="23" t="s">
        <v>1291</v>
      </c>
      <c r="B48" s="114"/>
      <c r="C48" s="292" t="s">
        <v>563</v>
      </c>
      <c r="D48" s="74"/>
      <c r="E48" s="74"/>
      <c r="F48" s="79"/>
      <c r="G48" s="74"/>
    </row>
    <row r="49" spans="1:7" x14ac:dyDescent="0.2">
      <c r="A49" s="23"/>
      <c r="B49" s="114"/>
      <c r="C49" s="6"/>
      <c r="D49" s="74"/>
      <c r="E49" s="74"/>
      <c r="F49" s="79"/>
      <c r="G49" s="74"/>
    </row>
    <row r="50" spans="1:7" x14ac:dyDescent="0.2">
      <c r="A50" s="23" t="s">
        <v>1300</v>
      </c>
      <c r="B50" s="114"/>
      <c r="C50" s="6" t="s">
        <v>22</v>
      </c>
      <c r="D50" s="74"/>
      <c r="E50" s="74"/>
      <c r="F50" s="107">
        <v>3583124</v>
      </c>
      <c r="G50" s="108">
        <v>3005799</v>
      </c>
    </row>
    <row r="51" spans="1:7" x14ac:dyDescent="0.2">
      <c r="A51" s="23"/>
      <c r="B51" s="114"/>
      <c r="C51" s="6" t="s">
        <v>234</v>
      </c>
      <c r="D51" s="74"/>
      <c r="E51" s="74"/>
      <c r="F51" s="107">
        <v>32089</v>
      </c>
      <c r="G51" s="108">
        <v>12168</v>
      </c>
    </row>
    <row r="52" spans="1:7" x14ac:dyDescent="0.2">
      <c r="A52" s="23" t="s">
        <v>1301</v>
      </c>
      <c r="B52" s="114"/>
      <c r="C52" s="6" t="s">
        <v>305</v>
      </c>
      <c r="D52" s="74"/>
      <c r="E52" s="74"/>
      <c r="F52" s="202">
        <f>ROUND(SUM(F50:F51),0)</f>
        <v>3615213</v>
      </c>
      <c r="G52" s="203">
        <f>ROUND(SUM(G50:G51),0)</f>
        <v>3017967</v>
      </c>
    </row>
    <row r="53" spans="1:7" x14ac:dyDescent="0.2">
      <c r="A53" s="23"/>
      <c r="B53" s="114"/>
      <c r="C53" s="6"/>
      <c r="D53" s="74"/>
      <c r="E53" s="74"/>
      <c r="F53" s="79"/>
      <c r="G53" s="74"/>
    </row>
    <row r="54" spans="1:7" x14ac:dyDescent="0.2">
      <c r="A54" s="23" t="s">
        <v>1302</v>
      </c>
      <c r="B54" s="114"/>
      <c r="C54" s="6" t="s">
        <v>293</v>
      </c>
      <c r="D54" s="74"/>
      <c r="E54" s="74"/>
      <c r="F54" s="107">
        <v>7848100</v>
      </c>
      <c r="G54" s="108">
        <v>6527642</v>
      </c>
    </row>
    <row r="55" spans="1:7" x14ac:dyDescent="0.2">
      <c r="A55" s="23"/>
      <c r="B55" s="114"/>
      <c r="C55" s="6" t="s">
        <v>114</v>
      </c>
      <c r="D55" s="74"/>
      <c r="E55" s="74"/>
      <c r="F55" s="202">
        <f>ROUND(SUM(F52:F54),0)</f>
        <v>11463313</v>
      </c>
      <c r="G55" s="203">
        <f>ROUND(SUM(G52:G54),0)</f>
        <v>9545609</v>
      </c>
    </row>
    <row r="56" spans="1:7" x14ac:dyDescent="0.2">
      <c r="A56" s="23"/>
      <c r="B56" s="114"/>
      <c r="C56" s="6"/>
      <c r="D56" s="74"/>
      <c r="E56" s="74"/>
      <c r="F56" s="79"/>
      <c r="G56" s="74"/>
    </row>
    <row r="57" spans="1:7" x14ac:dyDescent="0.2">
      <c r="A57" s="23" t="s">
        <v>1303</v>
      </c>
      <c r="B57" s="114"/>
      <c r="C57" s="6" t="s">
        <v>551</v>
      </c>
      <c r="D57" s="74"/>
      <c r="E57" s="74"/>
      <c r="F57" s="107">
        <v>1543987</v>
      </c>
      <c r="G57" s="108">
        <v>2678923</v>
      </c>
    </row>
    <row r="58" spans="1:7" x14ac:dyDescent="0.2">
      <c r="A58" s="23"/>
      <c r="B58" s="114"/>
      <c r="C58" s="6" t="s">
        <v>564</v>
      </c>
      <c r="D58" s="74"/>
      <c r="E58" s="74"/>
      <c r="F58" s="107">
        <v>12564</v>
      </c>
      <c r="G58" s="108">
        <v>13698</v>
      </c>
    </row>
    <row r="59" spans="1:7" x14ac:dyDescent="0.2">
      <c r="A59" s="23" t="s">
        <v>1304</v>
      </c>
      <c r="B59" s="114"/>
      <c r="C59" s="6" t="s">
        <v>565</v>
      </c>
      <c r="D59" s="74"/>
      <c r="E59" s="74"/>
      <c r="F59" s="202">
        <f>ROUND(SUM(F57:F58),0)</f>
        <v>1556551</v>
      </c>
      <c r="G59" s="203">
        <f>ROUND(SUM(G57:G58),0)</f>
        <v>2692621</v>
      </c>
    </row>
    <row r="60" spans="1:7" x14ac:dyDescent="0.2">
      <c r="A60" s="23"/>
      <c r="B60" s="114"/>
      <c r="C60" s="6"/>
      <c r="D60" s="74"/>
      <c r="E60" s="74"/>
      <c r="F60" s="79"/>
      <c r="G60" s="74"/>
    </row>
    <row r="61" spans="1:7" x14ac:dyDescent="0.2">
      <c r="A61" s="23" t="s">
        <v>1305</v>
      </c>
      <c r="B61" s="114"/>
      <c r="C61" s="6" t="s">
        <v>552</v>
      </c>
      <c r="D61" s="74"/>
      <c r="E61" s="74"/>
      <c r="F61" s="107">
        <v>8657718</v>
      </c>
      <c r="G61" s="108">
        <v>5627259</v>
      </c>
    </row>
    <row r="62" spans="1:7" x14ac:dyDescent="0.2">
      <c r="A62" s="23"/>
      <c r="B62" s="114"/>
      <c r="C62" s="6" t="s">
        <v>566</v>
      </c>
      <c r="D62" s="74"/>
      <c r="E62" s="74"/>
      <c r="F62" s="107">
        <v>23056</v>
      </c>
      <c r="G62" s="108">
        <v>21065</v>
      </c>
    </row>
    <row r="63" spans="1:7" x14ac:dyDescent="0.2">
      <c r="A63" s="23" t="s">
        <v>1306</v>
      </c>
      <c r="B63" s="114"/>
      <c r="C63" s="6" t="s">
        <v>567</v>
      </c>
      <c r="D63" s="74"/>
      <c r="E63" s="74"/>
      <c r="F63" s="202">
        <f>ROUND(SUM(F61:F62),0)</f>
        <v>8680774</v>
      </c>
      <c r="G63" s="203">
        <f>ROUND(SUM(G61:G62),0)</f>
        <v>5648324</v>
      </c>
    </row>
    <row r="64" spans="1:7" x14ac:dyDescent="0.2">
      <c r="A64" s="23"/>
      <c r="B64" s="114"/>
      <c r="C64" s="6" t="s">
        <v>115</v>
      </c>
      <c r="D64" s="74"/>
      <c r="E64" s="74"/>
      <c r="F64" s="202">
        <f>ROUND(SUM(F59,F63),0)</f>
        <v>10237325</v>
      </c>
      <c r="G64" s="203">
        <f>ROUND(SUM(G59,G63),0)</f>
        <v>8340945</v>
      </c>
    </row>
    <row r="65" spans="1:7" x14ac:dyDescent="0.2">
      <c r="A65" s="23"/>
      <c r="B65" s="114"/>
      <c r="C65" s="6"/>
      <c r="D65" s="74"/>
      <c r="E65" s="74"/>
      <c r="F65" s="79"/>
      <c r="G65" s="74"/>
    </row>
    <row r="66" spans="1:7" x14ac:dyDescent="0.2">
      <c r="A66" s="23"/>
      <c r="B66" s="114"/>
      <c r="C66" s="292" t="s">
        <v>320</v>
      </c>
      <c r="D66" s="74"/>
      <c r="E66" s="74"/>
      <c r="F66" s="202">
        <f>F55-F64</f>
        <v>1225988</v>
      </c>
      <c r="G66" s="203">
        <f>G55-G64</f>
        <v>1204664</v>
      </c>
    </row>
    <row r="67" spans="1:7" x14ac:dyDescent="0.2">
      <c r="A67" s="23"/>
      <c r="B67" s="114"/>
      <c r="C67" s="6"/>
      <c r="D67" s="74"/>
      <c r="E67" s="74"/>
      <c r="F67" s="79"/>
      <c r="G67" s="74"/>
    </row>
    <row r="68" spans="1:7" x14ac:dyDescent="0.2">
      <c r="A68" s="23" t="s">
        <v>1307</v>
      </c>
      <c r="B68" s="114"/>
      <c r="C68" s="292" t="s">
        <v>568</v>
      </c>
      <c r="D68" s="74"/>
      <c r="E68" s="74"/>
      <c r="F68" s="79"/>
      <c r="G68" s="74"/>
    </row>
    <row r="69" spans="1:7" x14ac:dyDescent="0.2">
      <c r="A69" s="23"/>
      <c r="B69" s="114"/>
      <c r="C69" s="6" t="s">
        <v>569</v>
      </c>
      <c r="D69" s="74"/>
      <c r="E69" s="74"/>
      <c r="F69" s="79">
        <v>1204664</v>
      </c>
      <c r="G69" s="190">
        <v>1200000</v>
      </c>
    </row>
    <row r="70" spans="1:7" x14ac:dyDescent="0.2">
      <c r="A70" s="23"/>
      <c r="B70" s="114"/>
      <c r="C70" s="6" t="s">
        <v>585</v>
      </c>
      <c r="D70" s="74"/>
      <c r="E70" s="74"/>
      <c r="F70" s="107">
        <v>-30000</v>
      </c>
      <c r="G70" s="108">
        <v>60000</v>
      </c>
    </row>
    <row r="71" spans="1:7" x14ac:dyDescent="0.2">
      <c r="A71" s="23"/>
      <c r="B71" s="114"/>
      <c r="C71" s="6" t="s">
        <v>570</v>
      </c>
      <c r="D71" s="74"/>
      <c r="E71" s="74"/>
      <c r="F71" s="79">
        <v>50268</v>
      </c>
      <c r="G71" s="190">
        <v>-55336</v>
      </c>
    </row>
    <row r="72" spans="1:7" x14ac:dyDescent="0.2">
      <c r="A72" s="23"/>
      <c r="B72" s="114"/>
      <c r="C72" s="6" t="s">
        <v>118</v>
      </c>
      <c r="D72" s="74"/>
      <c r="E72" s="74"/>
      <c r="F72" s="79">
        <v>1056</v>
      </c>
      <c r="G72" s="190">
        <v>0</v>
      </c>
    </row>
    <row r="73" spans="1:7" x14ac:dyDescent="0.2">
      <c r="A73" s="23"/>
      <c r="B73" s="114"/>
      <c r="C73" s="6" t="s">
        <v>1537</v>
      </c>
      <c r="D73" s="74"/>
      <c r="E73" s="74"/>
      <c r="F73" s="202">
        <f>ROUND(SUM(F69:F72),0)</f>
        <v>1225988</v>
      </c>
      <c r="G73" s="203">
        <f>ROUND(SUM(G69:G72),0)</f>
        <v>1204664</v>
      </c>
    </row>
    <row r="74" spans="1:7" x14ac:dyDescent="0.2">
      <c r="A74" s="23"/>
      <c r="B74" s="114"/>
      <c r="C74" s="6"/>
      <c r="D74" s="74"/>
      <c r="E74" s="74"/>
      <c r="F74" s="79"/>
      <c r="G74" s="74"/>
    </row>
    <row r="75" spans="1:7" x14ac:dyDescent="0.2">
      <c r="A75" s="23"/>
      <c r="B75" s="114"/>
      <c r="C75" s="292" t="s">
        <v>571</v>
      </c>
      <c r="D75" s="74"/>
      <c r="E75" s="74"/>
      <c r="F75" s="79">
        <v>200777</v>
      </c>
      <c r="G75" s="190">
        <v>200000</v>
      </c>
    </row>
    <row r="76" spans="1:7" x14ac:dyDescent="0.2">
      <c r="A76" s="23"/>
      <c r="B76" s="114"/>
      <c r="C76" s="6" t="s">
        <v>572</v>
      </c>
      <c r="D76" s="74"/>
      <c r="E76" s="206" t="str">
        <f>_xlfn.NUMBERVALUE(B5)&amp;B126</f>
        <v>26(e)</v>
      </c>
      <c r="F76" s="79">
        <v>8378</v>
      </c>
      <c r="G76" s="190">
        <v>-9223</v>
      </c>
    </row>
    <row r="77" spans="1:7" x14ac:dyDescent="0.2">
      <c r="A77" s="23"/>
      <c r="B77" s="114"/>
      <c r="C77" s="6" t="s">
        <v>525</v>
      </c>
      <c r="D77" s="74"/>
      <c r="E77" s="74"/>
      <c r="F77" s="79">
        <v>176</v>
      </c>
      <c r="G77" s="190">
        <v>0</v>
      </c>
    </row>
    <row r="78" spans="1:7" x14ac:dyDescent="0.2">
      <c r="A78" s="23"/>
      <c r="B78" s="114"/>
      <c r="C78" s="115" t="s">
        <v>581</v>
      </c>
      <c r="D78" s="74"/>
      <c r="E78" s="74"/>
      <c r="F78" s="107">
        <v>-5000</v>
      </c>
      <c r="G78" s="108">
        <v>0</v>
      </c>
    </row>
    <row r="79" spans="1:7" x14ac:dyDescent="0.2">
      <c r="A79" s="23"/>
      <c r="B79" s="114"/>
      <c r="C79" s="115" t="s">
        <v>584</v>
      </c>
      <c r="D79" s="74"/>
      <c r="E79" s="74"/>
      <c r="F79" s="107">
        <v>0</v>
      </c>
      <c r="G79" s="108">
        <v>10000</v>
      </c>
    </row>
    <row r="80" spans="1:7" x14ac:dyDescent="0.2">
      <c r="A80" s="23"/>
      <c r="B80" s="114"/>
      <c r="C80" s="292" t="s">
        <v>2065</v>
      </c>
      <c r="D80" s="74"/>
      <c r="E80" s="74"/>
      <c r="F80" s="202">
        <f>ROUND(SUM(F75:F79),0)</f>
        <v>204331</v>
      </c>
      <c r="G80" s="203">
        <f>ROUND(SUM(G75:G79),0)</f>
        <v>200777</v>
      </c>
    </row>
    <row r="81" spans="1:7" ht="15.75" x14ac:dyDescent="0.2">
      <c r="A81" s="23"/>
      <c r="B81" s="285"/>
      <c r="C81" s="281" t="s">
        <v>1597</v>
      </c>
      <c r="D81" s="74"/>
      <c r="E81" s="74"/>
      <c r="F81" s="74"/>
      <c r="G81" s="74"/>
    </row>
    <row r="82" spans="1:7" ht="15.75" x14ac:dyDescent="0.2">
      <c r="A82" s="23" t="s">
        <v>1072</v>
      </c>
      <c r="B82" s="285"/>
      <c r="C82" s="281" t="s">
        <v>534</v>
      </c>
      <c r="D82" s="74"/>
      <c r="E82" s="74"/>
      <c r="F82" s="74"/>
      <c r="G82" s="74"/>
    </row>
    <row r="83" spans="1:7" ht="15.75" x14ac:dyDescent="0.2">
      <c r="A83" s="23" t="s">
        <v>991</v>
      </c>
      <c r="B83" s="285"/>
      <c r="C83" s="281" t="s">
        <v>1730</v>
      </c>
      <c r="D83" s="74"/>
      <c r="E83" s="74"/>
      <c r="F83" s="74"/>
      <c r="G83" s="74"/>
    </row>
    <row r="84" spans="1:7" x14ac:dyDescent="0.2">
      <c r="B84" s="285"/>
      <c r="C84" s="266"/>
      <c r="D84" s="74"/>
      <c r="E84" s="74"/>
      <c r="F84" s="74"/>
      <c r="G84" s="74"/>
    </row>
    <row r="85" spans="1:7" ht="15.75" x14ac:dyDescent="0.25">
      <c r="B85" s="337" t="s">
        <v>1976</v>
      </c>
      <c r="C85" s="338" t="s">
        <v>1985</v>
      </c>
      <c r="D85" s="74"/>
      <c r="E85" s="74"/>
      <c r="F85" s="74"/>
      <c r="G85" s="74"/>
    </row>
    <row r="86" spans="1:7" x14ac:dyDescent="0.2">
      <c r="A86" s="23"/>
      <c r="B86" s="285"/>
      <c r="C86" s="266"/>
      <c r="D86" s="74"/>
      <c r="E86" s="74"/>
      <c r="F86" s="74"/>
      <c r="G86" s="74"/>
    </row>
    <row r="87" spans="1:7" x14ac:dyDescent="0.2">
      <c r="A87" s="23" t="s">
        <v>930</v>
      </c>
      <c r="B87" s="335" t="s">
        <v>61</v>
      </c>
      <c r="C87" s="292" t="s">
        <v>573</v>
      </c>
      <c r="D87" s="74"/>
      <c r="E87" s="74"/>
      <c r="F87" s="74"/>
      <c r="G87" s="74"/>
    </row>
    <row r="88" spans="1:7" x14ac:dyDescent="0.2">
      <c r="A88" s="23"/>
      <c r="B88" s="114"/>
      <c r="C88" s="6"/>
      <c r="D88" s="74"/>
      <c r="E88" s="74"/>
      <c r="F88" s="74"/>
      <c r="G88" s="74"/>
    </row>
    <row r="89" spans="1:7" ht="38.25" x14ac:dyDescent="0.2">
      <c r="A89" s="23"/>
      <c r="B89" s="114"/>
      <c r="C89" s="77" t="s">
        <v>574</v>
      </c>
      <c r="D89" s="74"/>
      <c r="E89" s="303"/>
      <c r="F89" s="266"/>
      <c r="G89" s="266"/>
    </row>
    <row r="90" spans="1:7" x14ac:dyDescent="0.2">
      <c r="A90" s="23"/>
      <c r="B90" s="114"/>
      <c r="C90" s="6"/>
      <c r="D90" s="74"/>
      <c r="E90" s="303"/>
      <c r="F90" s="269">
        <v>2026</v>
      </c>
      <c r="G90" s="270">
        <v>2025</v>
      </c>
    </row>
    <row r="91" spans="1:7" x14ac:dyDescent="0.2">
      <c r="A91" s="23"/>
      <c r="B91" s="114"/>
      <c r="C91" s="6"/>
      <c r="D91" s="74"/>
      <c r="E91" s="271" t="s">
        <v>254</v>
      </c>
      <c r="F91" s="272" t="s">
        <v>11</v>
      </c>
      <c r="G91" s="271" t="s">
        <v>11</v>
      </c>
    </row>
    <row r="92" spans="1:7" x14ac:dyDescent="0.2">
      <c r="A92" s="23"/>
      <c r="B92" s="114"/>
      <c r="C92" s="6"/>
      <c r="D92" s="74"/>
      <c r="E92" s="302"/>
      <c r="F92" s="274" t="s">
        <v>13</v>
      </c>
      <c r="G92" s="273" t="s">
        <v>13</v>
      </c>
    </row>
    <row r="93" spans="1:7" x14ac:dyDescent="0.2">
      <c r="A93" s="23" t="s">
        <v>1308</v>
      </c>
      <c r="B93" s="114"/>
      <c r="C93" s="115" t="s">
        <v>826</v>
      </c>
      <c r="D93" s="74"/>
      <c r="E93" s="206" t="str">
        <f>_xlfn.NUMBERVALUE(B5)&amp;B126</f>
        <v>26(e)</v>
      </c>
      <c r="F93" s="107">
        <v>856</v>
      </c>
      <c r="G93" s="108">
        <v>1276</v>
      </c>
    </row>
    <row r="94" spans="1:7" x14ac:dyDescent="0.2">
      <c r="A94" s="23" t="s">
        <v>1309</v>
      </c>
      <c r="B94" s="114"/>
      <c r="C94" s="6" t="s">
        <v>525</v>
      </c>
      <c r="D94" s="74"/>
      <c r="E94" s="74"/>
      <c r="F94" s="107">
        <v>0</v>
      </c>
      <c r="G94" s="108">
        <v>-568</v>
      </c>
    </row>
    <row r="95" spans="1:7" x14ac:dyDescent="0.2">
      <c r="A95" s="23" t="s">
        <v>1310</v>
      </c>
      <c r="B95" s="114"/>
      <c r="C95" s="6" t="s">
        <v>526</v>
      </c>
      <c r="D95" s="74"/>
      <c r="E95" s="74"/>
      <c r="F95" s="202">
        <f>ROUND(SUM(F93:F94),0)</f>
        <v>856</v>
      </c>
      <c r="G95" s="203">
        <f>ROUND(SUM(G93:G94),0)</f>
        <v>708</v>
      </c>
    </row>
    <row r="96" spans="1:7" x14ac:dyDescent="0.2">
      <c r="A96" s="23"/>
      <c r="B96" s="114"/>
      <c r="C96" s="6"/>
      <c r="D96" s="74"/>
      <c r="E96" s="74"/>
      <c r="F96" s="79"/>
      <c r="G96" s="74"/>
    </row>
    <row r="97" spans="1:7" x14ac:dyDescent="0.2">
      <c r="A97" s="23"/>
      <c r="B97" s="114"/>
      <c r="C97" s="292" t="s">
        <v>571</v>
      </c>
      <c r="D97" s="74"/>
      <c r="E97" s="74"/>
      <c r="F97" s="79">
        <v>6120</v>
      </c>
      <c r="G97" s="108">
        <v>5662</v>
      </c>
    </row>
    <row r="98" spans="1:7" x14ac:dyDescent="0.2">
      <c r="A98" s="23"/>
      <c r="B98" s="114"/>
      <c r="C98" s="6" t="s">
        <v>526</v>
      </c>
      <c r="D98" s="74"/>
      <c r="E98" s="74"/>
      <c r="F98" s="79">
        <f>F95</f>
        <v>856</v>
      </c>
      <c r="G98" s="190">
        <f>G95</f>
        <v>708</v>
      </c>
    </row>
    <row r="99" spans="1:7" x14ac:dyDescent="0.2">
      <c r="A99" s="23"/>
      <c r="B99" s="114"/>
      <c r="C99" s="115" t="s">
        <v>582</v>
      </c>
      <c r="D99" s="74"/>
      <c r="E99" s="74"/>
      <c r="F99" s="107">
        <v>-500</v>
      </c>
      <c r="G99" s="108">
        <v>-500</v>
      </c>
    </row>
    <row r="100" spans="1:7" x14ac:dyDescent="0.2">
      <c r="A100" s="23"/>
      <c r="B100" s="114"/>
      <c r="C100" s="115" t="s">
        <v>583</v>
      </c>
      <c r="D100" s="74"/>
      <c r="E100" s="74"/>
      <c r="F100" s="107">
        <v>0</v>
      </c>
      <c r="G100" s="108">
        <v>250</v>
      </c>
    </row>
    <row r="101" spans="1:7" x14ac:dyDescent="0.2">
      <c r="A101" s="23" t="s">
        <v>2158</v>
      </c>
      <c r="B101" s="114"/>
      <c r="C101" s="292" t="s">
        <v>2065</v>
      </c>
      <c r="D101" s="74"/>
      <c r="E101" s="74"/>
      <c r="F101" s="202">
        <f>ROUND(SUM(F97:F100),0)</f>
        <v>6476</v>
      </c>
      <c r="G101" s="203">
        <f>ROUND(SUM(G97:G100),0)</f>
        <v>6120</v>
      </c>
    </row>
    <row r="102" spans="1:7" x14ac:dyDescent="0.2">
      <c r="A102" s="23"/>
      <c r="B102" s="114"/>
      <c r="C102" s="6"/>
      <c r="D102" s="74"/>
      <c r="E102" s="74"/>
      <c r="F102" s="79"/>
      <c r="G102" s="74"/>
    </row>
    <row r="103" spans="1:7" x14ac:dyDescent="0.2">
      <c r="A103" s="23"/>
      <c r="B103" s="335" t="s">
        <v>554</v>
      </c>
      <c r="C103" s="292" t="s">
        <v>590</v>
      </c>
      <c r="D103" s="74"/>
      <c r="E103" s="74"/>
      <c r="F103" s="79"/>
      <c r="G103" s="74"/>
    </row>
    <row r="104" spans="1:7" x14ac:dyDescent="0.2">
      <c r="A104" s="23"/>
      <c r="B104" s="114"/>
      <c r="C104" s="6"/>
      <c r="D104" s="74"/>
      <c r="E104" s="74"/>
      <c r="F104" s="79"/>
      <c r="G104" s="74"/>
    </row>
    <row r="105" spans="1:7" x14ac:dyDescent="0.2">
      <c r="A105" s="23" t="s">
        <v>1311</v>
      </c>
      <c r="B105" s="114"/>
      <c r="C105" s="6" t="s">
        <v>575</v>
      </c>
      <c r="D105" s="74"/>
      <c r="E105" s="74"/>
      <c r="F105" s="79"/>
      <c r="G105" s="74"/>
    </row>
    <row r="106" spans="1:7" x14ac:dyDescent="0.2">
      <c r="A106" s="23"/>
      <c r="B106" s="114"/>
      <c r="C106" s="6"/>
      <c r="D106" s="74"/>
      <c r="E106" s="74"/>
      <c r="F106" s="79"/>
      <c r="G106" s="74"/>
    </row>
    <row r="107" spans="1:7" x14ac:dyDescent="0.2">
      <c r="A107" s="23"/>
      <c r="B107" s="114"/>
      <c r="C107" s="6" t="s">
        <v>630</v>
      </c>
      <c r="D107" s="74"/>
      <c r="E107" s="74"/>
      <c r="F107" s="107">
        <v>783000</v>
      </c>
      <c r="G107" s="108">
        <v>205000</v>
      </c>
    </row>
    <row r="108" spans="1:7" x14ac:dyDescent="0.2">
      <c r="A108" s="23"/>
      <c r="B108" s="114"/>
      <c r="C108" s="6" t="s">
        <v>2040</v>
      </c>
      <c r="D108" s="74"/>
      <c r="E108" s="74"/>
      <c r="F108" s="107">
        <v>150000</v>
      </c>
      <c r="G108" s="108">
        <v>150000</v>
      </c>
    </row>
    <row r="109" spans="1:7" x14ac:dyDescent="0.2">
      <c r="A109" s="23"/>
      <c r="B109" s="114"/>
      <c r="C109" s="6"/>
      <c r="D109" s="74"/>
      <c r="E109" s="74"/>
      <c r="F109" s="202">
        <f>ROUND(SUM(F107:F108),0)</f>
        <v>933000</v>
      </c>
      <c r="G109" s="203">
        <f>ROUND(SUM(G107:G108),0)</f>
        <v>355000</v>
      </c>
    </row>
    <row r="110" spans="1:7" x14ac:dyDescent="0.2">
      <c r="A110" s="23"/>
      <c r="B110" s="114"/>
      <c r="C110" s="6"/>
      <c r="D110" s="74"/>
      <c r="E110" s="74"/>
      <c r="F110" s="74"/>
      <c r="G110" s="74"/>
    </row>
    <row r="111" spans="1:7" x14ac:dyDescent="0.2">
      <c r="A111" s="23" t="s">
        <v>1058</v>
      </c>
      <c r="B111" s="114"/>
      <c r="C111" s="117" t="s">
        <v>1442</v>
      </c>
      <c r="D111" s="74"/>
      <c r="E111" s="74"/>
      <c r="F111" s="74"/>
      <c r="G111" s="74"/>
    </row>
    <row r="112" spans="1:7" x14ac:dyDescent="0.2">
      <c r="A112" s="23"/>
      <c r="B112" s="114"/>
      <c r="C112" s="119" t="s">
        <v>576</v>
      </c>
      <c r="D112" s="74"/>
      <c r="E112" s="74"/>
      <c r="F112" s="74"/>
      <c r="G112" s="74"/>
    </row>
    <row r="113" spans="1:7" x14ac:dyDescent="0.2">
      <c r="A113" s="23" t="s">
        <v>1312</v>
      </c>
      <c r="B113" s="114"/>
      <c r="C113" s="118" t="s">
        <v>1986</v>
      </c>
      <c r="D113" s="74"/>
      <c r="E113" s="74"/>
      <c r="F113" s="74"/>
      <c r="G113" s="74"/>
    </row>
    <row r="114" spans="1:7" x14ac:dyDescent="0.2">
      <c r="A114" s="23"/>
      <c r="B114" s="114"/>
      <c r="C114" s="118" t="s">
        <v>707</v>
      </c>
      <c r="D114" s="74"/>
      <c r="E114" s="74"/>
      <c r="F114" s="74"/>
      <c r="G114" s="74"/>
    </row>
    <row r="115" spans="1:7" x14ac:dyDescent="0.2">
      <c r="A115" s="23"/>
      <c r="B115" s="114"/>
      <c r="C115" s="118" t="s">
        <v>703</v>
      </c>
      <c r="D115" s="74"/>
      <c r="E115" s="74"/>
      <c r="F115" s="74"/>
      <c r="G115" s="74"/>
    </row>
    <row r="116" spans="1:7" x14ac:dyDescent="0.2">
      <c r="A116" s="23"/>
      <c r="B116" s="114"/>
      <c r="C116" s="118" t="s">
        <v>704</v>
      </c>
      <c r="D116" s="74"/>
      <c r="E116" s="74"/>
      <c r="F116" s="303"/>
      <c r="G116" s="74"/>
    </row>
    <row r="117" spans="1:7" x14ac:dyDescent="0.2">
      <c r="A117" s="23"/>
      <c r="B117" s="6"/>
      <c r="C117" s="118"/>
      <c r="D117" s="74"/>
      <c r="E117" s="74"/>
      <c r="F117" s="74"/>
      <c r="G117" s="74"/>
    </row>
    <row r="118" spans="1:7" x14ac:dyDescent="0.2">
      <c r="A118" s="23" t="s">
        <v>1313</v>
      </c>
      <c r="B118" s="114"/>
      <c r="C118" s="118" t="s">
        <v>577</v>
      </c>
      <c r="D118" s="74"/>
      <c r="E118" s="74"/>
      <c r="F118" s="74"/>
      <c r="G118" s="74"/>
    </row>
    <row r="119" spans="1:7" x14ac:dyDescent="0.2">
      <c r="A119" s="23"/>
      <c r="B119" s="114"/>
      <c r="C119" s="118" t="s">
        <v>578</v>
      </c>
      <c r="D119" s="74"/>
      <c r="E119" s="74"/>
      <c r="F119" s="74"/>
      <c r="G119" s="74"/>
    </row>
    <row r="120" spans="1:7" x14ac:dyDescent="0.2">
      <c r="A120" s="23"/>
      <c r="B120" s="114"/>
      <c r="C120" s="118" t="s">
        <v>579</v>
      </c>
      <c r="D120" s="74"/>
      <c r="E120" s="74"/>
      <c r="F120" s="74"/>
      <c r="G120" s="74"/>
    </row>
    <row r="121" spans="1:7" x14ac:dyDescent="0.2">
      <c r="A121" s="23"/>
      <c r="B121" s="114"/>
      <c r="C121" s="118" t="s">
        <v>1987</v>
      </c>
      <c r="D121" s="74"/>
      <c r="E121" s="74"/>
      <c r="F121" s="74"/>
      <c r="G121" s="74"/>
    </row>
    <row r="122" spans="1:7" x14ac:dyDescent="0.2">
      <c r="A122" s="23"/>
      <c r="B122" s="114"/>
      <c r="C122" s="118" t="s">
        <v>1988</v>
      </c>
      <c r="D122" s="74"/>
      <c r="E122" s="74"/>
      <c r="F122" s="74"/>
      <c r="G122" s="74"/>
    </row>
    <row r="123" spans="1:7" x14ac:dyDescent="0.2">
      <c r="A123" s="23"/>
      <c r="B123" s="114"/>
      <c r="C123" s="118" t="s">
        <v>1989</v>
      </c>
      <c r="D123" s="74"/>
      <c r="E123" s="74"/>
      <c r="F123" s="6"/>
      <c r="G123" s="6"/>
    </row>
    <row r="124" spans="1:7" x14ac:dyDescent="0.2">
      <c r="A124" s="23"/>
      <c r="B124" s="114"/>
      <c r="C124" s="6"/>
      <c r="D124" s="74"/>
      <c r="E124" s="74"/>
      <c r="F124" s="269">
        <v>2026</v>
      </c>
      <c r="G124" s="270">
        <v>2025</v>
      </c>
    </row>
    <row r="125" spans="1:7" x14ac:dyDescent="0.2">
      <c r="A125" s="23"/>
      <c r="B125" s="6"/>
      <c r="C125" s="6"/>
      <c r="D125" s="74"/>
      <c r="E125" s="74"/>
      <c r="F125" s="272" t="s">
        <v>11</v>
      </c>
      <c r="G125" s="271" t="s">
        <v>11</v>
      </c>
    </row>
    <row r="126" spans="1:7" x14ac:dyDescent="0.2">
      <c r="A126" s="23"/>
      <c r="B126" s="335" t="s">
        <v>824</v>
      </c>
      <c r="C126" s="292" t="s">
        <v>825</v>
      </c>
      <c r="D126" s="74"/>
      <c r="E126" s="74"/>
      <c r="F126" s="274" t="s">
        <v>13</v>
      </c>
      <c r="G126" s="273" t="s">
        <v>13</v>
      </c>
    </row>
    <row r="127" spans="1:7" x14ac:dyDescent="0.2">
      <c r="A127" s="23"/>
      <c r="B127" s="114"/>
      <c r="C127" s="6" t="s">
        <v>1990</v>
      </c>
      <c r="D127" s="74"/>
      <c r="E127" s="74"/>
      <c r="F127" s="79">
        <v>8378</v>
      </c>
      <c r="G127" s="190">
        <v>-9223</v>
      </c>
    </row>
    <row r="128" spans="1:7" x14ac:dyDescent="0.2">
      <c r="A128" s="23"/>
      <c r="B128" s="114"/>
      <c r="C128" s="6" t="s">
        <v>1979</v>
      </c>
      <c r="D128" s="74"/>
      <c r="E128" s="74"/>
      <c r="F128" s="79">
        <v>856</v>
      </c>
      <c r="G128" s="190">
        <v>1276</v>
      </c>
    </row>
    <row r="129" spans="1:7" x14ac:dyDescent="0.2">
      <c r="A129" s="23"/>
      <c r="B129" s="114"/>
      <c r="C129" s="6"/>
      <c r="D129" s="74"/>
      <c r="E129" s="74"/>
      <c r="F129" s="202">
        <f>SUM(F127:F128)</f>
        <v>9234</v>
      </c>
      <c r="G129" s="203">
        <f>SUM(G127:G128)</f>
        <v>-7947</v>
      </c>
    </row>
  </sheetData>
  <phoneticPr fontId="5" type="noConversion"/>
  <conditionalFormatting sqref="F33:G129">
    <cfRule type="expression" dxfId="7" priority="2">
      <formula>TRUNC(F33)&lt;&gt;F33</formula>
    </cfRule>
  </conditionalFormatting>
  <conditionalFormatting sqref="I80:J80">
    <cfRule type="expression" dxfId="6" priority="1">
      <formula>TRUNC(I80)&lt;&gt;I80</formula>
    </cfRule>
  </conditionalFormatting>
  <pageMargins left="0.23622047244094491" right="0.23622047244094491" top="0.90551181102362199" bottom="0.74803149606299213" header="0.31496062992125984" footer="0.31496062992125984"/>
  <pageSetup paperSize="9" scale="72" fitToHeight="2" orientation="portrait" r:id="rId1"/>
  <headerFooter scaleWithDoc="0">
    <oddFooter>&amp;L&amp;K000000&amp;R&amp;K000000 | &amp;P</oddFooter>
  </headerFooter>
  <rowBreaks count="1" manualBreakCount="1">
    <brk id="80" max="6" man="1"/>
  </rowBreaks>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7C792-A818-4AE8-A394-72CF9E3F1F03}">
  <sheetPr codeName="Sheet72">
    <tabColor rgb="FF002060"/>
    <pageSetUpPr fitToPage="1"/>
  </sheetPr>
  <dimension ref="A1:C11"/>
  <sheetViews>
    <sheetView view="pageBreakPreview" zoomScale="115" zoomScaleNormal="100" zoomScaleSheetLayoutView="115" workbookViewId="0"/>
  </sheetViews>
  <sheetFormatPr defaultColWidth="8.85546875" defaultRowHeight="15" customHeight="1" x14ac:dyDescent="0.2"/>
  <cols>
    <col min="1" max="1" width="13.42578125" style="254" bestFit="1" customWidth="1"/>
    <col min="2" max="2" width="5" customWidth="1"/>
    <col min="3" max="3" width="94.42578125" customWidth="1"/>
  </cols>
  <sheetData>
    <row r="1" spans="1:3" ht="15" customHeight="1" x14ac:dyDescent="0.2">
      <c r="A1" s="22"/>
      <c r="B1" s="266"/>
      <c r="C1" s="281" t="s">
        <v>1597</v>
      </c>
    </row>
    <row r="2" spans="1:3" ht="15" customHeight="1" x14ac:dyDescent="0.2">
      <c r="A2" s="22" t="s">
        <v>1538</v>
      </c>
      <c r="B2" s="266"/>
      <c r="C2" s="281" t="s">
        <v>534</v>
      </c>
    </row>
    <row r="3" spans="1:3" ht="15" customHeight="1" x14ac:dyDescent="0.2">
      <c r="A3" s="22"/>
      <c r="B3" s="266"/>
      <c r="C3" s="281" t="s">
        <v>1730</v>
      </c>
    </row>
    <row r="4" spans="1:3" ht="12.75" x14ac:dyDescent="0.2">
      <c r="B4" s="305"/>
      <c r="C4" s="277"/>
    </row>
    <row r="5" spans="1:3" ht="15.75" x14ac:dyDescent="0.2">
      <c r="A5" s="22" t="s">
        <v>1318</v>
      </c>
      <c r="B5" s="283" t="s">
        <v>1991</v>
      </c>
      <c r="C5" s="284" t="s">
        <v>315</v>
      </c>
    </row>
    <row r="6" spans="1:3" ht="12.75" x14ac:dyDescent="0.2">
      <c r="B6" s="114"/>
      <c r="C6" s="6"/>
    </row>
    <row r="7" spans="1:3" ht="25.5" x14ac:dyDescent="0.2">
      <c r="A7" s="22"/>
      <c r="B7" s="114"/>
      <c r="C7" s="207" t="s">
        <v>1992</v>
      </c>
    </row>
    <row r="8" spans="1:3" ht="12.75" x14ac:dyDescent="0.2">
      <c r="A8" s="22"/>
      <c r="B8" s="6"/>
      <c r="C8" s="20" t="s">
        <v>1993</v>
      </c>
    </row>
    <row r="9" spans="1:3" ht="12.75" x14ac:dyDescent="0.2">
      <c r="A9" s="22"/>
      <c r="B9" s="6"/>
      <c r="C9" s="19" t="s">
        <v>955</v>
      </c>
    </row>
    <row r="10" spans="1:3" ht="12.75" x14ac:dyDescent="0.2">
      <c r="A10" s="22"/>
      <c r="B10" s="6"/>
      <c r="C10" s="20" t="s">
        <v>956</v>
      </c>
    </row>
    <row r="11" spans="1:3" ht="12.75" x14ac:dyDescent="0.2">
      <c r="A11" s="22"/>
      <c r="B11" s="6"/>
      <c r="C11" s="19"/>
    </row>
  </sheetData>
  <pageMargins left="0.23622047244094491" right="0.23622047244094491" top="0.90551181102362199" bottom="0.74803149606299213" header="0.31496062992125984" footer="0.31496062992125984"/>
  <pageSetup paperSize="9" scale="89" fitToHeight="0" orientation="portrait" r:id="rId1"/>
  <headerFooter scaleWithDoc="0">
    <oddFooter>&amp;L&amp;K000000&amp;R&amp;K000000 | &amp;P</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3">
    <tabColor rgb="FF50C8E8"/>
    <pageSetUpPr fitToPage="1"/>
  </sheetPr>
  <dimension ref="A1:F83"/>
  <sheetViews>
    <sheetView view="pageBreakPreview" zoomScale="115" zoomScaleNormal="100" zoomScaleSheetLayoutView="115" workbookViewId="0"/>
  </sheetViews>
  <sheetFormatPr defaultColWidth="8.85546875" defaultRowHeight="15" customHeight="1" x14ac:dyDescent="0.2"/>
  <cols>
    <col min="1" max="1" width="13.140625" style="254" bestFit="1" customWidth="1"/>
    <col min="2" max="2" width="4.140625" customWidth="1"/>
    <col min="3" max="3" width="67.140625" customWidth="1"/>
    <col min="4" max="4" width="4" customWidth="1"/>
    <col min="5" max="5" width="68.140625" customWidth="1"/>
    <col min="6" max="6" width="13.42578125" style="23" customWidth="1"/>
    <col min="7" max="10" width="8.85546875" customWidth="1"/>
  </cols>
  <sheetData>
    <row r="1" spans="1:6" ht="15" customHeight="1" x14ac:dyDescent="0.2">
      <c r="A1" s="22"/>
      <c r="B1" s="266"/>
      <c r="C1" s="281" t="s">
        <v>1597</v>
      </c>
      <c r="D1" s="6"/>
      <c r="E1" s="6"/>
    </row>
    <row r="2" spans="1:6" ht="15" customHeight="1" x14ac:dyDescent="0.2">
      <c r="A2" s="22" t="s">
        <v>1057</v>
      </c>
      <c r="B2" s="266"/>
      <c r="C2" s="281" t="s">
        <v>534</v>
      </c>
      <c r="D2" s="6"/>
      <c r="E2" s="6"/>
    </row>
    <row r="3" spans="1:6" ht="15" customHeight="1" x14ac:dyDescent="0.2">
      <c r="A3" s="22" t="s">
        <v>991</v>
      </c>
      <c r="B3" s="266"/>
      <c r="C3" s="281" t="s">
        <v>1730</v>
      </c>
      <c r="D3" s="6"/>
      <c r="E3" s="6"/>
    </row>
    <row r="4" spans="1:6" ht="12.75" x14ac:dyDescent="0.2">
      <c r="B4" s="266"/>
      <c r="C4" s="266"/>
      <c r="D4" s="6"/>
      <c r="E4" s="6"/>
    </row>
    <row r="5" spans="1:6" ht="15.75" x14ac:dyDescent="0.2">
      <c r="A5" s="22" t="s">
        <v>1454</v>
      </c>
      <c r="B5" s="306" t="s">
        <v>1994</v>
      </c>
      <c r="C5" s="284" t="s">
        <v>1441</v>
      </c>
      <c r="D5" s="120"/>
      <c r="E5" s="120"/>
    </row>
    <row r="6" spans="1:6" ht="15.75" x14ac:dyDescent="0.2">
      <c r="A6" s="22"/>
      <c r="B6" s="105"/>
      <c r="C6" s="121"/>
      <c r="D6" s="120"/>
      <c r="E6" s="120"/>
    </row>
    <row r="7" spans="1:6" ht="12.75" x14ac:dyDescent="0.2">
      <c r="A7" s="22" t="s">
        <v>1040</v>
      </c>
      <c r="B7" s="128"/>
      <c r="C7" s="119" t="s">
        <v>178</v>
      </c>
      <c r="D7" s="120"/>
      <c r="E7" s="119" t="s">
        <v>475</v>
      </c>
      <c r="F7" s="23" t="s">
        <v>1319</v>
      </c>
    </row>
    <row r="8" spans="1:6" ht="12.75" x14ac:dyDescent="0.2">
      <c r="B8" s="96"/>
      <c r="C8" s="118" t="s">
        <v>210</v>
      </c>
      <c r="D8" s="120"/>
      <c r="E8" s="118" t="s">
        <v>1494</v>
      </c>
    </row>
    <row r="9" spans="1:6" ht="12.75" x14ac:dyDescent="0.2">
      <c r="A9" s="22"/>
      <c r="B9" s="96"/>
      <c r="C9" s="118" t="s">
        <v>211</v>
      </c>
      <c r="D9" s="120"/>
      <c r="E9" s="118" t="s">
        <v>914</v>
      </c>
    </row>
    <row r="10" spans="1:6" ht="12.75" x14ac:dyDescent="0.2">
      <c r="A10" s="22"/>
      <c r="B10" s="96"/>
      <c r="C10" s="118" t="s">
        <v>212</v>
      </c>
      <c r="D10" s="120"/>
      <c r="E10" s="118" t="s">
        <v>915</v>
      </c>
    </row>
    <row r="11" spans="1:6" ht="12.75" x14ac:dyDescent="0.2">
      <c r="A11" s="22"/>
      <c r="B11" s="96"/>
      <c r="C11" s="118"/>
      <c r="D11" s="120"/>
      <c r="E11" s="118" t="s">
        <v>916</v>
      </c>
    </row>
    <row r="12" spans="1:6" ht="12.75" x14ac:dyDescent="0.2">
      <c r="A12" s="22"/>
      <c r="B12" s="96"/>
      <c r="C12" s="118" t="s">
        <v>213</v>
      </c>
      <c r="D12" s="120"/>
      <c r="E12" s="118"/>
    </row>
    <row r="13" spans="1:6" ht="12.75" x14ac:dyDescent="0.2">
      <c r="A13" s="22"/>
      <c r="B13" s="96"/>
      <c r="C13" s="118" t="s">
        <v>214</v>
      </c>
      <c r="D13" s="120"/>
      <c r="E13" s="119" t="s">
        <v>93</v>
      </c>
    </row>
    <row r="14" spans="1:6" ht="12.75" x14ac:dyDescent="0.2">
      <c r="A14" s="22"/>
      <c r="B14" s="96"/>
      <c r="C14" s="118" t="s">
        <v>215</v>
      </c>
      <c r="D14" s="120"/>
      <c r="E14" s="118" t="s">
        <v>758</v>
      </c>
    </row>
    <row r="15" spans="1:6" ht="12.75" x14ac:dyDescent="0.2">
      <c r="A15" s="22"/>
      <c r="B15" s="96"/>
      <c r="C15" s="118"/>
      <c r="D15" s="120"/>
      <c r="E15" s="118" t="s">
        <v>759</v>
      </c>
    </row>
    <row r="16" spans="1:6" ht="12.75" x14ac:dyDescent="0.2">
      <c r="A16" s="22"/>
      <c r="B16" s="96"/>
      <c r="C16" s="118" t="s">
        <v>216</v>
      </c>
      <c r="D16" s="120"/>
      <c r="E16" s="118"/>
    </row>
    <row r="17" spans="1:6" ht="12.75" x14ac:dyDescent="0.2">
      <c r="A17" s="22"/>
      <c r="B17" s="96"/>
      <c r="C17" s="118" t="s">
        <v>217</v>
      </c>
      <c r="D17" s="120"/>
      <c r="E17" s="119" t="s">
        <v>95</v>
      </c>
    </row>
    <row r="18" spans="1:6" ht="12.75" x14ac:dyDescent="0.2">
      <c r="A18" s="22"/>
      <c r="B18" s="96"/>
      <c r="C18" s="118" t="s">
        <v>218</v>
      </c>
      <c r="D18" s="120"/>
      <c r="E18" s="118" t="s">
        <v>760</v>
      </c>
    </row>
    <row r="19" spans="1:6" ht="12.75" x14ac:dyDescent="0.2">
      <c r="A19" s="22"/>
      <c r="B19" s="6"/>
      <c r="C19" s="118"/>
      <c r="D19" s="120"/>
      <c r="E19" s="118" t="s">
        <v>761</v>
      </c>
    </row>
    <row r="20" spans="1:6" ht="12.75" x14ac:dyDescent="0.2">
      <c r="A20" s="22"/>
      <c r="B20" s="6"/>
      <c r="C20" s="119" t="s">
        <v>179</v>
      </c>
      <c r="D20" s="120"/>
      <c r="E20" s="118"/>
    </row>
    <row r="21" spans="1:6" ht="12.75" x14ac:dyDescent="0.2">
      <c r="A21" s="22" t="s">
        <v>1121</v>
      </c>
      <c r="B21" s="6"/>
      <c r="C21" s="118" t="s">
        <v>197</v>
      </c>
      <c r="D21" s="120"/>
      <c r="E21" s="119" t="s">
        <v>96</v>
      </c>
    </row>
    <row r="22" spans="1:6" ht="12.75" x14ac:dyDescent="0.2">
      <c r="A22" s="22" t="s">
        <v>1254</v>
      </c>
      <c r="B22" s="128"/>
      <c r="C22" s="118" t="s">
        <v>1995</v>
      </c>
      <c r="D22" s="120"/>
      <c r="E22" s="118" t="s">
        <v>97</v>
      </c>
    </row>
    <row r="23" spans="1:6" ht="12.75" x14ac:dyDescent="0.2">
      <c r="A23" s="22"/>
      <c r="B23" s="6"/>
      <c r="C23" s="118" t="s">
        <v>1996</v>
      </c>
      <c r="D23" s="120"/>
      <c r="E23" s="118"/>
    </row>
    <row r="24" spans="1:6" ht="12.75" x14ac:dyDescent="0.2">
      <c r="A24" s="22"/>
      <c r="B24" s="6"/>
      <c r="C24" s="118" t="s">
        <v>1771</v>
      </c>
      <c r="D24" s="120"/>
      <c r="E24" s="118" t="s">
        <v>762</v>
      </c>
      <c r="F24" s="23" t="s">
        <v>1320</v>
      </c>
    </row>
    <row r="25" spans="1:6" ht="12.75" x14ac:dyDescent="0.2">
      <c r="A25" s="22"/>
      <c r="B25" s="6"/>
      <c r="C25" s="118" t="s">
        <v>1772</v>
      </c>
      <c r="D25" s="120"/>
      <c r="E25" s="118" t="s">
        <v>763</v>
      </c>
    </row>
    <row r="26" spans="1:6" ht="12.75" x14ac:dyDescent="0.2">
      <c r="A26" s="22"/>
      <c r="B26" s="6"/>
      <c r="C26" s="118" t="s">
        <v>2133</v>
      </c>
      <c r="D26" s="120"/>
      <c r="E26" s="118" t="s">
        <v>764</v>
      </c>
    </row>
    <row r="27" spans="1:6" ht="12.75" x14ac:dyDescent="0.2">
      <c r="A27" s="22"/>
      <c r="B27" s="6"/>
      <c r="C27" s="118" t="s">
        <v>1773</v>
      </c>
      <c r="D27" s="120"/>
      <c r="E27" s="118" t="s">
        <v>765</v>
      </c>
    </row>
    <row r="28" spans="1:6" ht="12.75" x14ac:dyDescent="0.2">
      <c r="A28" s="22"/>
      <c r="B28" s="96"/>
      <c r="C28" s="118"/>
      <c r="D28" s="120"/>
      <c r="E28" s="118" t="s">
        <v>766</v>
      </c>
    </row>
    <row r="29" spans="1:6" ht="12.75" x14ac:dyDescent="0.2">
      <c r="A29" s="22" t="s">
        <v>1321</v>
      </c>
      <c r="B29" s="6"/>
      <c r="C29" s="119" t="s">
        <v>180</v>
      </c>
      <c r="D29" s="120"/>
      <c r="E29" s="118" t="s">
        <v>767</v>
      </c>
    </row>
    <row r="30" spans="1:6" ht="12.75" x14ac:dyDescent="0.2">
      <c r="A30" s="22" t="s">
        <v>1322</v>
      </c>
      <c r="B30" s="96"/>
      <c r="C30" s="118" t="s">
        <v>219</v>
      </c>
      <c r="D30" s="120"/>
      <c r="E30" s="118"/>
    </row>
    <row r="31" spans="1:6" ht="12.75" x14ac:dyDescent="0.2">
      <c r="A31" s="22" t="s">
        <v>1323</v>
      </c>
      <c r="B31" s="96"/>
      <c r="C31" s="118" t="s">
        <v>220</v>
      </c>
      <c r="D31" s="120"/>
      <c r="E31" s="119" t="s">
        <v>1762</v>
      </c>
    </row>
    <row r="32" spans="1:6" ht="12.75" x14ac:dyDescent="0.2">
      <c r="A32" s="22"/>
      <c r="B32" s="96"/>
      <c r="C32" s="118"/>
      <c r="D32" s="120"/>
      <c r="E32" s="118" t="s">
        <v>1997</v>
      </c>
    </row>
    <row r="33" spans="1:6" ht="12.75" x14ac:dyDescent="0.2">
      <c r="A33" s="22" t="s">
        <v>991</v>
      </c>
      <c r="B33" s="96"/>
      <c r="C33" s="119" t="s">
        <v>181</v>
      </c>
      <c r="D33" s="120"/>
      <c r="E33" s="118" t="s">
        <v>768</v>
      </c>
    </row>
    <row r="34" spans="1:6" ht="12.75" x14ac:dyDescent="0.2">
      <c r="A34" s="22"/>
      <c r="B34" s="96"/>
      <c r="C34" s="118" t="s">
        <v>88</v>
      </c>
      <c r="D34" s="120"/>
      <c r="E34" s="118" t="s">
        <v>769</v>
      </c>
    </row>
    <row r="35" spans="1:6" ht="12.75" x14ac:dyDescent="0.2">
      <c r="A35" s="22"/>
      <c r="B35" s="128"/>
      <c r="C35" s="118" t="s">
        <v>89</v>
      </c>
      <c r="D35" s="120"/>
      <c r="E35" s="118" t="s">
        <v>770</v>
      </c>
    </row>
    <row r="36" spans="1:6" ht="12.75" x14ac:dyDescent="0.2">
      <c r="A36" s="22"/>
      <c r="B36" s="6"/>
      <c r="C36" s="118"/>
      <c r="D36" s="120"/>
      <c r="E36" s="118" t="s">
        <v>1998</v>
      </c>
    </row>
    <row r="37" spans="1:6" ht="12.75" x14ac:dyDescent="0.2">
      <c r="A37" s="22" t="s">
        <v>1328</v>
      </c>
      <c r="B37" s="6"/>
      <c r="C37" s="118" t="s">
        <v>1999</v>
      </c>
      <c r="D37" s="120"/>
      <c r="E37" s="118"/>
    </row>
    <row r="38" spans="1:6" ht="12.75" x14ac:dyDescent="0.2">
      <c r="A38" s="22"/>
      <c r="B38" s="96"/>
      <c r="C38" s="118" t="s">
        <v>196</v>
      </c>
      <c r="D38" s="120"/>
      <c r="E38" s="119" t="s">
        <v>99</v>
      </c>
      <c r="F38" s="23" t="s">
        <v>1324</v>
      </c>
    </row>
    <row r="39" spans="1:6" ht="12.75" x14ac:dyDescent="0.2">
      <c r="A39" s="22"/>
      <c r="B39" s="128"/>
      <c r="C39" s="118" t="s">
        <v>198</v>
      </c>
      <c r="D39" s="120"/>
      <c r="E39" s="118" t="s">
        <v>771</v>
      </c>
    </row>
    <row r="40" spans="1:6" ht="12.75" x14ac:dyDescent="0.2">
      <c r="A40" s="22"/>
      <c r="B40" s="96"/>
      <c r="C40" s="118" t="s">
        <v>652</v>
      </c>
      <c r="D40" s="120"/>
      <c r="E40" s="118" t="s">
        <v>772</v>
      </c>
    </row>
    <row r="41" spans="1:6" ht="12.75" x14ac:dyDescent="0.2">
      <c r="A41" s="22"/>
      <c r="B41" s="6"/>
      <c r="C41" s="118" t="s">
        <v>2134</v>
      </c>
      <c r="D41" s="120"/>
      <c r="E41" s="118"/>
    </row>
    <row r="42" spans="1:6" ht="12.75" x14ac:dyDescent="0.2">
      <c r="A42" s="22"/>
      <c r="B42" s="6"/>
      <c r="C42" s="118"/>
      <c r="D42" s="120"/>
      <c r="E42" s="119" t="s">
        <v>90</v>
      </c>
      <c r="F42" s="23" t="s">
        <v>1325</v>
      </c>
    </row>
    <row r="43" spans="1:6" ht="12.75" x14ac:dyDescent="0.2">
      <c r="A43" s="22" t="s">
        <v>1329</v>
      </c>
      <c r="B43" s="6"/>
      <c r="C43" s="119" t="s">
        <v>182</v>
      </c>
      <c r="D43" s="120"/>
      <c r="E43" s="118" t="s">
        <v>773</v>
      </c>
    </row>
    <row r="44" spans="1:6" ht="12.75" x14ac:dyDescent="0.2">
      <c r="A44" s="22"/>
      <c r="B44" s="6"/>
      <c r="C44" s="118" t="s">
        <v>221</v>
      </c>
      <c r="D44" s="120"/>
      <c r="E44" s="118" t="s">
        <v>774</v>
      </c>
    </row>
    <row r="45" spans="1:6" ht="12.75" x14ac:dyDescent="0.2">
      <c r="A45" s="22"/>
      <c r="B45" s="96"/>
      <c r="C45" s="118" t="s">
        <v>222</v>
      </c>
      <c r="D45" s="120"/>
      <c r="E45" s="118"/>
    </row>
    <row r="46" spans="1:6" ht="12.75" x14ac:dyDescent="0.2">
      <c r="A46" s="22"/>
      <c r="B46" s="96"/>
      <c r="C46" s="118" t="s">
        <v>223</v>
      </c>
      <c r="D46" s="120"/>
      <c r="E46" s="119" t="s">
        <v>91</v>
      </c>
      <c r="F46" s="23" t="s">
        <v>1326</v>
      </c>
    </row>
    <row r="47" spans="1:6" ht="12.75" x14ac:dyDescent="0.2">
      <c r="A47" s="22"/>
      <c r="B47" s="96"/>
      <c r="C47" s="118"/>
      <c r="D47" s="120"/>
      <c r="E47" s="118" t="s">
        <v>775</v>
      </c>
    </row>
    <row r="48" spans="1:6" ht="12.75" x14ac:dyDescent="0.2">
      <c r="A48" s="22"/>
      <c r="B48" s="96"/>
      <c r="C48" s="119" t="s">
        <v>183</v>
      </c>
      <c r="D48" s="120"/>
      <c r="E48" s="118" t="s">
        <v>776</v>
      </c>
    </row>
    <row r="49" spans="1:6" ht="12.75" x14ac:dyDescent="0.2">
      <c r="A49" s="22"/>
      <c r="B49" s="128"/>
      <c r="C49" s="118" t="s">
        <v>2000</v>
      </c>
      <c r="D49" s="120"/>
      <c r="E49" s="118"/>
    </row>
    <row r="50" spans="1:6" ht="12.75" x14ac:dyDescent="0.2">
      <c r="A50" s="22"/>
      <c r="B50" s="96"/>
      <c r="C50" s="118" t="s">
        <v>2176</v>
      </c>
      <c r="D50" s="120"/>
      <c r="E50" s="118" t="s">
        <v>777</v>
      </c>
      <c r="F50" s="23" t="s">
        <v>1774</v>
      </c>
    </row>
    <row r="51" spans="1:6" ht="12.75" x14ac:dyDescent="0.2">
      <c r="A51" s="22"/>
      <c r="B51" s="96"/>
      <c r="C51" s="118" t="s">
        <v>2072</v>
      </c>
      <c r="D51" s="120"/>
      <c r="E51" s="118" t="s">
        <v>778</v>
      </c>
    </row>
    <row r="52" spans="1:6" ht="12.75" x14ac:dyDescent="0.2">
      <c r="A52" s="22"/>
      <c r="B52" s="96"/>
      <c r="C52" s="118"/>
      <c r="D52" s="120"/>
      <c r="E52" s="118" t="s">
        <v>2001</v>
      </c>
    </row>
    <row r="53" spans="1:6" ht="12.75" x14ac:dyDescent="0.2">
      <c r="A53" s="22" t="s">
        <v>1193</v>
      </c>
      <c r="B53" s="96"/>
      <c r="C53" s="119" t="s">
        <v>184</v>
      </c>
      <c r="D53" s="120"/>
      <c r="E53" s="118" t="s">
        <v>779</v>
      </c>
    </row>
    <row r="54" spans="1:6" ht="12.75" x14ac:dyDescent="0.2">
      <c r="A54" s="22" t="s">
        <v>1775</v>
      </c>
      <c r="B54" s="128"/>
      <c r="C54" s="118" t="s">
        <v>2002</v>
      </c>
      <c r="D54" s="120"/>
      <c r="E54" s="118" t="s">
        <v>780</v>
      </c>
    </row>
    <row r="55" spans="1:6" ht="12.75" x14ac:dyDescent="0.2">
      <c r="A55" s="22"/>
      <c r="B55" s="6"/>
      <c r="C55" s="118" t="s">
        <v>224</v>
      </c>
      <c r="D55" s="120"/>
      <c r="E55" s="118" t="s">
        <v>781</v>
      </c>
    </row>
    <row r="56" spans="1:6" ht="12.75" x14ac:dyDescent="0.2">
      <c r="A56" s="22"/>
      <c r="B56" s="6"/>
      <c r="C56" s="118" t="s">
        <v>225</v>
      </c>
      <c r="D56" s="120"/>
      <c r="E56" s="118" t="s">
        <v>782</v>
      </c>
    </row>
    <row r="57" spans="1:6" ht="12.75" x14ac:dyDescent="0.2">
      <c r="A57" s="22"/>
      <c r="B57" s="6"/>
      <c r="C57" s="118" t="s">
        <v>94</v>
      </c>
      <c r="D57" s="6"/>
      <c r="E57" s="118" t="s">
        <v>783</v>
      </c>
    </row>
    <row r="58" spans="1:6" ht="12.75" x14ac:dyDescent="0.2">
      <c r="A58" s="22"/>
      <c r="B58" s="6"/>
      <c r="C58" s="118"/>
      <c r="D58" s="6"/>
      <c r="E58" s="118" t="s">
        <v>784</v>
      </c>
    </row>
    <row r="59" spans="1:6" ht="12.75" x14ac:dyDescent="0.2">
      <c r="A59" s="22" t="s">
        <v>1330</v>
      </c>
      <c r="B59" s="6"/>
      <c r="C59" s="118" t="s">
        <v>98</v>
      </c>
      <c r="D59" s="120"/>
      <c r="E59" s="118" t="s">
        <v>785</v>
      </c>
    </row>
    <row r="60" spans="1:6" ht="12.75" x14ac:dyDescent="0.2">
      <c r="B60" s="6"/>
      <c r="C60" s="118" t="s">
        <v>1763</v>
      </c>
      <c r="D60" s="120"/>
      <c r="E60" s="118"/>
    </row>
    <row r="61" spans="1:6" ht="12.75" x14ac:dyDescent="0.2">
      <c r="A61" s="22"/>
      <c r="B61" s="6"/>
      <c r="C61" s="118" t="s">
        <v>2003</v>
      </c>
      <c r="D61" s="120"/>
      <c r="E61" s="119" t="s">
        <v>1768</v>
      </c>
      <c r="F61" s="23" t="s">
        <v>1327</v>
      </c>
    </row>
    <row r="62" spans="1:6" ht="12.75" x14ac:dyDescent="0.2">
      <c r="A62" s="22"/>
      <c r="B62" s="6"/>
      <c r="C62" s="118" t="s">
        <v>54</v>
      </c>
      <c r="D62" s="6"/>
      <c r="E62" s="118" t="s">
        <v>2004</v>
      </c>
    </row>
    <row r="63" spans="1:6" ht="12.75" x14ac:dyDescent="0.2">
      <c r="A63" s="22"/>
      <c r="B63" s="6"/>
      <c r="C63" s="118"/>
      <c r="D63" s="6"/>
      <c r="E63" s="118" t="s">
        <v>801</v>
      </c>
    </row>
    <row r="64" spans="1:6" ht="12.75" x14ac:dyDescent="0.2">
      <c r="A64" s="22" t="s">
        <v>1331</v>
      </c>
      <c r="B64" s="6"/>
      <c r="C64" s="118" t="s">
        <v>166</v>
      </c>
      <c r="D64" s="6"/>
      <c r="E64" s="118" t="s">
        <v>802</v>
      </c>
    </row>
    <row r="65" spans="1:6" ht="12.75" x14ac:dyDescent="0.2">
      <c r="A65" s="22"/>
      <c r="B65" s="6"/>
      <c r="C65" s="118" t="s">
        <v>167</v>
      </c>
      <c r="D65" s="6"/>
      <c r="E65" s="118"/>
    </row>
    <row r="66" spans="1:6" ht="12.75" x14ac:dyDescent="0.2">
      <c r="A66" s="22"/>
      <c r="B66" s="6"/>
      <c r="C66" s="118" t="s">
        <v>168</v>
      </c>
      <c r="D66" s="6"/>
      <c r="E66" s="118" t="s">
        <v>786</v>
      </c>
      <c r="F66" s="23" t="s">
        <v>1453</v>
      </c>
    </row>
    <row r="67" spans="1:6" ht="12.75" x14ac:dyDescent="0.2">
      <c r="A67" s="22" t="s">
        <v>1764</v>
      </c>
      <c r="B67" s="6"/>
      <c r="C67" s="118" t="s">
        <v>2005</v>
      </c>
      <c r="D67" s="6"/>
      <c r="E67" s="118" t="s">
        <v>787</v>
      </c>
    </row>
    <row r="68" spans="1:6" ht="12.75" x14ac:dyDescent="0.2">
      <c r="C68" s="118" t="s">
        <v>1765</v>
      </c>
      <c r="D68" s="6"/>
      <c r="E68" s="118" t="s">
        <v>788</v>
      </c>
    </row>
    <row r="69" spans="1:6" ht="12.75" x14ac:dyDescent="0.2">
      <c r="C69" s="118" t="s">
        <v>1766</v>
      </c>
      <c r="D69" s="6"/>
      <c r="E69" s="118" t="s">
        <v>1493</v>
      </c>
    </row>
    <row r="70" spans="1:6" ht="12.75" x14ac:dyDescent="0.2">
      <c r="C70" s="118" t="s">
        <v>1767</v>
      </c>
      <c r="D70" s="6"/>
      <c r="E70" s="118" t="s">
        <v>1488</v>
      </c>
    </row>
    <row r="71" spans="1:6" ht="12.75" x14ac:dyDescent="0.2">
      <c r="A71" s="22"/>
      <c r="B71" s="6"/>
      <c r="C71" s="118"/>
      <c r="D71" s="6"/>
      <c r="E71" s="118" t="s">
        <v>1489</v>
      </c>
    </row>
    <row r="72" spans="1:6" ht="12.75" x14ac:dyDescent="0.2">
      <c r="A72" s="22"/>
      <c r="B72" s="6"/>
      <c r="C72" s="119" t="s">
        <v>711</v>
      </c>
      <c r="D72" s="6"/>
      <c r="E72" s="118" t="s">
        <v>1490</v>
      </c>
    </row>
    <row r="73" spans="1:6" ht="12.75" x14ac:dyDescent="0.2">
      <c r="A73" s="22"/>
      <c r="B73" s="6"/>
      <c r="C73" s="118" t="s">
        <v>712</v>
      </c>
      <c r="D73" s="6"/>
      <c r="E73" s="131" t="s">
        <v>1491</v>
      </c>
    </row>
    <row r="74" spans="1:6" ht="12.75" x14ac:dyDescent="0.2">
      <c r="A74" s="22"/>
      <c r="B74" s="6"/>
      <c r="C74" s="118" t="s">
        <v>631</v>
      </c>
      <c r="D74" s="6"/>
      <c r="E74" s="131" t="s">
        <v>1492</v>
      </c>
    </row>
    <row r="75" spans="1:6" ht="12.75" x14ac:dyDescent="0.2">
      <c r="A75" s="22"/>
      <c r="B75" s="6"/>
      <c r="C75" s="118" t="s">
        <v>632</v>
      </c>
      <c r="D75" s="6"/>
      <c r="E75" s="118" t="s">
        <v>1549</v>
      </c>
    </row>
    <row r="76" spans="1:6" ht="12.75" x14ac:dyDescent="0.2">
      <c r="A76" s="22"/>
      <c r="B76" s="6"/>
      <c r="C76" s="118" t="s">
        <v>633</v>
      </c>
      <c r="D76" s="6"/>
      <c r="E76" s="118" t="s">
        <v>2006</v>
      </c>
    </row>
    <row r="77" spans="1:6" ht="12.75" x14ac:dyDescent="0.2">
      <c r="A77" s="22"/>
      <c r="B77" s="6"/>
      <c r="C77" s="118" t="s">
        <v>634</v>
      </c>
      <c r="D77" s="6"/>
      <c r="E77" s="118"/>
    </row>
    <row r="78" spans="1:6" ht="12.75" x14ac:dyDescent="0.2">
      <c r="A78" s="22"/>
      <c r="B78" s="6"/>
      <c r="C78" s="118" t="s">
        <v>635</v>
      </c>
      <c r="D78" s="6"/>
      <c r="E78" s="118" t="s">
        <v>789</v>
      </c>
    </row>
    <row r="79" spans="1:6" ht="12.75" x14ac:dyDescent="0.2">
      <c r="A79" s="22"/>
      <c r="B79" s="6"/>
      <c r="C79" s="119"/>
      <c r="D79" s="6"/>
      <c r="E79" s="118" t="s">
        <v>790</v>
      </c>
    </row>
    <row r="80" spans="1:6" ht="12.75" x14ac:dyDescent="0.2">
      <c r="A80" s="22"/>
      <c r="B80" s="6"/>
      <c r="C80" s="118"/>
      <c r="D80" s="6"/>
      <c r="E80" s="118" t="s">
        <v>928</v>
      </c>
    </row>
    <row r="81" spans="1:5" ht="12.75" x14ac:dyDescent="0.2">
      <c r="A81" s="22"/>
      <c r="B81" s="15"/>
      <c r="C81" s="118"/>
      <c r="D81" s="6"/>
      <c r="E81" s="118" t="s">
        <v>929</v>
      </c>
    </row>
    <row r="82" spans="1:5" ht="12.75" x14ac:dyDescent="0.2">
      <c r="A82" s="22"/>
      <c r="B82" s="6"/>
      <c r="C82" s="118"/>
      <c r="D82" s="6"/>
      <c r="E82" s="118" t="s">
        <v>917</v>
      </c>
    </row>
    <row r="83" spans="1:5" ht="12.75" x14ac:dyDescent="0.2">
      <c r="A83" s="22"/>
      <c r="B83" s="6"/>
      <c r="C83" s="118"/>
      <c r="D83" s="6"/>
      <c r="E83" s="118"/>
    </row>
  </sheetData>
  <pageMargins left="0.23622047244094491" right="0.23622047244094491" top="0.90551181102362199" bottom="0.74803149606299213" header="0.31496062992125984" footer="0.31496062992125984"/>
  <pageSetup paperSize="9" scale="59" orientation="portrait" r:id="rId1"/>
  <headerFooter scaleWithDoc="0">
    <oddFooter>&amp;L&amp;K000000&amp;R&amp;K000000 | &amp;P</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4">
    <tabColor rgb="FF002060"/>
    <pageSetUpPr fitToPage="1"/>
  </sheetPr>
  <dimension ref="A1:Q45"/>
  <sheetViews>
    <sheetView view="pageBreakPreview" zoomScaleNormal="100" zoomScaleSheetLayoutView="100" workbookViewId="0"/>
  </sheetViews>
  <sheetFormatPr defaultColWidth="8.85546875" defaultRowHeight="15" customHeight="1" x14ac:dyDescent="0.2"/>
  <cols>
    <col min="1" max="1" width="12.85546875" style="254" bestFit="1" customWidth="1"/>
    <col min="2" max="2" width="5.140625" customWidth="1"/>
    <col min="3" max="3" width="29.42578125" customWidth="1"/>
    <col min="4" max="4" width="20" customWidth="1"/>
    <col min="5" max="5" width="3" customWidth="1"/>
    <col min="6" max="6" width="9.42578125" customWidth="1"/>
    <col min="7" max="7" width="10.140625" bestFit="1" customWidth="1"/>
    <col min="8" max="8" width="12.85546875" bestFit="1" customWidth="1"/>
    <col min="9" max="9" width="14.140625" customWidth="1"/>
    <col min="10" max="10" width="12.140625" bestFit="1" customWidth="1"/>
    <col min="11" max="11" width="15.42578125" style="1" bestFit="1" customWidth="1"/>
    <col min="12" max="12" width="2.140625" customWidth="1"/>
    <col min="13" max="13" width="12.140625" customWidth="1"/>
    <col min="14" max="14" width="12.140625" bestFit="1" customWidth="1"/>
    <col min="15" max="15" width="12.140625" customWidth="1"/>
    <col min="16" max="16" width="3" customWidth="1"/>
    <col min="17" max="17" width="11.42578125" customWidth="1"/>
    <col min="22" max="22" width="10" customWidth="1"/>
    <col min="23" max="23" width="8.85546875" customWidth="1"/>
  </cols>
  <sheetData>
    <row r="1" spans="1:17" ht="15" customHeight="1" x14ac:dyDescent="0.2">
      <c r="A1" s="22"/>
      <c r="B1" s="266"/>
      <c r="C1" s="281" t="s">
        <v>1597</v>
      </c>
      <c r="D1" s="6"/>
      <c r="E1" s="6"/>
      <c r="F1" s="6"/>
      <c r="G1" s="6"/>
      <c r="H1" s="6"/>
      <c r="I1" s="6"/>
      <c r="J1" s="6"/>
      <c r="K1" s="49"/>
      <c r="L1" s="6"/>
      <c r="M1" s="6"/>
      <c r="N1" s="6"/>
      <c r="O1" s="6"/>
      <c r="P1" s="6"/>
      <c r="Q1" s="6"/>
    </row>
    <row r="2" spans="1:17" ht="15" customHeight="1" x14ac:dyDescent="0.2">
      <c r="A2" s="22" t="s">
        <v>1072</v>
      </c>
      <c r="B2" s="266"/>
      <c r="C2" s="281" t="s">
        <v>534</v>
      </c>
      <c r="D2" s="6"/>
      <c r="E2" s="6"/>
      <c r="F2" s="6"/>
      <c r="G2" s="6"/>
      <c r="H2" s="6"/>
      <c r="I2" s="6"/>
      <c r="J2" s="6"/>
      <c r="K2" s="49"/>
      <c r="L2" s="6"/>
      <c r="M2" s="6"/>
      <c r="N2" s="6"/>
      <c r="O2" s="6"/>
      <c r="P2" s="6"/>
      <c r="Q2" s="6"/>
    </row>
    <row r="3" spans="1:17" ht="15" customHeight="1" x14ac:dyDescent="0.2">
      <c r="A3" s="22" t="s">
        <v>991</v>
      </c>
      <c r="B3" s="266"/>
      <c r="C3" s="281" t="s">
        <v>1730</v>
      </c>
      <c r="D3" s="6"/>
      <c r="E3" s="6"/>
      <c r="F3" s="6"/>
      <c r="G3" s="6"/>
      <c r="H3" s="6"/>
      <c r="I3" s="6"/>
      <c r="J3" s="6"/>
      <c r="K3" s="49"/>
      <c r="L3" s="6"/>
      <c r="M3" s="6"/>
      <c r="N3" s="6"/>
      <c r="O3" s="6"/>
      <c r="P3" s="6"/>
      <c r="Q3" s="6"/>
    </row>
    <row r="4" spans="1:17" ht="12.75" x14ac:dyDescent="0.2">
      <c r="B4" s="307"/>
      <c r="C4" s="266"/>
      <c r="D4" s="24"/>
      <c r="E4" s="6"/>
      <c r="F4" s="74"/>
      <c r="G4" s="74"/>
      <c r="H4" s="74"/>
      <c r="I4" s="74"/>
      <c r="J4" s="74"/>
      <c r="K4" s="49"/>
      <c r="L4" s="6"/>
      <c r="M4" s="6"/>
      <c r="N4" s="6"/>
      <c r="O4" s="6"/>
      <c r="P4" s="6"/>
      <c r="Q4" s="6"/>
    </row>
    <row r="5" spans="1:17" ht="15.75" x14ac:dyDescent="0.2">
      <c r="B5" s="283" t="s">
        <v>2007</v>
      </c>
      <c r="C5" s="284" t="s">
        <v>177</v>
      </c>
      <c r="D5" s="284"/>
      <c r="E5" s="6"/>
      <c r="F5" s="6"/>
      <c r="G5" s="74"/>
      <c r="H5" s="74"/>
      <c r="I5" s="74"/>
      <c r="J5" s="74"/>
      <c r="K5" s="49"/>
      <c r="L5" s="6"/>
      <c r="M5" s="6"/>
      <c r="N5" s="6"/>
      <c r="O5" s="6"/>
      <c r="P5" s="6"/>
      <c r="Q5" s="6"/>
    </row>
    <row r="6" spans="1:17" ht="12.75" x14ac:dyDescent="0.2">
      <c r="A6" s="22"/>
      <c r="B6" s="307"/>
      <c r="C6" s="266"/>
      <c r="D6" s="6"/>
      <c r="E6" s="6"/>
      <c r="F6" s="74"/>
      <c r="G6" s="74"/>
      <c r="H6" s="74"/>
      <c r="I6" s="74"/>
      <c r="J6" s="74"/>
      <c r="K6" s="49"/>
      <c r="L6" s="6"/>
      <c r="M6" s="6"/>
      <c r="N6" s="6"/>
      <c r="O6" s="6"/>
      <c r="P6" s="6"/>
      <c r="Q6" s="6"/>
    </row>
    <row r="7" spans="1:17" ht="12.75" x14ac:dyDescent="0.2">
      <c r="A7" s="22" t="s">
        <v>1332</v>
      </c>
      <c r="B7" s="297" t="s">
        <v>40</v>
      </c>
      <c r="C7" s="332" t="s">
        <v>911</v>
      </c>
      <c r="D7" s="6"/>
      <c r="E7" s="6"/>
      <c r="F7" s="6"/>
      <c r="G7" s="6"/>
      <c r="H7" s="6"/>
      <c r="I7" s="6"/>
      <c r="J7" s="6"/>
      <c r="K7" s="49"/>
      <c r="L7" s="6"/>
      <c r="M7" s="6"/>
      <c r="N7" s="6"/>
      <c r="O7" s="6"/>
      <c r="P7" s="6"/>
      <c r="Q7" s="6"/>
    </row>
    <row r="8" spans="1:17" ht="12.75" x14ac:dyDescent="0.2">
      <c r="A8" s="22" t="s">
        <v>1082</v>
      </c>
      <c r="B8" s="208"/>
      <c r="C8" s="6"/>
      <c r="D8" s="6"/>
      <c r="E8" s="6"/>
      <c r="F8" s="269"/>
      <c r="G8" s="269"/>
      <c r="H8" s="269" t="s">
        <v>2008</v>
      </c>
      <c r="I8" s="269" t="s">
        <v>2008</v>
      </c>
      <c r="J8" s="269" t="s">
        <v>2008</v>
      </c>
      <c r="K8" s="309" t="s">
        <v>2008</v>
      </c>
      <c r="L8" s="266"/>
      <c r="M8" s="270" t="s">
        <v>2008</v>
      </c>
      <c r="N8" s="270" t="s">
        <v>2008</v>
      </c>
      <c r="O8" s="270" t="s">
        <v>2008</v>
      </c>
      <c r="P8" s="266"/>
      <c r="Q8" s="270" t="s">
        <v>2009</v>
      </c>
    </row>
    <row r="9" spans="1:17" ht="12.75" x14ac:dyDescent="0.2">
      <c r="A9" s="22"/>
      <c r="B9" s="208"/>
      <c r="C9" s="6"/>
      <c r="D9" s="6"/>
      <c r="E9" s="6"/>
      <c r="F9" s="269"/>
      <c r="G9" s="269" t="s">
        <v>14</v>
      </c>
      <c r="H9" s="269" t="s">
        <v>11</v>
      </c>
      <c r="I9" s="269" t="s">
        <v>11</v>
      </c>
      <c r="J9" s="269" t="s">
        <v>11</v>
      </c>
      <c r="K9" s="309" t="s">
        <v>11</v>
      </c>
      <c r="L9" s="266"/>
      <c r="M9" s="270" t="s">
        <v>12</v>
      </c>
      <c r="N9" s="270" t="s">
        <v>12</v>
      </c>
      <c r="O9" s="270" t="s">
        <v>12</v>
      </c>
      <c r="P9" s="266"/>
      <c r="Q9" s="270" t="s">
        <v>11</v>
      </c>
    </row>
    <row r="10" spans="1:17" ht="12.75" x14ac:dyDescent="0.2">
      <c r="A10" s="22"/>
      <c r="B10" s="208"/>
      <c r="C10" s="287" t="s">
        <v>19</v>
      </c>
      <c r="D10" s="287"/>
      <c r="E10" s="6"/>
      <c r="F10" s="269" t="s">
        <v>15</v>
      </c>
      <c r="G10" s="269" t="s">
        <v>16</v>
      </c>
      <c r="H10" s="269" t="s">
        <v>1643</v>
      </c>
      <c r="I10" s="269" t="s">
        <v>1644</v>
      </c>
      <c r="J10" s="269" t="s">
        <v>1645</v>
      </c>
      <c r="K10" s="309" t="s">
        <v>1646</v>
      </c>
      <c r="L10" s="266"/>
      <c r="M10" s="270" t="s">
        <v>1644</v>
      </c>
      <c r="N10" s="270" t="s">
        <v>1645</v>
      </c>
      <c r="O10" s="270" t="s">
        <v>1646</v>
      </c>
      <c r="P10" s="266"/>
      <c r="Q10" s="270" t="s">
        <v>1646</v>
      </c>
    </row>
    <row r="11" spans="1:17" ht="12.75" x14ac:dyDescent="0.2">
      <c r="A11" s="22"/>
      <c r="B11" s="208"/>
      <c r="C11" s="314" t="s">
        <v>1651</v>
      </c>
      <c r="D11" s="314" t="s">
        <v>450</v>
      </c>
      <c r="E11" s="6"/>
      <c r="F11" s="272" t="s">
        <v>13</v>
      </c>
      <c r="G11" s="272" t="s">
        <v>1647</v>
      </c>
      <c r="H11" s="272" t="s">
        <v>1648</v>
      </c>
      <c r="I11" s="272" t="s">
        <v>1649</v>
      </c>
      <c r="J11" s="272" t="s">
        <v>1650</v>
      </c>
      <c r="K11" s="310" t="s">
        <v>1649</v>
      </c>
      <c r="L11" s="266"/>
      <c r="M11" s="271" t="s">
        <v>1649</v>
      </c>
      <c r="N11" s="271" t="s">
        <v>1644</v>
      </c>
      <c r="O11" s="271" t="s">
        <v>1649</v>
      </c>
      <c r="P11" s="266"/>
      <c r="Q11" s="271" t="s">
        <v>1649</v>
      </c>
    </row>
    <row r="12" spans="1:17" ht="12.75" x14ac:dyDescent="0.2">
      <c r="A12" s="22"/>
      <c r="B12" s="208"/>
      <c r="C12" s="209"/>
      <c r="D12" s="113"/>
      <c r="E12" s="6"/>
      <c r="F12" s="274"/>
      <c r="G12" s="274"/>
      <c r="H12" s="274" t="s">
        <v>13</v>
      </c>
      <c r="I12" s="274" t="s">
        <v>13</v>
      </c>
      <c r="J12" s="274" t="s">
        <v>13</v>
      </c>
      <c r="K12" s="311" t="s">
        <v>13</v>
      </c>
      <c r="L12" s="266"/>
      <c r="M12" s="273" t="s">
        <v>13</v>
      </c>
      <c r="N12" s="273" t="s">
        <v>13</v>
      </c>
      <c r="O12" s="273" t="s">
        <v>13</v>
      </c>
      <c r="P12" s="266"/>
      <c r="Q12" s="273" t="s">
        <v>13</v>
      </c>
    </row>
    <row r="13" spans="1:17" ht="12.75" x14ac:dyDescent="0.2">
      <c r="A13" s="22"/>
      <c r="B13" s="208"/>
      <c r="C13" s="19" t="s">
        <v>957</v>
      </c>
      <c r="D13" s="19" t="s">
        <v>958</v>
      </c>
      <c r="E13" s="6"/>
      <c r="F13" s="165">
        <v>9.6540999999999997</v>
      </c>
      <c r="G13" s="107">
        <v>15266</v>
      </c>
      <c r="H13" s="107">
        <v>312710691</v>
      </c>
      <c r="I13" s="107">
        <v>30189403</v>
      </c>
      <c r="J13" s="107">
        <v>171841</v>
      </c>
      <c r="K13" s="210">
        <f>ROUND(SUM(I13:J13),0)</f>
        <v>30361244</v>
      </c>
      <c r="L13" s="6"/>
      <c r="M13" s="108">
        <v>31117502</v>
      </c>
      <c r="N13" s="108">
        <v>165000</v>
      </c>
      <c r="O13" s="49">
        <f>ROUND(SUM(M13:N13),0)</f>
        <v>31282502</v>
      </c>
      <c r="P13" s="6"/>
      <c r="Q13" s="108">
        <v>30702874</v>
      </c>
    </row>
    <row r="14" spans="1:17" ht="12.75" x14ac:dyDescent="0.2">
      <c r="A14" s="22"/>
      <c r="B14" s="208"/>
      <c r="C14" s="19" t="s">
        <v>959</v>
      </c>
      <c r="D14" s="19" t="s">
        <v>958</v>
      </c>
      <c r="E14" s="6"/>
      <c r="F14" s="165">
        <v>9.7660999999999998</v>
      </c>
      <c r="G14" s="107">
        <v>2106</v>
      </c>
      <c r="H14" s="211">
        <v>22275990</v>
      </c>
      <c r="I14" s="107">
        <v>2175495</v>
      </c>
      <c r="J14" s="107">
        <v>0</v>
      </c>
      <c r="K14" s="210">
        <f t="shared" ref="K14:K16" si="0">ROUND(SUM(I14:J14),0)</f>
        <v>2175495</v>
      </c>
      <c r="L14" s="6"/>
      <c r="M14" s="108">
        <v>1151024</v>
      </c>
      <c r="N14" s="108">
        <v>0</v>
      </c>
      <c r="O14" s="49">
        <f t="shared" ref="O14:O16" si="1">ROUND(SUM(M14:N14),0)</f>
        <v>1151024</v>
      </c>
      <c r="P14" s="6"/>
      <c r="Q14" s="108">
        <v>1149688</v>
      </c>
    </row>
    <row r="15" spans="1:17" ht="12.75" x14ac:dyDescent="0.2">
      <c r="A15" s="22"/>
      <c r="B15" s="208"/>
      <c r="C15" s="19" t="s">
        <v>960</v>
      </c>
      <c r="D15" s="19" t="s">
        <v>961</v>
      </c>
      <c r="E15" s="6"/>
      <c r="F15" s="165">
        <v>0.43309999999999998</v>
      </c>
      <c r="G15" s="107">
        <v>1180</v>
      </c>
      <c r="H15" s="107">
        <v>631068181</v>
      </c>
      <c r="I15" s="107">
        <v>2733156</v>
      </c>
      <c r="J15" s="107">
        <v>0</v>
      </c>
      <c r="K15" s="210">
        <f t="shared" si="0"/>
        <v>2733156</v>
      </c>
      <c r="L15" s="6"/>
      <c r="M15" s="108">
        <v>2733156</v>
      </c>
      <c r="N15" s="108">
        <v>0</v>
      </c>
      <c r="O15" s="49">
        <f t="shared" si="1"/>
        <v>2733156</v>
      </c>
      <c r="P15" s="6"/>
      <c r="Q15" s="108">
        <v>2651161</v>
      </c>
    </row>
    <row r="16" spans="1:17" ht="12.75" x14ac:dyDescent="0.2">
      <c r="A16" s="22"/>
      <c r="B16" s="208"/>
      <c r="C16" s="19" t="s">
        <v>962</v>
      </c>
      <c r="D16" s="19" t="s">
        <v>961</v>
      </c>
      <c r="E16" s="6"/>
      <c r="F16" s="165">
        <v>0.86619999999999997</v>
      </c>
      <c r="G16" s="107">
        <v>5</v>
      </c>
      <c r="H16" s="107">
        <v>325674</v>
      </c>
      <c r="I16" s="107">
        <v>2821</v>
      </c>
      <c r="J16" s="107">
        <v>0</v>
      </c>
      <c r="K16" s="210">
        <f t="shared" si="0"/>
        <v>2821</v>
      </c>
      <c r="L16" s="6"/>
      <c r="M16" s="108">
        <v>2821</v>
      </c>
      <c r="N16" s="108">
        <v>0</v>
      </c>
      <c r="O16" s="49">
        <f t="shared" si="1"/>
        <v>2821</v>
      </c>
      <c r="P16" s="6"/>
      <c r="Q16" s="108">
        <v>2793</v>
      </c>
    </row>
    <row r="17" spans="1:17" ht="12.75" x14ac:dyDescent="0.2">
      <c r="A17" s="22" t="s">
        <v>1054</v>
      </c>
      <c r="B17" s="208"/>
      <c r="C17" s="287" t="s">
        <v>742</v>
      </c>
      <c r="D17" s="15"/>
      <c r="E17" s="6"/>
      <c r="F17" s="79"/>
      <c r="G17" s="81">
        <f>ROUND(SUM(G13:G16),0)</f>
        <v>18557</v>
      </c>
      <c r="H17" s="81">
        <f>ROUND(SUM(H13:H16),0)</f>
        <v>966380536</v>
      </c>
      <c r="I17" s="81">
        <f>ROUND(SUM(I13:I16),0)</f>
        <v>35100875</v>
      </c>
      <c r="J17" s="81">
        <f>ROUND(SUM(J13:J16),0)</f>
        <v>171841</v>
      </c>
      <c r="K17" s="81">
        <f>ROUND(SUM(K13:K16),0)</f>
        <v>35272716</v>
      </c>
      <c r="L17" s="6"/>
      <c r="M17" s="212">
        <f>ROUND(SUM(M13:M16),0)</f>
        <v>35004503</v>
      </c>
      <c r="N17" s="212">
        <f>ROUND(SUM(N13:N16),0)</f>
        <v>165000</v>
      </c>
      <c r="O17" s="212">
        <f>ROUND(SUM(O13:O16),0)</f>
        <v>35169503</v>
      </c>
      <c r="P17" s="6"/>
      <c r="Q17" s="212">
        <f>ROUND(SUM(Q13:Q16),0)</f>
        <v>34506516</v>
      </c>
    </row>
    <row r="18" spans="1:17" ht="12.75" x14ac:dyDescent="0.2">
      <c r="A18" s="22"/>
      <c r="B18" s="208"/>
      <c r="C18" s="6"/>
      <c r="D18" s="6"/>
      <c r="E18" s="6"/>
      <c r="F18" s="333" t="s">
        <v>1652</v>
      </c>
      <c r="G18" s="79"/>
      <c r="H18" s="79"/>
      <c r="I18" s="79"/>
      <c r="J18" s="79"/>
      <c r="K18" s="210"/>
      <c r="L18" s="6"/>
      <c r="M18" s="49"/>
      <c r="N18" s="49"/>
      <c r="O18" s="49"/>
      <c r="P18" s="6"/>
      <c r="Q18" s="6"/>
    </row>
    <row r="19" spans="1:17" ht="12.75" x14ac:dyDescent="0.2">
      <c r="A19" s="22"/>
      <c r="B19" s="208"/>
      <c r="C19" s="6"/>
      <c r="D19" s="6"/>
      <c r="E19" s="6"/>
      <c r="F19" s="333" t="s">
        <v>1653</v>
      </c>
      <c r="G19" s="79"/>
      <c r="H19" s="79"/>
      <c r="I19" s="79"/>
      <c r="J19" s="79"/>
      <c r="K19" s="210"/>
      <c r="L19" s="6"/>
      <c r="M19" s="49"/>
      <c r="N19" s="49"/>
      <c r="O19" s="49"/>
      <c r="P19" s="6"/>
      <c r="Q19" s="6"/>
    </row>
    <row r="20" spans="1:17" ht="13.5" customHeight="1" x14ac:dyDescent="0.2">
      <c r="A20" s="22"/>
      <c r="B20" s="208"/>
      <c r="C20" s="292" t="s">
        <v>20</v>
      </c>
      <c r="D20" s="91"/>
      <c r="E20" s="6"/>
      <c r="F20" s="272" t="s">
        <v>13</v>
      </c>
      <c r="G20" s="79"/>
      <c r="H20" s="79"/>
      <c r="I20" s="79"/>
      <c r="J20" s="79"/>
      <c r="K20" s="210"/>
      <c r="L20" s="6"/>
      <c r="M20" s="49"/>
      <c r="N20" s="49"/>
      <c r="O20" s="49"/>
      <c r="P20" s="6"/>
      <c r="Q20" s="6"/>
    </row>
    <row r="21" spans="1:17" ht="12.75" x14ac:dyDescent="0.2">
      <c r="A21" s="22"/>
      <c r="B21" s="208"/>
      <c r="C21" s="6" t="str">
        <f>IF(C13="","",C13)</f>
        <v>Residential</v>
      </c>
      <c r="D21" s="124" t="str">
        <f>+D13</f>
        <v>Gross rental valuation</v>
      </c>
      <c r="E21" s="6"/>
      <c r="F21" s="213">
        <v>992</v>
      </c>
      <c r="G21" s="107">
        <v>2064</v>
      </c>
      <c r="H21" s="107">
        <v>15678414</v>
      </c>
      <c r="I21" s="107">
        <v>2047488</v>
      </c>
      <c r="J21" s="107">
        <v>0</v>
      </c>
      <c r="K21" s="210">
        <f>ROUND(SUM(I21:J21),0)</f>
        <v>2047488</v>
      </c>
      <c r="L21" s="6"/>
      <c r="M21" s="108">
        <v>2047488</v>
      </c>
      <c r="N21" s="108">
        <v>0</v>
      </c>
      <c r="O21" s="49">
        <f>ROUND(SUM(M21:N21),0)</f>
        <v>2047488</v>
      </c>
      <c r="P21" s="6"/>
      <c r="Q21" s="108">
        <v>2000140</v>
      </c>
    </row>
    <row r="22" spans="1:17" ht="12.75" x14ac:dyDescent="0.2">
      <c r="A22" s="22"/>
      <c r="B22" s="208"/>
      <c r="C22" s="6" t="str">
        <f>IF(C14="","",C14)</f>
        <v>Comm/Industrial</v>
      </c>
      <c r="D22" s="124" t="str">
        <f>+D14</f>
        <v>Gross rental valuation</v>
      </c>
      <c r="E22" s="6"/>
      <c r="F22" s="107">
        <v>992</v>
      </c>
      <c r="G22" s="107">
        <v>1032</v>
      </c>
      <c r="H22" s="107">
        <v>6864621</v>
      </c>
      <c r="I22" s="107">
        <v>1023744</v>
      </c>
      <c r="J22" s="107">
        <v>0</v>
      </c>
      <c r="K22" s="210">
        <f t="shared" ref="K22:K24" si="2">ROUND(SUM(I22:J22),0)</f>
        <v>1023744</v>
      </c>
      <c r="L22" s="6"/>
      <c r="M22" s="108">
        <v>1023744</v>
      </c>
      <c r="N22" s="108">
        <v>0</v>
      </c>
      <c r="O22" s="49">
        <f t="shared" ref="O22:O24" si="3">ROUND(SUM(M22:N22),0)</f>
        <v>1023744</v>
      </c>
      <c r="P22" s="6"/>
      <c r="Q22" s="108">
        <v>999100</v>
      </c>
    </row>
    <row r="23" spans="1:17" ht="12.75" x14ac:dyDescent="0.2">
      <c r="A23" s="22"/>
      <c r="B23" s="208"/>
      <c r="C23" s="6" t="str">
        <f>IF(C15="","",C15)</f>
        <v>Rural</v>
      </c>
      <c r="D23" s="124" t="str">
        <f>+D15</f>
        <v>Unimproved valuation</v>
      </c>
      <c r="E23" s="6"/>
      <c r="F23" s="107">
        <v>1070</v>
      </c>
      <c r="G23" s="107">
        <v>168</v>
      </c>
      <c r="H23" s="107">
        <v>25346841</v>
      </c>
      <c r="I23" s="107">
        <v>179760</v>
      </c>
      <c r="J23" s="107">
        <v>0</v>
      </c>
      <c r="K23" s="210">
        <f t="shared" si="2"/>
        <v>179760</v>
      </c>
      <c r="L23" s="6"/>
      <c r="M23" s="108">
        <v>179760</v>
      </c>
      <c r="N23" s="108">
        <v>0</v>
      </c>
      <c r="O23" s="49">
        <f t="shared" si="3"/>
        <v>179760</v>
      </c>
      <c r="P23" s="6"/>
      <c r="Q23" s="108">
        <v>176400</v>
      </c>
    </row>
    <row r="24" spans="1:17" ht="12.75" x14ac:dyDescent="0.2">
      <c r="A24" s="22"/>
      <c r="B24" s="208"/>
      <c r="C24" s="6" t="str">
        <f>IF(C16="","",C16)</f>
        <v>Mining</v>
      </c>
      <c r="D24" s="124" t="str">
        <f>+D16</f>
        <v>Unimproved valuation</v>
      </c>
      <c r="E24" s="6"/>
      <c r="F24" s="107">
        <v>1070</v>
      </c>
      <c r="G24" s="107">
        <v>2</v>
      </c>
      <c r="H24" s="107">
        <v>156781</v>
      </c>
      <c r="I24" s="107">
        <v>2140</v>
      </c>
      <c r="J24" s="107">
        <v>0</v>
      </c>
      <c r="K24" s="210">
        <f t="shared" si="2"/>
        <v>2140</v>
      </c>
      <c r="L24" s="6"/>
      <c r="M24" s="108">
        <v>2140</v>
      </c>
      <c r="N24" s="108">
        <v>0</v>
      </c>
      <c r="O24" s="49">
        <f t="shared" si="3"/>
        <v>2140</v>
      </c>
      <c r="P24" s="6"/>
      <c r="Q24" s="108">
        <v>2100</v>
      </c>
    </row>
    <row r="25" spans="1:17" ht="12.75" x14ac:dyDescent="0.2">
      <c r="A25" s="22"/>
      <c r="B25" s="208"/>
      <c r="C25" s="287" t="s">
        <v>743</v>
      </c>
      <c r="D25" s="15"/>
      <c r="E25" s="6"/>
      <c r="F25" s="92"/>
      <c r="G25" s="81">
        <f>ROUND(SUM(G21:G24),0)</f>
        <v>3266</v>
      </c>
      <c r="H25" s="81">
        <f>ROUND(SUM(H21:H24),0)</f>
        <v>48046657</v>
      </c>
      <c r="I25" s="81">
        <f>ROUND(SUM(I21:I24),0)</f>
        <v>3253132</v>
      </c>
      <c r="J25" s="81">
        <f>ROUND(SUM(J21:J24),0)</f>
        <v>0</v>
      </c>
      <c r="K25" s="81">
        <f>ROUND(SUM(K21:K24),0)</f>
        <v>3253132</v>
      </c>
      <c r="L25" s="6"/>
      <c r="M25" s="212">
        <f>ROUND(SUM(M21:M24),0)</f>
        <v>3253132</v>
      </c>
      <c r="N25" s="212">
        <f>ROUND(SUM(N21:N24),0)</f>
        <v>0</v>
      </c>
      <c r="O25" s="212">
        <f>ROUND(SUM(O21:O24),0)</f>
        <v>3253132</v>
      </c>
      <c r="P25" s="6"/>
      <c r="Q25" s="212">
        <f>ROUND(SUM(Q21:Q24),0)</f>
        <v>3177740</v>
      </c>
    </row>
    <row r="26" spans="1:17" ht="12.75" x14ac:dyDescent="0.2">
      <c r="A26" s="22"/>
      <c r="B26" s="208"/>
      <c r="C26" s="15"/>
      <c r="D26" s="15"/>
      <c r="E26" s="6"/>
      <c r="F26" s="79"/>
      <c r="G26" s="79"/>
      <c r="H26" s="79"/>
      <c r="I26" s="79"/>
      <c r="J26" s="79"/>
      <c r="K26" s="210"/>
      <c r="L26" s="6"/>
      <c r="M26" s="49"/>
      <c r="N26" s="49"/>
      <c r="O26" s="49"/>
      <c r="P26" s="6"/>
      <c r="Q26" s="49"/>
    </row>
    <row r="27" spans="1:17" ht="12.75" x14ac:dyDescent="0.2">
      <c r="A27" s="22"/>
      <c r="B27" s="208"/>
      <c r="C27" s="287" t="s">
        <v>744</v>
      </c>
      <c r="D27" s="6"/>
      <c r="E27" s="6"/>
      <c r="F27" s="92"/>
      <c r="G27" s="88">
        <f>SUM(G17,G25)</f>
        <v>21823</v>
      </c>
      <c r="H27" s="88">
        <f>SUM(H17,H25)</f>
        <v>1014427193</v>
      </c>
      <c r="I27" s="88">
        <f>SUM(I17,I25)</f>
        <v>38354007</v>
      </c>
      <c r="J27" s="88">
        <f>SUM(J17,J25)</f>
        <v>171841</v>
      </c>
      <c r="K27" s="88">
        <f>SUM(K17,K25)</f>
        <v>38525848</v>
      </c>
      <c r="L27" s="6"/>
      <c r="M27" s="212">
        <f>SUM(M17,M25)</f>
        <v>38257635</v>
      </c>
      <c r="N27" s="212">
        <f>SUM(N17,N25)</f>
        <v>165000</v>
      </c>
      <c r="O27" s="212">
        <f>SUM(O17,O25)</f>
        <v>38422635</v>
      </c>
      <c r="P27" s="6"/>
      <c r="Q27" s="212">
        <f>SUM(Q17,Q25)</f>
        <v>37684256</v>
      </c>
    </row>
    <row r="28" spans="1:17" ht="12.75" x14ac:dyDescent="0.2">
      <c r="A28" s="22"/>
      <c r="B28" s="6"/>
      <c r="C28" s="91"/>
      <c r="D28" s="91"/>
      <c r="E28" s="6"/>
      <c r="F28" s="269" t="s">
        <v>15</v>
      </c>
      <c r="G28" s="79"/>
      <c r="H28" s="79"/>
      <c r="I28" s="79"/>
      <c r="J28" s="79"/>
      <c r="K28" s="214"/>
      <c r="L28" s="6"/>
      <c r="M28" s="49"/>
      <c r="N28" s="49"/>
      <c r="O28" s="49"/>
      <c r="P28" s="6"/>
      <c r="Q28" s="49"/>
    </row>
    <row r="29" spans="1:17" ht="12.75" x14ac:dyDescent="0.2">
      <c r="A29" s="22"/>
      <c r="B29" s="208"/>
      <c r="C29" s="292" t="str">
        <f>"Specified area rates "</f>
        <v xml:space="preserve">Specified area rates </v>
      </c>
      <c r="D29" s="91"/>
      <c r="E29" s="6"/>
      <c r="F29" s="272" t="s">
        <v>13</v>
      </c>
      <c r="G29" s="92"/>
      <c r="H29" s="92"/>
      <c r="I29" s="92"/>
      <c r="J29" s="92"/>
      <c r="K29" s="210"/>
      <c r="L29" s="6"/>
      <c r="M29" s="49"/>
      <c r="N29" s="49"/>
      <c r="O29" s="49"/>
      <c r="P29" s="6"/>
      <c r="Q29" s="49"/>
    </row>
    <row r="30" spans="1:17" ht="12.75" x14ac:dyDescent="0.2">
      <c r="A30" s="22"/>
      <c r="B30" s="208"/>
      <c r="C30" s="215" t="s">
        <v>1601</v>
      </c>
      <c r="D30" s="19" t="s">
        <v>961</v>
      </c>
      <c r="E30" s="6"/>
      <c r="F30" s="216">
        <v>0.3</v>
      </c>
      <c r="G30" s="107">
        <v>17</v>
      </c>
      <c r="H30" s="107">
        <v>42039333</v>
      </c>
      <c r="I30" s="107">
        <v>126118</v>
      </c>
      <c r="J30" s="107">
        <v>250</v>
      </c>
      <c r="K30" s="210">
        <f>ROUND(SUM(I30:J30),0)</f>
        <v>126368</v>
      </c>
      <c r="L30" s="6"/>
      <c r="M30" s="108">
        <v>126050</v>
      </c>
      <c r="N30" s="108">
        <v>0</v>
      </c>
      <c r="O30" s="49">
        <f>ROUND(SUM(M30:N30),0)</f>
        <v>126050</v>
      </c>
      <c r="P30" s="6"/>
      <c r="Q30" s="108">
        <v>123434</v>
      </c>
    </row>
    <row r="31" spans="1:17" ht="12.75" x14ac:dyDescent="0.2">
      <c r="A31" s="22"/>
      <c r="B31" s="208"/>
      <c r="C31" s="292" t="s">
        <v>1613</v>
      </c>
      <c r="D31" s="6"/>
      <c r="E31" s="6"/>
      <c r="F31" s="92"/>
      <c r="G31" s="92"/>
      <c r="H31" s="92"/>
      <c r="I31" s="92"/>
      <c r="J31" s="92"/>
      <c r="K31" s="210"/>
      <c r="L31" s="6"/>
      <c r="M31" s="6"/>
      <c r="N31" s="6"/>
      <c r="O31" s="6"/>
      <c r="P31" s="6"/>
      <c r="Q31" s="6"/>
    </row>
    <row r="32" spans="1:17" ht="12.75" x14ac:dyDescent="0.2">
      <c r="A32" s="22"/>
      <c r="B32" s="208"/>
      <c r="C32" s="19" t="s">
        <v>960</v>
      </c>
      <c r="D32" s="19" t="s">
        <v>961</v>
      </c>
      <c r="E32" s="6"/>
      <c r="F32" s="217">
        <v>0.43309999999999998</v>
      </c>
      <c r="G32" s="107">
        <v>3</v>
      </c>
      <c r="H32" s="107">
        <v>8173863</v>
      </c>
      <c r="I32" s="107">
        <v>35401</v>
      </c>
      <c r="J32" s="107">
        <v>0</v>
      </c>
      <c r="K32" s="210">
        <f t="shared" ref="K32" si="4">ROUND(SUM(I32:J32),0)</f>
        <v>35401</v>
      </c>
      <c r="L32" s="6"/>
      <c r="M32" s="108">
        <v>25401</v>
      </c>
      <c r="N32" s="108">
        <v>0</v>
      </c>
      <c r="O32" s="49">
        <f t="shared" ref="O32" si="5">ROUND(SUM(M32:N32),0)</f>
        <v>25401</v>
      </c>
      <c r="P32" s="6"/>
      <c r="Q32" s="108">
        <v>21580</v>
      </c>
    </row>
    <row r="33" spans="1:17" ht="12.75" x14ac:dyDescent="0.2">
      <c r="A33" s="22" t="s">
        <v>1333</v>
      </c>
      <c r="B33" s="208"/>
      <c r="C33" s="287" t="s">
        <v>596</v>
      </c>
      <c r="D33" s="124"/>
      <c r="E33" s="6"/>
      <c r="F33" s="79"/>
      <c r="G33" s="81">
        <f>ROUND(SUM(G30:G32),0)</f>
        <v>20</v>
      </c>
      <c r="H33" s="81">
        <f>ROUND(SUM(H30:H32),0)</f>
        <v>50213196</v>
      </c>
      <c r="I33" s="81">
        <f>ROUND(SUM(I30:I32),0)</f>
        <v>161519</v>
      </c>
      <c r="J33" s="81">
        <f>ROUND(SUM(J30:J32),0)</f>
        <v>250</v>
      </c>
      <c r="K33" s="81">
        <f>ROUND(SUM(K30:K32),0)</f>
        <v>161769</v>
      </c>
      <c r="L33" s="49"/>
      <c r="M33" s="212">
        <f>ROUND(SUM(M30:M32),0)</f>
        <v>151451</v>
      </c>
      <c r="N33" s="212">
        <f>ROUND(SUM(N30:N32),0)</f>
        <v>0</v>
      </c>
      <c r="O33" s="212">
        <f>ROUND(SUM(O30:O32),0)</f>
        <v>151451</v>
      </c>
      <c r="P33" s="6"/>
      <c r="Q33" s="212">
        <f>ROUND(SUM(Q30:Q32),0)</f>
        <v>145014</v>
      </c>
    </row>
    <row r="34" spans="1:17" ht="12.75" x14ac:dyDescent="0.2">
      <c r="A34" s="22"/>
      <c r="B34" s="208"/>
      <c r="C34" s="6"/>
      <c r="D34" s="6"/>
      <c r="E34" s="6"/>
      <c r="F34" s="6"/>
      <c r="G34" s="6"/>
      <c r="H34" s="6"/>
      <c r="I34" s="6"/>
      <c r="J34" s="6"/>
      <c r="K34" s="210"/>
      <c r="L34" s="6"/>
      <c r="M34" s="6"/>
      <c r="N34" s="6"/>
      <c r="O34" s="6"/>
      <c r="P34" s="6"/>
      <c r="Q34" s="6"/>
    </row>
    <row r="35" spans="1:17" ht="12.75" x14ac:dyDescent="0.2">
      <c r="A35" s="22" t="s">
        <v>1334</v>
      </c>
      <c r="B35" s="208"/>
      <c r="C35" s="6" t="s">
        <v>745</v>
      </c>
      <c r="D35" s="6"/>
      <c r="E35" s="6"/>
      <c r="F35" s="6"/>
      <c r="G35" s="6"/>
      <c r="H35" s="6"/>
      <c r="I35" s="6"/>
      <c r="J35" s="6"/>
      <c r="K35" s="248">
        <v>-866480</v>
      </c>
      <c r="L35" s="6"/>
      <c r="M35" s="6"/>
      <c r="N35" s="6"/>
      <c r="O35" s="11">
        <v>-836797</v>
      </c>
      <c r="P35" s="6"/>
      <c r="Q35" s="11">
        <v>-807546</v>
      </c>
    </row>
    <row r="36" spans="1:17" ht="12.75" x14ac:dyDescent="0.2">
      <c r="A36" s="22" t="s">
        <v>1335</v>
      </c>
      <c r="B36" s="6"/>
      <c r="C36" s="6" t="s">
        <v>746</v>
      </c>
      <c r="D36" s="6"/>
      <c r="E36" s="6"/>
      <c r="F36" s="6"/>
      <c r="G36" s="6"/>
      <c r="H36" s="6"/>
      <c r="I36" s="6"/>
      <c r="J36" s="6"/>
      <c r="K36" s="248">
        <v>-158340</v>
      </c>
      <c r="L36" s="6"/>
      <c r="M36" s="6"/>
      <c r="N36" s="6"/>
      <c r="O36" s="11">
        <v>-158800</v>
      </c>
      <c r="P36" s="6"/>
      <c r="Q36" s="11">
        <v>-152801</v>
      </c>
    </row>
    <row r="37" spans="1:17" ht="15" customHeight="1" x14ac:dyDescent="0.2">
      <c r="A37" s="22"/>
      <c r="B37" s="103"/>
      <c r="C37" s="292" t="s">
        <v>1614</v>
      </c>
      <c r="D37" s="6"/>
      <c r="E37" s="6"/>
      <c r="F37" s="6"/>
      <c r="G37" s="6"/>
      <c r="H37" s="6"/>
      <c r="I37" s="6"/>
      <c r="J37" s="6"/>
      <c r="K37" s="88">
        <f>ROUND(K27+SUM(K33:K36),0)</f>
        <v>37662797</v>
      </c>
      <c r="L37" s="6"/>
      <c r="M37" s="6"/>
      <c r="N37" s="6"/>
      <c r="O37" s="212">
        <f>ROUND(O27+SUM(O33:O36),0)</f>
        <v>37578489</v>
      </c>
      <c r="P37" s="15"/>
      <c r="Q37" s="212">
        <f>ROUND(Q27+SUM(Q33:Q36),0)</f>
        <v>36868923</v>
      </c>
    </row>
    <row r="38" spans="1:17" ht="15" customHeight="1" x14ac:dyDescent="0.2">
      <c r="A38" s="22"/>
      <c r="B38" s="103"/>
      <c r="C38" s="91"/>
      <c r="D38" s="6"/>
      <c r="E38" s="6"/>
      <c r="F38" s="6"/>
      <c r="G38" s="6"/>
      <c r="H38" s="6"/>
      <c r="I38" s="6"/>
      <c r="J38" s="6"/>
      <c r="K38" s="210"/>
      <c r="L38" s="6"/>
      <c r="M38" s="6"/>
      <c r="N38" s="6"/>
      <c r="O38" s="6"/>
      <c r="P38" s="6"/>
      <c r="Q38" s="6"/>
    </row>
    <row r="39" spans="1:17" ht="15" customHeight="1" x14ac:dyDescent="0.2">
      <c r="A39" s="22"/>
      <c r="B39" s="294" t="s">
        <v>43</v>
      </c>
      <c r="C39" s="332" t="s">
        <v>1615</v>
      </c>
      <c r="D39" s="6"/>
      <c r="E39" s="6"/>
      <c r="F39" s="6"/>
      <c r="G39" s="6"/>
      <c r="H39" s="6"/>
      <c r="I39" s="6"/>
      <c r="J39" s="6"/>
      <c r="K39" s="210"/>
      <c r="L39" s="6"/>
      <c r="M39" s="6"/>
      <c r="N39" s="6"/>
      <c r="O39" s="6"/>
      <c r="P39" s="6"/>
      <c r="Q39" s="6"/>
    </row>
    <row r="40" spans="1:17" ht="20.100000000000001" customHeight="1" x14ac:dyDescent="0.2">
      <c r="A40" s="22" t="s">
        <v>1539</v>
      </c>
      <c r="B40" s="6"/>
      <c r="C40" s="6" t="s">
        <v>1591</v>
      </c>
      <c r="D40" s="6"/>
      <c r="E40" s="6"/>
      <c r="F40" s="6"/>
      <c r="G40" s="6"/>
      <c r="H40" s="6"/>
      <c r="I40" s="6"/>
      <c r="J40" s="6"/>
      <c r="K40" s="107">
        <v>142613</v>
      </c>
      <c r="L40" s="6"/>
      <c r="M40" s="6"/>
      <c r="N40" s="6"/>
      <c r="O40" s="108">
        <v>143000</v>
      </c>
      <c r="P40" s="6"/>
      <c r="Q40" s="108">
        <v>140560</v>
      </c>
    </row>
    <row r="41" spans="1:17" ht="18.75" x14ac:dyDescent="0.2">
      <c r="A41" s="22" t="s">
        <v>2159</v>
      </c>
      <c r="B41" s="6"/>
      <c r="C41" s="6" t="s">
        <v>1594</v>
      </c>
      <c r="D41" s="6"/>
      <c r="E41" s="6"/>
      <c r="F41" s="6"/>
      <c r="G41" s="6"/>
      <c r="H41" s="6"/>
      <c r="I41" s="6"/>
      <c r="J41" s="6"/>
      <c r="K41" s="107">
        <v>73164</v>
      </c>
      <c r="L41" s="6"/>
      <c r="M41" s="6"/>
      <c r="N41" s="6"/>
      <c r="O41" s="108">
        <v>71500</v>
      </c>
      <c r="P41" s="6"/>
      <c r="Q41" s="108">
        <v>70850</v>
      </c>
    </row>
    <row r="42" spans="1:17" ht="12.75" x14ac:dyDescent="0.2">
      <c r="A42" s="22" t="s">
        <v>1540</v>
      </c>
      <c r="B42" s="6"/>
      <c r="C42" s="6" t="s">
        <v>1592</v>
      </c>
      <c r="D42" s="6"/>
      <c r="E42" s="6"/>
      <c r="F42" s="6"/>
      <c r="G42" s="6"/>
      <c r="H42" s="6"/>
      <c r="I42" s="6"/>
      <c r="J42" s="6"/>
      <c r="K42" s="107">
        <v>195035</v>
      </c>
      <c r="L42" s="6"/>
      <c r="M42" s="6"/>
      <c r="N42" s="6"/>
      <c r="O42" s="108">
        <v>160000</v>
      </c>
      <c r="P42" s="6"/>
      <c r="Q42" s="108">
        <v>174756</v>
      </c>
    </row>
    <row r="43" spans="1:17" ht="12.75" x14ac:dyDescent="0.2">
      <c r="A43" s="22" t="s">
        <v>1593</v>
      </c>
      <c r="B43" s="6"/>
      <c r="C43" s="6" t="s">
        <v>1590</v>
      </c>
      <c r="D43" s="6"/>
      <c r="E43" s="6"/>
      <c r="F43" s="6"/>
      <c r="G43" s="6"/>
      <c r="H43" s="6"/>
      <c r="I43" s="6"/>
      <c r="J43" s="6"/>
      <c r="K43" s="107">
        <v>10398</v>
      </c>
      <c r="L43" s="6"/>
      <c r="M43" s="6"/>
      <c r="N43" s="6"/>
      <c r="O43" s="108">
        <v>11000</v>
      </c>
      <c r="P43" s="6"/>
      <c r="Q43" s="108">
        <v>6890</v>
      </c>
    </row>
    <row r="44" spans="1:17" ht="15" customHeight="1" x14ac:dyDescent="0.2">
      <c r="A44" s="22"/>
      <c r="B44" s="103"/>
      <c r="C44" s="91"/>
      <c r="D44" s="6"/>
      <c r="E44" s="6"/>
      <c r="F44" s="6"/>
      <c r="G44" s="6"/>
      <c r="H44" s="6"/>
      <c r="I44" s="6"/>
      <c r="J44" s="6"/>
      <c r="K44" s="49"/>
      <c r="L44" s="6"/>
      <c r="M44" s="6"/>
      <c r="N44" s="6"/>
      <c r="O44" s="6"/>
      <c r="P44" s="6"/>
      <c r="Q44" s="6"/>
    </row>
    <row r="45" spans="1:17" ht="15" customHeight="1" x14ac:dyDescent="0.2">
      <c r="A45" s="22"/>
      <c r="B45" s="6"/>
      <c r="C45" s="6" t="s">
        <v>844</v>
      </c>
      <c r="D45" s="6"/>
      <c r="E45" s="6"/>
      <c r="F45" s="6"/>
      <c r="G45" s="6"/>
      <c r="H45" s="6"/>
      <c r="I45" s="6"/>
      <c r="J45" s="6"/>
      <c r="K45" s="49"/>
      <c r="L45" s="6"/>
      <c r="M45" s="6"/>
      <c r="N45" s="6"/>
      <c r="O45" s="6"/>
      <c r="P45" s="6"/>
      <c r="Q45" s="6"/>
    </row>
  </sheetData>
  <conditionalFormatting sqref="G13:J33 M13:N33 K13:K43 O13:O43 Q13:Q43">
    <cfRule type="expression" dxfId="5" priority="44">
      <formula>TRUNC(G13)&lt;&gt;G13</formula>
    </cfRule>
  </conditionalFormatting>
  <dataValidations disablePrompts="1" count="1">
    <dataValidation type="list" allowBlank="1" showInputMessage="1" showErrorMessage="1" sqref="D30 D32 D34 D13:D16" xr:uid="{15E0B600-FB13-493C-B7F4-FB00F065FEDA}">
      <formula1>"Gross rental valuation,Unimproved valuation"</formula1>
    </dataValidation>
  </dataValidations>
  <pageMargins left="0.23622047244094491" right="0.23622047244094491" top="0.90551181102362199" bottom="0.74803149606299213" header="0.31496062992125984" footer="0.31496062992125984"/>
  <pageSetup paperSize="9" scale="73" orientation="landscape" r:id="rId1"/>
  <headerFooter scaleWithDoc="0">
    <oddFooter>&amp;L&amp;K000000&amp;R&amp;K000000 | &amp;P</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5">
    <tabColor rgb="FF002060"/>
    <pageSetUpPr fitToPage="1"/>
  </sheetPr>
  <dimension ref="A1:G64"/>
  <sheetViews>
    <sheetView view="pageBreakPreview" zoomScale="115" zoomScaleNormal="100" zoomScaleSheetLayoutView="115" workbookViewId="0"/>
  </sheetViews>
  <sheetFormatPr defaultColWidth="8.85546875" defaultRowHeight="12.75" x14ac:dyDescent="0.2"/>
  <cols>
    <col min="1" max="1" width="17.140625" style="254" customWidth="1"/>
    <col min="2" max="2" width="4" customWidth="1"/>
    <col min="3" max="3" width="64.140625" customWidth="1"/>
    <col min="4" max="4" width="7.140625" customWidth="1"/>
    <col min="5" max="5" width="13.85546875" customWidth="1"/>
    <col min="6" max="6" width="16.140625" customWidth="1"/>
    <col min="7" max="7" width="15.42578125" customWidth="1"/>
    <col min="8" max="8" width="13.42578125" customWidth="1"/>
    <col min="9" max="9" width="15.42578125" customWidth="1"/>
    <col min="10" max="10" width="12" customWidth="1"/>
    <col min="11" max="11" width="17.140625" customWidth="1"/>
    <col min="12" max="12" width="9.85546875" customWidth="1"/>
  </cols>
  <sheetData>
    <row r="1" spans="1:7" ht="15.75" x14ac:dyDescent="0.2">
      <c r="A1" s="22"/>
      <c r="B1" s="266"/>
      <c r="C1" s="281" t="s">
        <v>1597</v>
      </c>
      <c r="D1" s="6"/>
      <c r="E1" s="6"/>
      <c r="F1" s="6"/>
      <c r="G1" s="6"/>
    </row>
    <row r="2" spans="1:7" ht="15.75" x14ac:dyDescent="0.2">
      <c r="A2" s="22" t="s">
        <v>1072</v>
      </c>
      <c r="B2" s="266"/>
      <c r="C2" s="281" t="s">
        <v>534</v>
      </c>
      <c r="D2" s="6"/>
      <c r="E2" s="6"/>
      <c r="F2" s="6"/>
      <c r="G2" s="6"/>
    </row>
    <row r="3" spans="1:7" ht="15.75" x14ac:dyDescent="0.2">
      <c r="A3" s="22" t="s">
        <v>991</v>
      </c>
      <c r="B3" s="266"/>
      <c r="C3" s="281" t="s">
        <v>1730</v>
      </c>
      <c r="D3" s="6"/>
      <c r="E3" s="6"/>
      <c r="F3" s="6"/>
      <c r="G3" s="6"/>
    </row>
    <row r="4" spans="1:7" x14ac:dyDescent="0.2">
      <c r="B4" s="266"/>
      <c r="C4" s="265"/>
      <c r="D4" s="31"/>
      <c r="E4" s="6"/>
      <c r="F4" s="6"/>
      <c r="G4" s="6"/>
    </row>
    <row r="5" spans="1:7" ht="15.75" x14ac:dyDescent="0.2">
      <c r="B5" s="283" t="s">
        <v>2010</v>
      </c>
      <c r="C5" s="284" t="s">
        <v>793</v>
      </c>
      <c r="D5" s="95"/>
      <c r="E5" s="6"/>
      <c r="F5" s="6"/>
      <c r="G5" s="6"/>
    </row>
    <row r="6" spans="1:7" ht="15.75" x14ac:dyDescent="0.2">
      <c r="B6" s="283"/>
      <c r="C6" s="284"/>
      <c r="D6" s="95"/>
      <c r="E6" s="6"/>
      <c r="F6" s="6"/>
      <c r="G6" s="6"/>
    </row>
    <row r="7" spans="1:7" ht="15.75" x14ac:dyDescent="0.2">
      <c r="A7" s="22"/>
      <c r="B7" s="266"/>
      <c r="C7" s="28" t="s">
        <v>1777</v>
      </c>
      <c r="D7" s="281"/>
      <c r="E7" s="266"/>
      <c r="F7" s="270" t="s">
        <v>2008</v>
      </c>
      <c r="G7" s="270"/>
    </row>
    <row r="8" spans="1:7" x14ac:dyDescent="0.2">
      <c r="A8" s="22"/>
      <c r="B8" s="6"/>
      <c r="C8" s="6" t="s">
        <v>2135</v>
      </c>
      <c r="D8" s="308"/>
      <c r="E8" s="269" t="s">
        <v>2008</v>
      </c>
      <c r="F8" s="270" t="s">
        <v>12</v>
      </c>
      <c r="G8" s="270" t="s">
        <v>2009</v>
      </c>
    </row>
    <row r="9" spans="1:7" x14ac:dyDescent="0.2">
      <c r="A9" s="22"/>
      <c r="B9" s="6"/>
      <c r="C9" t="s">
        <v>1778</v>
      </c>
      <c r="D9" s="266"/>
      <c r="E9" s="269" t="s">
        <v>2011</v>
      </c>
      <c r="F9" s="270" t="s">
        <v>2011</v>
      </c>
      <c r="G9" s="270" t="s">
        <v>2012</v>
      </c>
    </row>
    <row r="10" spans="1:7" x14ac:dyDescent="0.2">
      <c r="A10" s="22"/>
      <c r="B10" s="6"/>
      <c r="C10" s="6" t="s">
        <v>1779</v>
      </c>
      <c r="D10" s="266"/>
      <c r="E10" s="269" t="s">
        <v>1655</v>
      </c>
      <c r="F10" s="270" t="s">
        <v>1655</v>
      </c>
      <c r="G10" s="270" t="s">
        <v>1655</v>
      </c>
    </row>
    <row r="11" spans="1:7" x14ac:dyDescent="0.2">
      <c r="A11" s="22"/>
      <c r="B11" s="6"/>
      <c r="C11" t="s">
        <v>1780</v>
      </c>
      <c r="D11" s="271" t="s">
        <v>254</v>
      </c>
      <c r="E11" s="272" t="s">
        <v>1656</v>
      </c>
      <c r="F11" s="271" t="s">
        <v>1656</v>
      </c>
      <c r="G11" s="271" t="s">
        <v>1656</v>
      </c>
    </row>
    <row r="12" spans="1:7" x14ac:dyDescent="0.2">
      <c r="A12" s="22"/>
      <c r="B12" s="6"/>
      <c r="C12" s="6"/>
      <c r="D12" s="273"/>
      <c r="E12" s="274" t="s">
        <v>13</v>
      </c>
      <c r="F12" s="273" t="s">
        <v>13</v>
      </c>
      <c r="G12" s="273" t="s">
        <v>13</v>
      </c>
    </row>
    <row r="13" spans="1:7" x14ac:dyDescent="0.2">
      <c r="A13" s="22"/>
      <c r="B13" s="294" t="s">
        <v>40</v>
      </c>
      <c r="C13" s="292" t="s">
        <v>2161</v>
      </c>
      <c r="D13" s="67"/>
      <c r="E13" s="79"/>
      <c r="F13" s="74"/>
      <c r="G13" s="6"/>
    </row>
    <row r="14" spans="1:7" x14ac:dyDescent="0.2">
      <c r="A14" s="22"/>
      <c r="B14" s="6"/>
      <c r="C14" s="6"/>
      <c r="D14" s="6"/>
      <c r="E14" s="79"/>
      <c r="F14" s="74"/>
      <c r="G14" s="6"/>
    </row>
    <row r="15" spans="1:7" x14ac:dyDescent="0.2">
      <c r="A15" s="22"/>
      <c r="B15" s="6"/>
      <c r="C15" s="28" t="s">
        <v>256</v>
      </c>
      <c r="D15" s="67"/>
      <c r="E15" s="78">
        <v>-29653</v>
      </c>
      <c r="F15" s="49">
        <v>-13575</v>
      </c>
      <c r="G15" s="49">
        <v>-439462</v>
      </c>
    </row>
    <row r="16" spans="1:7" ht="25.5" x14ac:dyDescent="0.2">
      <c r="A16" s="22"/>
      <c r="B16" s="6"/>
      <c r="C16" s="77" t="s">
        <v>818</v>
      </c>
      <c r="D16" s="67"/>
      <c r="E16" s="78">
        <v>-5643</v>
      </c>
      <c r="F16" s="11">
        <v>-5200</v>
      </c>
      <c r="G16" s="49">
        <v>-5108</v>
      </c>
    </row>
    <row r="17" spans="1:7" ht="25.5" x14ac:dyDescent="0.2">
      <c r="A17" s="22"/>
      <c r="B17" s="6"/>
      <c r="C17" s="77" t="s">
        <v>419</v>
      </c>
      <c r="D17" s="67"/>
      <c r="E17" s="78">
        <v>-9234</v>
      </c>
      <c r="F17" s="49">
        <v>-1000</v>
      </c>
      <c r="G17" s="49">
        <v>7947</v>
      </c>
    </row>
    <row r="18" spans="1:7" x14ac:dyDescent="0.2">
      <c r="A18" s="22"/>
      <c r="B18" s="6"/>
      <c r="C18" s="28" t="s">
        <v>257</v>
      </c>
      <c r="D18" s="67"/>
      <c r="E18" s="78">
        <v>298878</v>
      </c>
      <c r="F18" s="49">
        <v>97420</v>
      </c>
      <c r="G18" s="49">
        <v>41763</v>
      </c>
    </row>
    <row r="19" spans="1:7" x14ac:dyDescent="0.2">
      <c r="A19" s="22"/>
      <c r="B19" s="6"/>
      <c r="C19" s="28" t="s">
        <v>268</v>
      </c>
      <c r="D19" s="67" t="s">
        <v>2048</v>
      </c>
      <c r="E19" s="78">
        <v>0</v>
      </c>
      <c r="F19" s="49">
        <v>0</v>
      </c>
      <c r="G19" s="49">
        <v>102356</v>
      </c>
    </row>
    <row r="20" spans="1:7" x14ac:dyDescent="0.2">
      <c r="A20" s="22"/>
      <c r="B20" s="6"/>
      <c r="C20" s="28" t="s">
        <v>1548</v>
      </c>
      <c r="D20" s="67" t="s">
        <v>2057</v>
      </c>
      <c r="E20" s="78">
        <v>95000</v>
      </c>
      <c r="F20" s="49">
        <v>0</v>
      </c>
      <c r="G20" s="49">
        <v>0</v>
      </c>
    </row>
    <row r="21" spans="1:7" x14ac:dyDescent="0.2">
      <c r="A21" s="22"/>
      <c r="B21" s="6"/>
      <c r="C21" s="28" t="s">
        <v>515</v>
      </c>
      <c r="D21" s="67" t="s">
        <v>2064</v>
      </c>
      <c r="E21" s="78">
        <v>14757406</v>
      </c>
      <c r="F21" s="49">
        <v>14330986</v>
      </c>
      <c r="G21" s="49">
        <v>13920066</v>
      </c>
    </row>
    <row r="22" spans="1:7" x14ac:dyDescent="0.2">
      <c r="A22" s="22"/>
      <c r="B22" s="6"/>
      <c r="C22" s="77" t="s">
        <v>521</v>
      </c>
      <c r="D22" s="67"/>
      <c r="E22" s="78"/>
      <c r="F22" s="49"/>
      <c r="G22" s="49"/>
    </row>
    <row r="23" spans="1:7" x14ac:dyDescent="0.2">
      <c r="A23" s="22"/>
      <c r="B23" s="6"/>
      <c r="C23" s="382" t="s">
        <v>1786</v>
      </c>
      <c r="D23" s="67">
        <v>12</v>
      </c>
      <c r="E23" s="78">
        <v>-111274</v>
      </c>
      <c r="F23" s="49">
        <v>0</v>
      </c>
      <c r="G23" s="49">
        <v>0</v>
      </c>
    </row>
    <row r="24" spans="1:7" x14ac:dyDescent="0.2">
      <c r="A24" s="22"/>
      <c r="B24" s="6"/>
      <c r="C24" s="383" t="s">
        <v>1787</v>
      </c>
      <c r="D24" s="67"/>
      <c r="E24" s="78">
        <v>-30638</v>
      </c>
      <c r="F24" s="198">
        <v>30080</v>
      </c>
      <c r="G24" s="198">
        <v>0</v>
      </c>
    </row>
    <row r="25" spans="1:7" x14ac:dyDescent="0.2">
      <c r="A25" s="22"/>
      <c r="B25" s="6"/>
      <c r="C25" s="383" t="s">
        <v>1788</v>
      </c>
      <c r="D25" s="67">
        <v>7</v>
      </c>
      <c r="E25" s="78">
        <v>653000</v>
      </c>
      <c r="F25" s="198">
        <v>0</v>
      </c>
      <c r="G25" s="198">
        <v>0</v>
      </c>
    </row>
    <row r="26" spans="1:7" x14ac:dyDescent="0.2">
      <c r="A26" s="22"/>
      <c r="B26" s="6"/>
      <c r="C26" s="383" t="s">
        <v>423</v>
      </c>
      <c r="D26" s="13"/>
      <c r="E26" s="78">
        <v>45757</v>
      </c>
      <c r="F26" s="198">
        <v>0</v>
      </c>
      <c r="G26" s="198">
        <v>-33975</v>
      </c>
    </row>
    <row r="27" spans="1:7" x14ac:dyDescent="0.2">
      <c r="A27" s="22"/>
      <c r="B27" s="6"/>
      <c r="C27" s="383" t="s">
        <v>1733</v>
      </c>
      <c r="D27" s="13"/>
      <c r="E27" s="78">
        <v>-89065</v>
      </c>
      <c r="F27" s="198">
        <v>0</v>
      </c>
      <c r="G27" s="198">
        <v>90456</v>
      </c>
    </row>
    <row r="28" spans="1:7" x14ac:dyDescent="0.2">
      <c r="A28" s="22"/>
      <c r="B28" s="6"/>
      <c r="C28" s="383" t="s">
        <v>1732</v>
      </c>
      <c r="D28" s="13"/>
      <c r="E28" s="78">
        <v>0</v>
      </c>
      <c r="F28" s="198">
        <v>650000</v>
      </c>
      <c r="G28" s="198">
        <v>-3158263</v>
      </c>
    </row>
    <row r="29" spans="1:7" x14ac:dyDescent="0.2">
      <c r="A29" s="22"/>
      <c r="B29" s="6"/>
      <c r="C29" s="383" t="s">
        <v>1789</v>
      </c>
      <c r="D29" s="13"/>
      <c r="E29" s="78">
        <v>-2209401</v>
      </c>
      <c r="F29" s="108">
        <v>-1370687</v>
      </c>
      <c r="G29" s="108">
        <v>123500</v>
      </c>
    </row>
    <row r="30" spans="1:7" x14ac:dyDescent="0.2">
      <c r="A30" s="22"/>
      <c r="B30" s="266"/>
      <c r="C30" s="279" t="s">
        <v>2161</v>
      </c>
      <c r="D30" s="91"/>
      <c r="E30" s="385">
        <f>ROUND(SUM(E15:E29),0)</f>
        <v>13365133</v>
      </c>
      <c r="F30" s="387">
        <f>ROUND(SUM(F15:F29),0)</f>
        <v>13718024</v>
      </c>
      <c r="G30" s="387">
        <f>ROUND(SUM(G15:G29),0)</f>
        <v>10649280</v>
      </c>
    </row>
    <row r="31" spans="1:7" x14ac:dyDescent="0.2">
      <c r="A31" s="22"/>
      <c r="B31" s="266"/>
      <c r="C31" s="266"/>
      <c r="D31" s="6"/>
      <c r="E31" s="125"/>
      <c r="F31" s="32"/>
      <c r="G31" s="6"/>
    </row>
    <row r="32" spans="1:7" x14ac:dyDescent="0.2">
      <c r="A32" s="22"/>
      <c r="B32" s="294" t="s">
        <v>43</v>
      </c>
      <c r="C32" s="292" t="s">
        <v>2162</v>
      </c>
      <c r="D32" s="6"/>
      <c r="E32" s="125"/>
      <c r="F32" s="32"/>
      <c r="G32" s="6"/>
    </row>
    <row r="33" spans="1:7" x14ac:dyDescent="0.2">
      <c r="A33" s="22"/>
      <c r="B33" s="6"/>
      <c r="C33" s="6"/>
      <c r="D33" s="6"/>
      <c r="E33" s="125"/>
      <c r="F33" s="32"/>
      <c r="G33" s="6"/>
    </row>
    <row r="34" spans="1:7" ht="12.75" customHeight="1" x14ac:dyDescent="0.2">
      <c r="A34" s="22"/>
      <c r="B34" s="6"/>
      <c r="C34" s="83" t="s">
        <v>598</v>
      </c>
      <c r="D34" s="13"/>
      <c r="E34" s="211">
        <v>-174427</v>
      </c>
      <c r="F34" s="219">
        <v>-650000</v>
      </c>
      <c r="G34" s="198">
        <v>-260300</v>
      </c>
    </row>
    <row r="35" spans="1:7" ht="12.75" customHeight="1" x14ac:dyDescent="0.2">
      <c r="A35" s="22"/>
      <c r="B35" s="6"/>
      <c r="C35" s="83" t="s">
        <v>597</v>
      </c>
      <c r="D35" s="67" t="s">
        <v>2057</v>
      </c>
      <c r="E35" s="211">
        <v>656000</v>
      </c>
      <c r="F35" s="219">
        <v>0</v>
      </c>
      <c r="G35" s="198">
        <v>300000</v>
      </c>
    </row>
    <row r="36" spans="1:7" ht="12.75" customHeight="1" x14ac:dyDescent="0.2">
      <c r="A36" s="22"/>
      <c r="B36" s="6"/>
      <c r="C36" t="s">
        <v>1793</v>
      </c>
      <c r="D36" s="67" t="s">
        <v>2048</v>
      </c>
      <c r="E36" s="211">
        <v>3165078</v>
      </c>
      <c r="F36" s="219">
        <v>0</v>
      </c>
      <c r="G36" s="219">
        <v>0</v>
      </c>
    </row>
    <row r="37" spans="1:7" ht="12.75" customHeight="1" x14ac:dyDescent="0.2">
      <c r="A37" s="22"/>
      <c r="B37" s="6"/>
      <c r="C37" t="s">
        <v>2140</v>
      </c>
      <c r="D37" s="67">
        <v>18</v>
      </c>
      <c r="E37" s="78">
        <v>112988</v>
      </c>
      <c r="F37" s="219">
        <v>0</v>
      </c>
      <c r="G37" s="219">
        <v>0</v>
      </c>
    </row>
    <row r="38" spans="1:7" ht="12.75" customHeight="1" x14ac:dyDescent="0.2">
      <c r="A38" s="22"/>
      <c r="B38" s="6"/>
      <c r="C38" s="83" t="s">
        <v>1781</v>
      </c>
      <c r="D38" s="13"/>
      <c r="E38" s="211">
        <v>-3821078</v>
      </c>
      <c r="F38" s="219">
        <v>0</v>
      </c>
      <c r="G38" s="198">
        <v>-300000</v>
      </c>
    </row>
    <row r="39" spans="1:7" ht="12.75" customHeight="1" x14ac:dyDescent="0.2">
      <c r="A39" s="22"/>
      <c r="B39" s="6"/>
      <c r="C39" s="83" t="s">
        <v>1782</v>
      </c>
      <c r="D39" s="13" t="s">
        <v>2051</v>
      </c>
      <c r="E39" s="211">
        <v>302250</v>
      </c>
      <c r="F39" s="219">
        <v>300000</v>
      </c>
      <c r="G39" s="198">
        <v>156400</v>
      </c>
    </row>
    <row r="40" spans="1:7" ht="12.75" customHeight="1" x14ac:dyDescent="0.2">
      <c r="A40" s="22"/>
      <c r="B40" s="6"/>
      <c r="C40" s="83" t="s">
        <v>521</v>
      </c>
      <c r="D40" s="13"/>
      <c r="E40" s="211"/>
      <c r="F40" s="219"/>
      <c r="G40" s="198"/>
    </row>
    <row r="41" spans="1:7" ht="12.75" customHeight="1" x14ac:dyDescent="0.2">
      <c r="A41" s="22"/>
      <c r="B41" s="6"/>
      <c r="C41" s="384" t="s">
        <v>1794</v>
      </c>
      <c r="D41" s="13"/>
      <c r="E41" s="211">
        <v>-2000000</v>
      </c>
      <c r="F41" s="219">
        <v>0</v>
      </c>
      <c r="G41" s="198">
        <v>0</v>
      </c>
    </row>
    <row r="42" spans="1:7" ht="12.75" customHeight="1" x14ac:dyDescent="0.2">
      <c r="A42" s="22"/>
      <c r="B42" s="6"/>
      <c r="C42" s="83" t="s">
        <v>2164</v>
      </c>
      <c r="D42" s="13"/>
      <c r="E42" s="78"/>
      <c r="F42" s="49"/>
      <c r="G42" s="49"/>
    </row>
    <row r="43" spans="1:7" ht="12.75" customHeight="1" x14ac:dyDescent="0.2">
      <c r="A43" s="22"/>
      <c r="B43" s="6"/>
      <c r="C43" s="384" t="s">
        <v>1734</v>
      </c>
      <c r="D43" s="13"/>
      <c r="E43" s="211">
        <v>2960213</v>
      </c>
      <c r="F43" s="219">
        <v>0</v>
      </c>
      <c r="G43" s="198">
        <v>0</v>
      </c>
    </row>
    <row r="44" spans="1:7" x14ac:dyDescent="0.2">
      <c r="A44" s="22"/>
      <c r="B44" s="266"/>
      <c r="C44" s="279" t="s">
        <v>2162</v>
      </c>
      <c r="D44" s="6"/>
      <c r="E44" s="385">
        <f>ROUND(SUM(E34:E43),0)</f>
        <v>1201024</v>
      </c>
      <c r="F44" s="387">
        <f>ROUND(SUM(F34:F43),0)</f>
        <v>-350000</v>
      </c>
      <c r="G44" s="387">
        <f>ROUND(SUM(G34:G43),0)</f>
        <v>-103900</v>
      </c>
    </row>
    <row r="45" spans="1:7" x14ac:dyDescent="0.2">
      <c r="A45" s="22"/>
      <c r="B45" s="266"/>
      <c r="C45" s="266"/>
      <c r="D45" s="6"/>
      <c r="E45" s="125"/>
      <c r="F45" s="32"/>
      <c r="G45" s="6"/>
    </row>
    <row r="46" spans="1:7" x14ac:dyDescent="0.2">
      <c r="A46" s="22"/>
      <c r="B46" s="294" t="s">
        <v>61</v>
      </c>
      <c r="C46" s="292" t="s">
        <v>2163</v>
      </c>
      <c r="D46" s="6"/>
      <c r="E46" s="125"/>
      <c r="F46" s="32"/>
      <c r="G46" s="6"/>
    </row>
    <row r="47" spans="1:7" x14ac:dyDescent="0.2">
      <c r="A47" s="22"/>
      <c r="B47" s="6"/>
      <c r="C47" s="6"/>
      <c r="D47" s="6"/>
      <c r="E47" s="125"/>
      <c r="F47" s="32"/>
      <c r="G47" s="6"/>
    </row>
    <row r="48" spans="1:7" x14ac:dyDescent="0.2">
      <c r="A48" s="22"/>
      <c r="B48" s="6"/>
      <c r="C48" s="6" t="s">
        <v>1783</v>
      </c>
      <c r="D48" s="13" t="s">
        <v>2055</v>
      </c>
      <c r="E48" s="211">
        <v>-302250</v>
      </c>
      <c r="F48" s="219">
        <v>-300000</v>
      </c>
      <c r="G48" s="198">
        <v>-156400</v>
      </c>
    </row>
    <row r="49" spans="1:7" x14ac:dyDescent="0.2">
      <c r="A49" s="22"/>
      <c r="B49" s="6"/>
      <c r="C49" s="279" t="s">
        <v>2163</v>
      </c>
      <c r="D49" s="6"/>
      <c r="E49" s="385">
        <f>ROUND(SUM(E48),0)</f>
        <v>-302250</v>
      </c>
      <c r="F49" s="387">
        <f>ROUND(SUM(F48),0)</f>
        <v>-300000</v>
      </c>
      <c r="G49" s="387">
        <f t="shared" ref="G49" si="0">ROUND(SUM(G48),0)</f>
        <v>-156400</v>
      </c>
    </row>
    <row r="50" spans="1:7" x14ac:dyDescent="0.2">
      <c r="A50" s="22"/>
      <c r="B50" s="6"/>
      <c r="C50" s="6"/>
      <c r="D50" s="6"/>
      <c r="E50" s="125"/>
      <c r="F50" s="32"/>
      <c r="G50" s="6"/>
    </row>
    <row r="51" spans="1:7" ht="15.75" x14ac:dyDescent="0.2">
      <c r="A51" s="22"/>
      <c r="B51" s="294" t="s">
        <v>554</v>
      </c>
      <c r="C51" s="279" t="s">
        <v>255</v>
      </c>
      <c r="D51" s="95"/>
      <c r="E51" s="78"/>
      <c r="F51" s="6"/>
      <c r="G51" s="6"/>
    </row>
    <row r="52" spans="1:7" x14ac:dyDescent="0.2">
      <c r="A52" s="22"/>
      <c r="B52" s="6"/>
      <c r="C52" s="28" t="str">
        <f>"Less: "&amp;SoFP!B53</f>
        <v>Less: Reserve accounts</v>
      </c>
      <c r="D52" s="13">
        <v>32</v>
      </c>
      <c r="E52" s="78">
        <v>-18120032</v>
      </c>
      <c r="F52" s="49">
        <v>-17555512</v>
      </c>
      <c r="G52" s="49">
        <v>-15924018</v>
      </c>
    </row>
    <row r="53" spans="1:7" x14ac:dyDescent="0.2">
      <c r="A53" s="22"/>
      <c r="B53" s="6"/>
      <c r="C53" s="72" t="s">
        <v>424</v>
      </c>
      <c r="D53" s="13"/>
      <c r="E53" s="79"/>
      <c r="F53" s="49"/>
      <c r="G53" s="49"/>
    </row>
    <row r="54" spans="1:7" x14ac:dyDescent="0.2">
      <c r="A54" s="22"/>
      <c r="B54" s="6"/>
      <c r="C54" s="383" t="s">
        <v>1785</v>
      </c>
      <c r="D54" s="13" t="s">
        <v>2049</v>
      </c>
      <c r="E54" s="78">
        <v>-165843</v>
      </c>
      <c r="F54" s="49">
        <v>-165843</v>
      </c>
      <c r="G54" s="49">
        <v>-165843</v>
      </c>
    </row>
    <row r="55" spans="1:7" x14ac:dyDescent="0.2">
      <c r="A55" s="22"/>
      <c r="B55" s="6"/>
      <c r="C55" s="72" t="s">
        <v>420</v>
      </c>
      <c r="D55" s="28"/>
      <c r="E55" s="78"/>
      <c r="F55" s="49"/>
      <c r="G55" s="49"/>
    </row>
    <row r="56" spans="1:7" x14ac:dyDescent="0.2">
      <c r="A56" s="22"/>
      <c r="B56" s="6"/>
      <c r="C56" s="383" t="s">
        <v>421</v>
      </c>
      <c r="D56" s="13">
        <v>16</v>
      </c>
      <c r="E56" s="78">
        <v>2788105</v>
      </c>
      <c r="F56" s="49">
        <v>2788105</v>
      </c>
      <c r="G56" s="49">
        <v>2780672</v>
      </c>
    </row>
    <row r="57" spans="1:7" x14ac:dyDescent="0.2">
      <c r="A57" s="22"/>
      <c r="B57" s="6"/>
      <c r="C57" s="383" t="s">
        <v>422</v>
      </c>
      <c r="D57" s="13" t="s">
        <v>2052</v>
      </c>
      <c r="E57" s="211">
        <v>205134</v>
      </c>
      <c r="F57" s="198">
        <v>205134</v>
      </c>
      <c r="G57" s="198">
        <v>127670</v>
      </c>
    </row>
    <row r="58" spans="1:7" x14ac:dyDescent="0.2">
      <c r="A58" s="22"/>
      <c r="B58" s="6"/>
      <c r="C58" s="279" t="s">
        <v>307</v>
      </c>
      <c r="D58" s="91"/>
      <c r="E58" s="385">
        <f>ROUND(SUM(E52:E57),0)</f>
        <v>-15292636</v>
      </c>
      <c r="F58" s="387">
        <f>ROUND(SUM(F52:F57),0)</f>
        <v>-14728116</v>
      </c>
      <c r="G58" s="387">
        <f>ROUND(SUM(G52:G57),0)</f>
        <v>-13181519</v>
      </c>
    </row>
    <row r="59" spans="1:7" x14ac:dyDescent="0.2">
      <c r="A59" s="22"/>
      <c r="B59" s="6"/>
      <c r="C59" s="6"/>
      <c r="D59" s="6"/>
      <c r="E59" s="78"/>
      <c r="F59" s="49"/>
      <c r="G59" s="49"/>
    </row>
    <row r="60" spans="1:7" x14ac:dyDescent="0.2">
      <c r="A60" s="22"/>
      <c r="B60" s="6"/>
      <c r="C60" s="292" t="s">
        <v>1654</v>
      </c>
      <c r="D60" s="91"/>
      <c r="E60" s="78"/>
      <c r="F60" s="49"/>
      <c r="G60" s="49"/>
    </row>
    <row r="61" spans="1:7" x14ac:dyDescent="0.2">
      <c r="A61" s="22"/>
      <c r="B61" s="6"/>
      <c r="C61" s="28" t="s">
        <v>305</v>
      </c>
      <c r="D61" s="91"/>
      <c r="E61" s="78">
        <v>38869691</v>
      </c>
      <c r="F61" s="198">
        <v>28053107</v>
      </c>
      <c r="G61" s="49">
        <v>33633513</v>
      </c>
    </row>
    <row r="62" spans="1:7" x14ac:dyDescent="0.2">
      <c r="A62" s="22"/>
      <c r="B62" s="6"/>
      <c r="C62" s="28" t="s">
        <v>306</v>
      </c>
      <c r="D62" s="91"/>
      <c r="E62" s="78">
        <v>-18619910</v>
      </c>
      <c r="F62" s="198">
        <v>-13324991</v>
      </c>
      <c r="G62" s="49">
        <v>-14179298</v>
      </c>
    </row>
    <row r="63" spans="1:7" x14ac:dyDescent="0.2">
      <c r="A63" s="22"/>
      <c r="B63" s="6"/>
      <c r="C63" s="28" t="s">
        <v>308</v>
      </c>
      <c r="D63" s="91"/>
      <c r="E63" s="92">
        <v>-15292636</v>
      </c>
      <c r="F63" s="49">
        <v>-14728116</v>
      </c>
      <c r="G63" s="49">
        <v>-13181519</v>
      </c>
    </row>
    <row r="64" spans="1:7" x14ac:dyDescent="0.2">
      <c r="A64" s="22"/>
      <c r="B64" s="6"/>
      <c r="C64" s="292" t="s">
        <v>794</v>
      </c>
      <c r="D64" s="91"/>
      <c r="E64" s="81">
        <f>ROUND(SUM(E61:E63),0)</f>
        <v>4957145</v>
      </c>
      <c r="F64" s="73">
        <f>ROUND(SUM(F61:F63),0)</f>
        <v>0</v>
      </c>
      <c r="G64" s="73">
        <f t="shared" ref="G64" si="1">ROUND(SUM(G61:G63),0)</f>
        <v>6272696</v>
      </c>
    </row>
  </sheetData>
  <conditionalFormatting sqref="E15:G64">
    <cfRule type="expression" dxfId="4" priority="13">
      <formula>TRUNC(E15)&lt;&gt;E15</formula>
    </cfRule>
  </conditionalFormatting>
  <pageMargins left="0.23622047244094491" right="0.23622047244094491" top="0.90551181102362199" bottom="0.74803149606299213" header="0.31496062992125984" footer="0.31496062992125984"/>
  <pageSetup paperSize="9" scale="73" orientation="portrait" r:id="rId1"/>
  <headerFooter scaleWithDoc="0">
    <oddFooter>&amp;L&amp;K000000&amp;R&amp;K000000 | &amp;P</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495E5-492A-4FD3-A6E6-913379D2C7B0}">
  <sheetPr codeName="Sheet84">
    <tabColor rgb="FF002060"/>
    <pageSetUpPr fitToPage="1"/>
  </sheetPr>
  <dimension ref="A1:P88"/>
  <sheetViews>
    <sheetView view="pageBreakPreview" zoomScale="115" zoomScaleNormal="100" zoomScaleSheetLayoutView="115" workbookViewId="0"/>
  </sheetViews>
  <sheetFormatPr defaultColWidth="8.85546875" defaultRowHeight="15" customHeight="1" x14ac:dyDescent="0.2"/>
  <cols>
    <col min="1" max="1" width="13.42578125" style="254" customWidth="1"/>
    <col min="2" max="2" width="4.42578125" customWidth="1"/>
    <col min="3" max="3" width="27.140625" customWidth="1"/>
    <col min="4" max="4" width="9.85546875" bestFit="1" customWidth="1"/>
    <col min="5" max="5" width="11.140625" customWidth="1"/>
    <col min="6" max="6" width="14.42578125" customWidth="1"/>
    <col min="7" max="7" width="15" customWidth="1"/>
    <col min="8" max="8" width="13.85546875" bestFit="1" customWidth="1"/>
    <col min="9" max="9" width="13.85546875" customWidth="1"/>
    <col min="10" max="10" width="15.140625" customWidth="1"/>
    <col min="11" max="11" width="13" customWidth="1"/>
    <col min="12" max="12" width="3.85546875" customWidth="1"/>
    <col min="13" max="13" width="14.85546875" customWidth="1"/>
    <col min="14" max="14" width="14.42578125" customWidth="1"/>
    <col min="15" max="15" width="16" customWidth="1"/>
    <col min="16" max="16" width="12.42578125" customWidth="1"/>
    <col min="17" max="21" width="12.85546875" customWidth="1"/>
    <col min="22" max="22" width="11.140625" bestFit="1" customWidth="1"/>
    <col min="23" max="23" width="3.140625" customWidth="1"/>
    <col min="24" max="24" width="11.140625" bestFit="1" customWidth="1"/>
    <col min="25" max="32" width="15.85546875" customWidth="1"/>
    <col min="33" max="33" width="16.42578125" customWidth="1"/>
  </cols>
  <sheetData>
    <row r="1" spans="1:16" ht="15.75" x14ac:dyDescent="0.2">
      <c r="A1" s="22"/>
      <c r="B1" s="266"/>
      <c r="C1" s="281" t="s">
        <v>1597</v>
      </c>
      <c r="D1" s="95"/>
      <c r="E1" s="6"/>
      <c r="F1" s="6"/>
      <c r="G1" s="6"/>
      <c r="H1" s="6"/>
      <c r="I1" s="6"/>
      <c r="J1" s="6"/>
      <c r="K1" s="6"/>
      <c r="L1" s="6"/>
      <c r="M1" s="6"/>
      <c r="N1" s="6"/>
      <c r="O1" s="6"/>
      <c r="P1" s="6"/>
    </row>
    <row r="2" spans="1:16" ht="15.75" x14ac:dyDescent="0.2">
      <c r="A2" s="22" t="s">
        <v>1072</v>
      </c>
      <c r="B2" s="266"/>
      <c r="C2" s="281" t="s">
        <v>534</v>
      </c>
      <c r="D2" s="95"/>
      <c r="E2" s="6"/>
      <c r="F2" s="6"/>
      <c r="G2" s="6"/>
      <c r="H2" s="6"/>
      <c r="I2" s="6"/>
      <c r="J2" s="6"/>
      <c r="K2" s="6"/>
      <c r="L2" s="6"/>
      <c r="M2" s="6"/>
      <c r="N2" s="6"/>
      <c r="O2" s="6"/>
      <c r="P2" s="6"/>
    </row>
    <row r="3" spans="1:16" ht="15.75" x14ac:dyDescent="0.2">
      <c r="A3" s="22" t="s">
        <v>991</v>
      </c>
      <c r="B3" s="266"/>
      <c r="C3" s="281" t="s">
        <v>1730</v>
      </c>
      <c r="D3" s="95"/>
      <c r="E3" s="6"/>
      <c r="F3" s="6"/>
      <c r="G3" s="6"/>
      <c r="H3" s="6"/>
      <c r="I3" s="6"/>
      <c r="J3" s="6"/>
      <c r="K3" s="6"/>
      <c r="L3" s="6"/>
      <c r="M3" s="6"/>
      <c r="N3" s="6"/>
      <c r="O3" s="6"/>
      <c r="P3" s="6"/>
    </row>
    <row r="4" spans="1:16" ht="12.75" x14ac:dyDescent="0.2">
      <c r="B4" s="276"/>
      <c r="C4" s="276"/>
      <c r="D4" s="24"/>
      <c r="E4" s="6"/>
      <c r="F4" s="24"/>
      <c r="G4" s="24"/>
      <c r="H4" s="24"/>
      <c r="I4" s="24"/>
      <c r="J4" s="140"/>
      <c r="K4" s="140"/>
      <c r="L4" s="140"/>
      <c r="M4" s="140"/>
      <c r="N4" s="140"/>
      <c r="O4" s="140"/>
      <c r="P4" s="140"/>
    </row>
    <row r="5" spans="1:16" ht="15.75" x14ac:dyDescent="0.2">
      <c r="A5" s="22" t="s">
        <v>992</v>
      </c>
      <c r="B5" s="283" t="s">
        <v>2013</v>
      </c>
      <c r="C5" s="284" t="s">
        <v>505</v>
      </c>
      <c r="D5" s="121"/>
      <c r="E5" s="6"/>
      <c r="F5" s="95"/>
      <c r="G5" s="95"/>
      <c r="H5" s="95"/>
      <c r="I5" s="95"/>
      <c r="J5" s="74"/>
      <c r="K5" s="74"/>
      <c r="L5" s="74"/>
      <c r="M5" s="74"/>
      <c r="N5" s="74"/>
      <c r="O5" s="74"/>
      <c r="P5" s="74"/>
    </row>
    <row r="6" spans="1:16" ht="12.75" x14ac:dyDescent="0.2">
      <c r="A6" s="22"/>
      <c r="B6" s="96"/>
      <c r="C6" s="15"/>
      <c r="D6" s="15"/>
      <c r="E6" s="6"/>
      <c r="F6" s="15"/>
      <c r="G6" s="15"/>
      <c r="H6" s="15"/>
      <c r="I6" s="15"/>
      <c r="J6" s="74"/>
      <c r="K6" s="74"/>
      <c r="L6" s="74"/>
      <c r="M6" s="74"/>
      <c r="N6" s="74"/>
      <c r="O6" s="74"/>
      <c r="P6" s="74"/>
    </row>
    <row r="7" spans="1:16" ht="12.75" x14ac:dyDescent="0.2">
      <c r="A7" s="22"/>
      <c r="B7" s="294" t="s">
        <v>40</v>
      </c>
      <c r="C7" s="312" t="s">
        <v>550</v>
      </c>
      <c r="D7" s="69"/>
      <c r="E7" s="6"/>
      <c r="F7" s="15"/>
      <c r="G7" s="15"/>
      <c r="H7" s="15"/>
      <c r="I7" s="15"/>
      <c r="J7" s="109"/>
      <c r="K7" s="109"/>
      <c r="L7" s="109"/>
      <c r="M7" s="109"/>
      <c r="N7" s="109"/>
      <c r="O7" s="109"/>
      <c r="P7" s="109"/>
    </row>
    <row r="8" spans="1:16" ht="12.75" x14ac:dyDescent="0.2">
      <c r="A8" s="22"/>
      <c r="B8" s="128"/>
      <c r="C8" s="312"/>
      <c r="D8" s="312"/>
      <c r="E8" s="397" t="s">
        <v>504</v>
      </c>
      <c r="F8" s="397"/>
      <c r="G8" s="397"/>
      <c r="H8" s="397"/>
      <c r="I8" s="397"/>
      <c r="J8" s="397"/>
      <c r="K8" s="397"/>
      <c r="L8" s="313"/>
      <c r="M8" s="397" t="s">
        <v>12</v>
      </c>
      <c r="N8" s="397"/>
      <c r="O8" s="397"/>
      <c r="P8" s="397"/>
    </row>
    <row r="9" spans="1:16" ht="43.5" customHeight="1" x14ac:dyDescent="0.2">
      <c r="A9" s="22" t="s">
        <v>1337</v>
      </c>
      <c r="B9" s="128"/>
      <c r="C9" s="314" t="s">
        <v>186</v>
      </c>
      <c r="D9" s="271" t="s">
        <v>254</v>
      </c>
      <c r="E9" s="315" t="s">
        <v>2014</v>
      </c>
      <c r="F9" s="315" t="s">
        <v>2015</v>
      </c>
      <c r="G9" s="315" t="s">
        <v>2016</v>
      </c>
      <c r="H9" s="315" t="s">
        <v>2017</v>
      </c>
      <c r="I9" s="316" t="s">
        <v>2018</v>
      </c>
      <c r="J9" s="316" t="s">
        <v>2019</v>
      </c>
      <c r="K9" s="316" t="s">
        <v>2020</v>
      </c>
      <c r="L9" s="313"/>
      <c r="M9" s="315" t="s">
        <v>2021</v>
      </c>
      <c r="N9" s="315" t="s">
        <v>2018</v>
      </c>
      <c r="O9" s="315" t="s">
        <v>2019</v>
      </c>
      <c r="P9" s="315" t="s">
        <v>2022</v>
      </c>
    </row>
    <row r="10" spans="1:16" ht="12.75" x14ac:dyDescent="0.2">
      <c r="A10" s="22" t="s">
        <v>1082</v>
      </c>
      <c r="B10" s="128"/>
      <c r="C10" s="317"/>
      <c r="D10" s="317"/>
      <c r="E10" s="318" t="s">
        <v>13</v>
      </c>
      <c r="F10" s="318" t="s">
        <v>13</v>
      </c>
      <c r="G10" s="318" t="s">
        <v>13</v>
      </c>
      <c r="H10" s="318" t="s">
        <v>13</v>
      </c>
      <c r="I10" s="319" t="s">
        <v>13</v>
      </c>
      <c r="J10" s="319" t="s">
        <v>13</v>
      </c>
      <c r="K10" s="319" t="s">
        <v>13</v>
      </c>
      <c r="L10" s="313"/>
      <c r="M10" s="318" t="s">
        <v>13</v>
      </c>
      <c r="N10" s="318" t="s">
        <v>13</v>
      </c>
      <c r="O10" s="318" t="s">
        <v>13</v>
      </c>
      <c r="P10" s="318" t="s">
        <v>13</v>
      </c>
    </row>
    <row r="11" spans="1:16" ht="12.75" x14ac:dyDescent="0.2">
      <c r="A11" s="22"/>
      <c r="B11" s="128"/>
      <c r="C11" s="19" t="s">
        <v>963</v>
      </c>
      <c r="D11" s="19"/>
      <c r="E11" s="220">
        <v>0</v>
      </c>
      <c r="F11" s="220">
        <v>0</v>
      </c>
      <c r="G11" s="134">
        <v>0</v>
      </c>
      <c r="H11" s="190">
        <f>ROUND(SUM(E11:G11),0)</f>
        <v>0</v>
      </c>
      <c r="I11" s="107">
        <v>1800000</v>
      </c>
      <c r="J11" s="133">
        <v>-76851</v>
      </c>
      <c r="K11" s="79">
        <f>ROUND(SUM(H11:J11),0)</f>
        <v>1723149</v>
      </c>
      <c r="L11" s="109"/>
      <c r="M11" s="220">
        <v>0</v>
      </c>
      <c r="N11" s="220">
        <v>2000000</v>
      </c>
      <c r="O11" s="134">
        <v>-76851</v>
      </c>
      <c r="P11" s="190">
        <f>ROUND(SUM(M11:O11),0)</f>
        <v>1923149</v>
      </c>
    </row>
    <row r="12" spans="1:16" ht="12.75" x14ac:dyDescent="0.2">
      <c r="A12" s="22"/>
      <c r="B12" s="128"/>
      <c r="C12" s="19" t="s">
        <v>964</v>
      </c>
      <c r="D12" s="19"/>
      <c r="E12" s="220">
        <v>966723</v>
      </c>
      <c r="F12" s="220">
        <v>0</v>
      </c>
      <c r="G12" s="134">
        <v>-109333</v>
      </c>
      <c r="H12" s="190">
        <f t="shared" ref="H12:H17" si="0">ROUND(SUM(E12:G12),0)</f>
        <v>857390</v>
      </c>
      <c r="I12" s="107">
        <v>0</v>
      </c>
      <c r="J12" s="133">
        <v>-117754</v>
      </c>
      <c r="K12" s="79">
        <f t="shared" ref="K12:K17" si="1">ROUND(SUM(H12:J12),0)</f>
        <v>739636</v>
      </c>
      <c r="L12" s="109"/>
      <c r="M12" s="220">
        <v>857390</v>
      </c>
      <c r="N12" s="220">
        <v>0</v>
      </c>
      <c r="O12" s="134">
        <v>-117754</v>
      </c>
      <c r="P12" s="190">
        <f t="shared" ref="P12:P17" si="2">ROUND(SUM(M12:O12),0)</f>
        <v>739636</v>
      </c>
    </row>
    <row r="13" spans="1:16" ht="12.75" x14ac:dyDescent="0.2">
      <c r="A13" s="22"/>
      <c r="B13" s="128"/>
      <c r="C13" s="19" t="s">
        <v>1598</v>
      </c>
      <c r="D13" s="19"/>
      <c r="E13" s="220">
        <v>6941785</v>
      </c>
      <c r="F13" s="220">
        <v>0</v>
      </c>
      <c r="G13" s="134">
        <v>-731297</v>
      </c>
      <c r="H13" s="190">
        <f t="shared" si="0"/>
        <v>6210488</v>
      </c>
      <c r="I13" s="107">
        <v>0</v>
      </c>
      <c r="J13" s="133">
        <v>-752658</v>
      </c>
      <c r="K13" s="79">
        <f t="shared" si="1"/>
        <v>5457830</v>
      </c>
      <c r="L13" s="109"/>
      <c r="M13" s="220">
        <v>6210488</v>
      </c>
      <c r="N13" s="220">
        <v>0</v>
      </c>
      <c r="O13" s="134">
        <v>-752658</v>
      </c>
      <c r="P13" s="190">
        <f t="shared" si="2"/>
        <v>5457830</v>
      </c>
    </row>
    <row r="14" spans="1:16" ht="12.75" x14ac:dyDescent="0.2">
      <c r="A14" s="22"/>
      <c r="B14" s="128"/>
      <c r="C14" s="19" t="s">
        <v>965</v>
      </c>
      <c r="D14" s="19"/>
      <c r="E14" s="220">
        <v>6404155</v>
      </c>
      <c r="F14" s="220">
        <v>0</v>
      </c>
      <c r="G14" s="134">
        <v>-616883</v>
      </c>
      <c r="H14" s="190">
        <f t="shared" si="0"/>
        <v>5787272</v>
      </c>
      <c r="I14" s="107">
        <v>0</v>
      </c>
      <c r="J14" s="133">
        <v>-638662</v>
      </c>
      <c r="K14" s="79">
        <f t="shared" si="1"/>
        <v>5148610</v>
      </c>
      <c r="L14" s="109"/>
      <c r="M14" s="220">
        <v>5787272</v>
      </c>
      <c r="N14" s="220">
        <v>0</v>
      </c>
      <c r="O14" s="134">
        <v>-638662</v>
      </c>
      <c r="P14" s="190">
        <f t="shared" si="2"/>
        <v>5148610</v>
      </c>
    </row>
    <row r="15" spans="1:16" ht="12.75" x14ac:dyDescent="0.2">
      <c r="A15" s="22"/>
      <c r="B15" s="128"/>
      <c r="C15" s="19" t="s">
        <v>966</v>
      </c>
      <c r="D15" s="19"/>
      <c r="E15" s="220">
        <v>976632</v>
      </c>
      <c r="F15" s="220">
        <v>0</v>
      </c>
      <c r="G15" s="134">
        <v>-231391</v>
      </c>
      <c r="H15" s="190">
        <f t="shared" si="0"/>
        <v>745241</v>
      </c>
      <c r="I15" s="107">
        <v>0</v>
      </c>
      <c r="J15" s="133">
        <v>-239701</v>
      </c>
      <c r="K15" s="79">
        <f t="shared" si="1"/>
        <v>505540</v>
      </c>
      <c r="L15" s="109"/>
      <c r="M15" s="220">
        <v>745241</v>
      </c>
      <c r="N15" s="220">
        <v>0</v>
      </c>
      <c r="O15" s="134">
        <v>-239701</v>
      </c>
      <c r="P15" s="190">
        <f t="shared" si="2"/>
        <v>505540</v>
      </c>
    </row>
    <row r="16" spans="1:16" ht="12.75" x14ac:dyDescent="0.2">
      <c r="A16" s="22"/>
      <c r="B16" s="128"/>
      <c r="C16" s="19" t="s">
        <v>967</v>
      </c>
      <c r="D16" s="19"/>
      <c r="E16" s="220">
        <v>822524</v>
      </c>
      <c r="F16" s="220">
        <v>0</v>
      </c>
      <c r="G16" s="134">
        <v>-80023</v>
      </c>
      <c r="H16" s="190">
        <f t="shared" si="0"/>
        <v>742501</v>
      </c>
      <c r="I16" s="107">
        <v>0</v>
      </c>
      <c r="J16" s="133">
        <v>-82654</v>
      </c>
      <c r="K16" s="79">
        <f t="shared" si="1"/>
        <v>659847</v>
      </c>
      <c r="L16" s="109"/>
      <c r="M16" s="220">
        <v>742501</v>
      </c>
      <c r="N16" s="220">
        <v>0</v>
      </c>
      <c r="O16" s="134">
        <v>-82654</v>
      </c>
      <c r="P16" s="190">
        <f t="shared" si="2"/>
        <v>659847</v>
      </c>
    </row>
    <row r="17" spans="1:16" ht="12.75" x14ac:dyDescent="0.2">
      <c r="A17" s="22"/>
      <c r="B17" s="128"/>
      <c r="C17" s="19" t="s">
        <v>968</v>
      </c>
      <c r="D17" s="19"/>
      <c r="E17" s="220">
        <v>706549</v>
      </c>
      <c r="F17" s="220">
        <v>0</v>
      </c>
      <c r="G17" s="134">
        <v>0</v>
      </c>
      <c r="H17" s="190">
        <f t="shared" si="0"/>
        <v>706549</v>
      </c>
      <c r="I17" s="107">
        <v>250000</v>
      </c>
      <c r="J17" s="133">
        <v>-392451</v>
      </c>
      <c r="K17" s="79">
        <f t="shared" si="1"/>
        <v>564098</v>
      </c>
      <c r="L17" s="109"/>
      <c r="M17" s="220">
        <v>706549</v>
      </c>
      <c r="N17" s="220">
        <v>200000</v>
      </c>
      <c r="O17" s="134">
        <v>-200000</v>
      </c>
      <c r="P17" s="190">
        <f t="shared" si="2"/>
        <v>706549</v>
      </c>
    </row>
    <row r="18" spans="1:16" ht="12.75" x14ac:dyDescent="0.2">
      <c r="A18" s="22"/>
      <c r="B18" s="128"/>
      <c r="C18" s="312" t="s">
        <v>17</v>
      </c>
      <c r="D18" s="69"/>
      <c r="E18" s="221">
        <f t="shared" ref="E18:K18" si="3">ROUND(SUM(E11:E17),0)</f>
        <v>16818368</v>
      </c>
      <c r="F18" s="221">
        <f t="shared" si="3"/>
        <v>0</v>
      </c>
      <c r="G18" s="221">
        <f t="shared" si="3"/>
        <v>-1768927</v>
      </c>
      <c r="H18" s="221">
        <f t="shared" si="3"/>
        <v>15049441</v>
      </c>
      <c r="I18" s="179">
        <f t="shared" si="3"/>
        <v>2050000</v>
      </c>
      <c r="J18" s="179">
        <f t="shared" si="3"/>
        <v>-2300731</v>
      </c>
      <c r="K18" s="179">
        <f t="shared" si="3"/>
        <v>14798710</v>
      </c>
      <c r="L18" s="109"/>
      <c r="M18" s="221">
        <f>ROUND(SUM(M11:M17),0)</f>
        <v>15049441</v>
      </c>
      <c r="N18" s="221">
        <f>ROUND(SUM(N11:N17),0)</f>
        <v>2200000</v>
      </c>
      <c r="O18" s="221">
        <f>ROUND(SUM(O11:O17),0)</f>
        <v>-2108280</v>
      </c>
      <c r="P18" s="221">
        <f>ROUND(SUM(P11:P17),0)</f>
        <v>15141161</v>
      </c>
    </row>
    <row r="19" spans="1:16" ht="12.75" x14ac:dyDescent="0.2">
      <c r="A19" s="22"/>
      <c r="B19" s="128"/>
      <c r="C19" s="6"/>
      <c r="D19" s="6"/>
      <c r="E19" s="69"/>
      <c r="F19" s="15"/>
      <c r="G19" s="15"/>
      <c r="H19" s="15"/>
      <c r="I19" s="222"/>
      <c r="J19" s="223"/>
      <c r="K19" s="223"/>
      <c r="L19" s="109"/>
      <c r="M19" s="6"/>
      <c r="N19" s="109"/>
      <c r="O19" s="109"/>
      <c r="P19" s="109"/>
    </row>
    <row r="20" spans="1:16" ht="12.75" x14ac:dyDescent="0.2">
      <c r="A20" s="22"/>
      <c r="B20" s="128"/>
      <c r="C20" s="330" t="s">
        <v>1708</v>
      </c>
      <c r="D20" s="187"/>
      <c r="E20" s="6"/>
      <c r="F20" s="6"/>
      <c r="G20" s="224"/>
      <c r="H20" s="6"/>
      <c r="I20" s="225"/>
      <c r="J20" s="225"/>
      <c r="K20" s="226"/>
      <c r="L20" s="109"/>
      <c r="M20" s="6"/>
      <c r="N20" s="227"/>
      <c r="O20" s="227"/>
      <c r="P20" s="227"/>
    </row>
    <row r="21" spans="1:16" ht="12.75" x14ac:dyDescent="0.2">
      <c r="A21" s="22"/>
      <c r="B21" s="128"/>
      <c r="C21" s="19" t="s">
        <v>969</v>
      </c>
      <c r="D21" s="19"/>
      <c r="E21" s="220">
        <v>851396</v>
      </c>
      <c r="F21" s="220">
        <v>0</v>
      </c>
      <c r="G21" s="134">
        <v>-161630</v>
      </c>
      <c r="H21" s="190">
        <f>ROUND(SUM(E21:G21),0)</f>
        <v>689766</v>
      </c>
      <c r="I21" s="107">
        <v>0</v>
      </c>
      <c r="J21" s="133">
        <v>-165843</v>
      </c>
      <c r="K21" s="79">
        <f>ROUND(SUM(H21:J21),0)</f>
        <v>523923</v>
      </c>
      <c r="L21" s="109"/>
      <c r="M21" s="220">
        <v>689766</v>
      </c>
      <c r="N21" s="220">
        <v>0</v>
      </c>
      <c r="O21" s="134">
        <v>-165843</v>
      </c>
      <c r="P21" s="190">
        <f>ROUND(SUM(M21:O21),0)</f>
        <v>523923</v>
      </c>
    </row>
    <row r="22" spans="1:16" ht="12.75" x14ac:dyDescent="0.2">
      <c r="A22" s="22"/>
      <c r="B22" s="128"/>
      <c r="C22" s="279" t="s">
        <v>1709</v>
      </c>
      <c r="D22" s="69"/>
      <c r="E22" s="221">
        <f t="shared" ref="E22:K22" si="4">ROUND(SUM(E21:E21),0)</f>
        <v>851396</v>
      </c>
      <c r="F22" s="221">
        <f t="shared" si="4"/>
        <v>0</v>
      </c>
      <c r="G22" s="221">
        <f t="shared" si="4"/>
        <v>-161630</v>
      </c>
      <c r="H22" s="221">
        <f t="shared" si="4"/>
        <v>689766</v>
      </c>
      <c r="I22" s="179">
        <f t="shared" si="4"/>
        <v>0</v>
      </c>
      <c r="J22" s="179">
        <f t="shared" si="4"/>
        <v>-165843</v>
      </c>
      <c r="K22" s="179">
        <f t="shared" si="4"/>
        <v>523923</v>
      </c>
      <c r="L22" s="109"/>
      <c r="M22" s="221">
        <f>ROUND(SUM(M21:M21),0)</f>
        <v>689766</v>
      </c>
      <c r="N22" s="221">
        <f>ROUND(SUM(N21:N21),0)</f>
        <v>0</v>
      </c>
      <c r="O22" s="221">
        <f>ROUND(SUM(O21:O21),0)</f>
        <v>-165843</v>
      </c>
      <c r="P22" s="221">
        <f>ROUND(SUM(P21:P21),0)</f>
        <v>523923</v>
      </c>
    </row>
    <row r="23" spans="1:16" ht="12.75" x14ac:dyDescent="0.2">
      <c r="A23" s="22"/>
      <c r="B23" s="128"/>
      <c r="C23" s="6"/>
      <c r="D23" s="6"/>
      <c r="E23" s="6"/>
      <c r="F23" s="15"/>
      <c r="G23" s="15"/>
      <c r="H23" s="15"/>
      <c r="I23" s="79"/>
      <c r="J23" s="79"/>
      <c r="K23" s="79"/>
      <c r="L23" s="109"/>
      <c r="M23" s="109"/>
      <c r="N23" s="109"/>
      <c r="O23" s="109"/>
      <c r="P23" s="109"/>
    </row>
    <row r="24" spans="1:16" ht="12.75" x14ac:dyDescent="0.2">
      <c r="A24" s="22"/>
      <c r="B24" s="128"/>
      <c r="C24" s="330" t="s">
        <v>1657</v>
      </c>
      <c r="D24" s="228">
        <f>_xlfn.NUMBERVALUE(Borrowings!B5)</f>
        <v>16</v>
      </c>
      <c r="E24" s="221">
        <f t="shared" ref="E24:K24" si="5">E18+E22</f>
        <v>17669764</v>
      </c>
      <c r="F24" s="221">
        <f t="shared" si="5"/>
        <v>0</v>
      </c>
      <c r="G24" s="221">
        <f t="shared" si="5"/>
        <v>-1930557</v>
      </c>
      <c r="H24" s="221">
        <f t="shared" si="5"/>
        <v>15739207</v>
      </c>
      <c r="I24" s="179">
        <f t="shared" si="5"/>
        <v>2050000</v>
      </c>
      <c r="J24" s="179">
        <f t="shared" si="5"/>
        <v>-2466574</v>
      </c>
      <c r="K24" s="179">
        <f t="shared" si="5"/>
        <v>15322633</v>
      </c>
      <c r="L24" s="109"/>
      <c r="M24" s="221">
        <f>M18+M22</f>
        <v>15739207</v>
      </c>
      <c r="N24" s="221">
        <f>N18+N22</f>
        <v>2200000</v>
      </c>
      <c r="O24" s="221">
        <f>O18+O22</f>
        <v>-2274123</v>
      </c>
      <c r="P24" s="221">
        <f>P18+P22</f>
        <v>15665084</v>
      </c>
    </row>
    <row r="25" spans="1:16" ht="12.75" x14ac:dyDescent="0.2">
      <c r="A25" s="22"/>
      <c r="B25" s="128"/>
      <c r="C25" s="6"/>
      <c r="D25" s="6"/>
      <c r="E25" s="6"/>
      <c r="F25" s="15"/>
      <c r="G25" s="15"/>
      <c r="H25" s="15"/>
      <c r="I25" s="15"/>
      <c r="J25" s="109"/>
      <c r="K25" s="109"/>
      <c r="L25" s="109"/>
      <c r="M25" s="6"/>
      <c r="N25" s="229"/>
      <c r="O25" s="6"/>
      <c r="P25" s="109"/>
    </row>
    <row r="26" spans="1:16" ht="12.75" x14ac:dyDescent="0.2">
      <c r="A26" s="22" t="s">
        <v>1338</v>
      </c>
      <c r="B26" s="6"/>
      <c r="C26" s="230" t="s">
        <v>1710</v>
      </c>
      <c r="D26" s="230"/>
      <c r="E26" s="230"/>
      <c r="F26" s="230"/>
      <c r="G26" s="230"/>
      <c r="H26" s="230"/>
      <c r="I26" s="230"/>
      <c r="J26" s="230"/>
      <c r="K26" s="109"/>
      <c r="L26" s="109"/>
      <c r="M26" s="6"/>
      <c r="N26" s="6"/>
      <c r="O26" s="6"/>
      <c r="P26" s="6"/>
    </row>
    <row r="27" spans="1:16" ht="12.75" x14ac:dyDescent="0.2">
      <c r="A27" s="22" t="s">
        <v>1338</v>
      </c>
      <c r="B27" s="6"/>
      <c r="C27" s="230" t="s">
        <v>55</v>
      </c>
      <c r="D27" s="230"/>
      <c r="E27" s="230"/>
      <c r="F27" s="230"/>
      <c r="G27" s="230"/>
      <c r="H27" s="230"/>
      <c r="I27" s="230"/>
      <c r="J27" s="230"/>
      <c r="K27" s="109"/>
      <c r="L27" s="109"/>
      <c r="M27" s="109"/>
      <c r="N27" s="109"/>
      <c r="O27" s="109"/>
      <c r="P27" s="109"/>
    </row>
    <row r="28" spans="1:16" ht="12.75" x14ac:dyDescent="0.2">
      <c r="A28" s="22"/>
      <c r="B28" s="128"/>
      <c r="C28" s="128"/>
      <c r="D28" s="128"/>
      <c r="E28" s="6"/>
      <c r="F28" s="15"/>
      <c r="G28" s="15"/>
      <c r="H28" s="15"/>
      <c r="I28" s="15"/>
      <c r="J28" s="109"/>
      <c r="K28" s="109"/>
      <c r="L28" s="109"/>
      <c r="M28" s="109"/>
      <c r="N28" s="109"/>
      <c r="O28" s="109"/>
      <c r="P28" s="109"/>
    </row>
    <row r="29" spans="1:16" ht="12.75" x14ac:dyDescent="0.2">
      <c r="A29" s="22"/>
      <c r="B29" s="128"/>
      <c r="C29" s="279" t="s">
        <v>1658</v>
      </c>
      <c r="D29" s="279"/>
      <c r="E29" s="312"/>
      <c r="F29" s="287"/>
      <c r="G29" s="287"/>
      <c r="H29" s="287"/>
      <c r="I29" s="287"/>
      <c r="J29" s="313"/>
      <c r="K29" s="313"/>
      <c r="L29" s="313"/>
      <c r="M29" s="313"/>
      <c r="N29" s="109"/>
      <c r="O29" s="109"/>
      <c r="P29" s="109"/>
    </row>
    <row r="30" spans="1:16" ht="38.25" x14ac:dyDescent="0.2">
      <c r="A30" s="22"/>
      <c r="B30" s="128"/>
      <c r="C30" s="314" t="s">
        <v>186</v>
      </c>
      <c r="D30" s="314"/>
      <c r="E30" s="288" t="s">
        <v>1659</v>
      </c>
      <c r="F30" s="271" t="s">
        <v>56</v>
      </c>
      <c r="G30" s="271" t="s">
        <v>1660</v>
      </c>
      <c r="H30" s="288" t="s">
        <v>747</v>
      </c>
      <c r="I30" s="314"/>
      <c r="J30" s="323" t="s">
        <v>1661</v>
      </c>
      <c r="K30" s="288" t="s">
        <v>1662</v>
      </c>
      <c r="L30" s="288"/>
      <c r="M30" s="288" t="s">
        <v>1663</v>
      </c>
      <c r="N30" s="109"/>
      <c r="O30" s="109"/>
      <c r="P30" s="109"/>
    </row>
    <row r="31" spans="1:16" ht="12.75" x14ac:dyDescent="0.2">
      <c r="A31" s="22"/>
      <c r="B31" s="128"/>
      <c r="C31" s="289"/>
      <c r="D31" s="289"/>
      <c r="E31" s="331"/>
      <c r="F31" s="331"/>
      <c r="G31" s="331"/>
      <c r="H31" s="289"/>
      <c r="I31" s="289"/>
      <c r="J31" s="319" t="s">
        <v>13</v>
      </c>
      <c r="K31" s="318" t="s">
        <v>13</v>
      </c>
      <c r="L31" s="289"/>
      <c r="M31" s="318" t="s">
        <v>13</v>
      </c>
      <c r="N31" s="109"/>
      <c r="O31" s="109"/>
      <c r="P31" s="109"/>
    </row>
    <row r="32" spans="1:16" ht="12.75" x14ac:dyDescent="0.2">
      <c r="A32" s="22"/>
      <c r="B32" s="128"/>
      <c r="C32" s="231" t="str">
        <f t="shared" ref="C32:C37" si="6">C11</f>
        <v>Library extensions</v>
      </c>
      <c r="D32" s="6"/>
      <c r="E32" s="246">
        <v>259</v>
      </c>
      <c r="F32" s="232" t="s">
        <v>970</v>
      </c>
      <c r="G32" s="233">
        <v>3.2599999999999997E-2</v>
      </c>
      <c r="H32" s="253">
        <v>52320</v>
      </c>
      <c r="I32" s="6"/>
      <c r="J32" s="133">
        <v>-29340</v>
      </c>
      <c r="K32" s="134">
        <v>-29340</v>
      </c>
      <c r="L32" s="6"/>
      <c r="M32" s="134">
        <v>0</v>
      </c>
      <c r="N32" s="109"/>
      <c r="O32" s="109"/>
      <c r="P32" s="109"/>
    </row>
    <row r="33" spans="1:16" ht="12.75" x14ac:dyDescent="0.2">
      <c r="A33" s="22"/>
      <c r="B33" s="128"/>
      <c r="C33" s="231" t="str">
        <f t="shared" si="6"/>
        <v>Oval lighting</v>
      </c>
      <c r="D33" s="6"/>
      <c r="E33" s="246">
        <v>256</v>
      </c>
      <c r="F33" s="232" t="s">
        <v>970</v>
      </c>
      <c r="G33" s="233">
        <v>7.5600000000000001E-2</v>
      </c>
      <c r="H33" s="253">
        <v>46863</v>
      </c>
      <c r="I33" s="6"/>
      <c r="J33" s="133">
        <v>-62635</v>
      </c>
      <c r="K33" s="134">
        <v>-62635</v>
      </c>
      <c r="L33" s="6"/>
      <c r="M33" s="134">
        <v>-71056</v>
      </c>
      <c r="N33" s="109"/>
      <c r="O33" s="109"/>
      <c r="P33" s="109"/>
    </row>
    <row r="34" spans="1:16" ht="12.75" x14ac:dyDescent="0.2">
      <c r="A34" s="22"/>
      <c r="B34" s="128"/>
      <c r="C34" s="231" t="str">
        <f t="shared" si="6"/>
        <v>Country Recreation Centre</v>
      </c>
      <c r="D34" s="6"/>
      <c r="E34" s="246">
        <v>257</v>
      </c>
      <c r="F34" s="232" t="s">
        <v>970</v>
      </c>
      <c r="G34" s="233">
        <v>2.9000000000000001E-2</v>
      </c>
      <c r="H34" s="253">
        <v>47330</v>
      </c>
      <c r="I34" s="6"/>
      <c r="J34" s="133">
        <v>-174687</v>
      </c>
      <c r="K34" s="134">
        <v>-174687</v>
      </c>
      <c r="L34" s="6"/>
      <c r="M34" s="134">
        <v>-196048</v>
      </c>
      <c r="N34" s="109"/>
      <c r="O34" s="109"/>
      <c r="P34" s="109"/>
    </row>
    <row r="35" spans="1:16" ht="12.75" x14ac:dyDescent="0.2">
      <c r="A35" s="22"/>
      <c r="B35" s="128"/>
      <c r="C35" s="231" t="str">
        <f t="shared" si="6"/>
        <v>Airport upgrades</v>
      </c>
      <c r="D35" s="6"/>
      <c r="E35" s="246">
        <v>252</v>
      </c>
      <c r="F35" s="232" t="s">
        <v>970</v>
      </c>
      <c r="G35" s="233">
        <v>3.5000000000000003E-2</v>
      </c>
      <c r="H35" s="253">
        <v>47725</v>
      </c>
      <c r="I35" s="6"/>
      <c r="J35" s="133">
        <v>-197015</v>
      </c>
      <c r="K35" s="134">
        <v>-197015</v>
      </c>
      <c r="L35" s="6"/>
      <c r="M35" s="134">
        <v>-218794</v>
      </c>
      <c r="N35" s="109"/>
      <c r="O35" s="109"/>
      <c r="P35" s="109"/>
    </row>
    <row r="36" spans="1:16" ht="12.75" x14ac:dyDescent="0.2">
      <c r="A36" s="22"/>
      <c r="B36" s="128"/>
      <c r="C36" s="231" t="str">
        <f t="shared" si="6"/>
        <v>Saleyard upgrades</v>
      </c>
      <c r="D36" s="6"/>
      <c r="E36" s="246">
        <v>258</v>
      </c>
      <c r="F36" s="232" t="s">
        <v>971</v>
      </c>
      <c r="G36" s="233">
        <v>3.56E-2</v>
      </c>
      <c r="H36" s="253">
        <v>45689</v>
      </c>
      <c r="I36" s="6"/>
      <c r="J36" s="133">
        <v>-24417</v>
      </c>
      <c r="K36" s="134">
        <v>-24417</v>
      </c>
      <c r="L36" s="6"/>
      <c r="M36" s="134">
        <v>-32727</v>
      </c>
      <c r="N36" s="109"/>
      <c r="O36" s="109"/>
      <c r="P36" s="109"/>
    </row>
    <row r="37" spans="1:16" ht="12.75" x14ac:dyDescent="0.2">
      <c r="A37" s="22"/>
      <c r="B37" s="128"/>
      <c r="C37" s="231" t="str">
        <f t="shared" si="6"/>
        <v>Admin building roof</v>
      </c>
      <c r="D37" s="6"/>
      <c r="E37" s="246">
        <v>254</v>
      </c>
      <c r="F37" s="232" t="s">
        <v>970</v>
      </c>
      <c r="G37" s="233">
        <v>3.2599999999999997E-2</v>
      </c>
      <c r="H37" s="253">
        <v>46811</v>
      </c>
      <c r="I37" s="6"/>
      <c r="J37" s="133">
        <v>-23537</v>
      </c>
      <c r="K37" s="134">
        <v>-23537</v>
      </c>
      <c r="L37" s="6"/>
      <c r="M37" s="134">
        <v>-26168</v>
      </c>
      <c r="N37" s="109"/>
      <c r="O37" s="109"/>
      <c r="P37" s="109"/>
    </row>
    <row r="38" spans="1:16" ht="12.75" x14ac:dyDescent="0.2">
      <c r="A38" s="22"/>
      <c r="B38" s="128"/>
      <c r="C38" s="312" t="s">
        <v>17</v>
      </c>
      <c r="D38" s="6"/>
      <c r="E38" s="15"/>
      <c r="F38" s="15"/>
      <c r="G38" s="15"/>
      <c r="H38" s="6"/>
      <c r="I38" s="6"/>
      <c r="J38" s="179">
        <f>ROUND(SUM(J32:J37),0)</f>
        <v>-511631</v>
      </c>
      <c r="K38" s="221">
        <f>ROUND(SUM(K32:K37),0)</f>
        <v>-511631</v>
      </c>
      <c r="L38" s="6"/>
      <c r="M38" s="221">
        <f>ROUND(SUM(M32:M37),0)</f>
        <v>-544793</v>
      </c>
      <c r="N38" s="109"/>
      <c r="O38" s="109"/>
      <c r="P38" s="109"/>
    </row>
    <row r="39" spans="1:16" ht="12.75" x14ac:dyDescent="0.2">
      <c r="A39" s="22"/>
      <c r="B39" s="128"/>
      <c r="C39" s="69"/>
      <c r="D39" s="6"/>
      <c r="E39" s="15"/>
      <c r="F39" s="15"/>
      <c r="G39" s="15"/>
      <c r="H39" s="6"/>
      <c r="I39" s="6"/>
      <c r="J39" s="79"/>
      <c r="K39" s="190"/>
      <c r="L39" s="6"/>
      <c r="M39" s="190"/>
      <c r="N39" s="109"/>
      <c r="O39" s="109"/>
      <c r="P39" s="109"/>
    </row>
    <row r="40" spans="1:16" ht="12.75" x14ac:dyDescent="0.2">
      <c r="A40" s="22"/>
      <c r="B40" s="128"/>
      <c r="C40" s="279" t="s">
        <v>1711</v>
      </c>
      <c r="D40" s="6"/>
      <c r="E40" s="15"/>
      <c r="F40" s="15"/>
      <c r="G40" s="15"/>
      <c r="H40" s="6"/>
      <c r="I40" s="6"/>
      <c r="J40" s="79"/>
      <c r="K40" s="109"/>
      <c r="L40" s="6"/>
      <c r="M40" s="109"/>
      <c r="N40" s="109"/>
      <c r="O40" s="109"/>
      <c r="P40" s="109"/>
    </row>
    <row r="41" spans="1:16" ht="12.75" x14ac:dyDescent="0.2">
      <c r="A41" s="22"/>
      <c r="B41" s="128"/>
      <c r="C41" s="231" t="str">
        <f>C21</f>
        <v>DFES Headquarters</v>
      </c>
      <c r="D41" s="6"/>
      <c r="E41" s="246">
        <v>252</v>
      </c>
      <c r="F41" s="232" t="s">
        <v>970</v>
      </c>
      <c r="G41" s="233">
        <v>2.5899999999999999E-2</v>
      </c>
      <c r="H41" s="253"/>
      <c r="I41" s="6"/>
      <c r="J41" s="133">
        <v>-16798</v>
      </c>
      <c r="K41" s="134">
        <v>-16798</v>
      </c>
      <c r="L41" s="6"/>
      <c r="M41" s="134">
        <v>-21011</v>
      </c>
      <c r="N41" s="109"/>
      <c r="O41" s="109"/>
      <c r="P41" s="109"/>
    </row>
    <row r="42" spans="1:16" ht="12.75" x14ac:dyDescent="0.2">
      <c r="A42" s="22"/>
      <c r="B42" s="128"/>
      <c r="C42" s="279" t="s">
        <v>1712</v>
      </c>
      <c r="D42" s="6"/>
      <c r="E42" s="15"/>
      <c r="F42" s="15"/>
      <c r="G42" s="15"/>
      <c r="H42" s="6"/>
      <c r="I42" s="6"/>
      <c r="J42" s="179">
        <f>ROUND(SUM(J41:J41),0)</f>
        <v>-16798</v>
      </c>
      <c r="K42" s="221">
        <f>ROUND(SUM(K41:K41),0)</f>
        <v>-16798</v>
      </c>
      <c r="L42" s="6"/>
      <c r="M42" s="221">
        <f>ROUND(SUM(M41:M41),0)</f>
        <v>-21011</v>
      </c>
      <c r="N42" s="109"/>
      <c r="O42" s="109"/>
      <c r="P42" s="109"/>
    </row>
    <row r="43" spans="1:16" ht="12.75" x14ac:dyDescent="0.2">
      <c r="A43" s="22"/>
      <c r="B43" s="128"/>
      <c r="C43" s="128"/>
      <c r="D43" s="6"/>
      <c r="E43" s="15"/>
      <c r="F43" s="15"/>
      <c r="G43" s="15"/>
      <c r="H43" s="6"/>
      <c r="I43" s="6"/>
      <c r="J43" s="79"/>
      <c r="K43" s="109"/>
      <c r="L43" s="6"/>
      <c r="M43" s="109"/>
      <c r="N43" s="109"/>
      <c r="O43" s="109"/>
      <c r="P43" s="109"/>
    </row>
    <row r="44" spans="1:16" ht="12.75" x14ac:dyDescent="0.2">
      <c r="A44" s="22"/>
      <c r="B44" s="128"/>
      <c r="C44" s="292" t="s">
        <v>1664</v>
      </c>
      <c r="D44" s="228"/>
      <c r="E44" s="6"/>
      <c r="F44" s="69"/>
      <c r="G44" s="15"/>
      <c r="H44" s="15"/>
      <c r="I44" s="15"/>
      <c r="J44" s="179">
        <f>J38+J42</f>
        <v>-528429</v>
      </c>
      <c r="K44" s="221">
        <f>K38+K42</f>
        <v>-528429</v>
      </c>
      <c r="L44" s="6"/>
      <c r="M44" s="221">
        <f>M38+M42</f>
        <v>-565804</v>
      </c>
      <c r="N44" s="109"/>
      <c r="O44" s="109"/>
      <c r="P44" s="109"/>
    </row>
    <row r="45" spans="1:16" ht="12.75" x14ac:dyDescent="0.2">
      <c r="A45" s="22"/>
      <c r="B45" s="128"/>
      <c r="C45" s="91"/>
      <c r="D45" s="228"/>
      <c r="E45" s="6"/>
      <c r="F45" s="69"/>
      <c r="G45" s="15"/>
      <c r="H45" s="15"/>
      <c r="I45" s="15"/>
      <c r="J45" s="15"/>
      <c r="K45" s="15"/>
      <c r="L45" s="15"/>
      <c r="M45" s="15"/>
      <c r="N45" s="109"/>
      <c r="O45" s="109"/>
      <c r="P45" s="109"/>
    </row>
    <row r="46" spans="1:16" ht="12.75" x14ac:dyDescent="0.2">
      <c r="A46" s="22"/>
      <c r="B46" s="128"/>
      <c r="C46" s="19" t="s">
        <v>294</v>
      </c>
      <c r="D46" s="228"/>
      <c r="E46" s="6"/>
      <c r="F46" s="69"/>
      <c r="G46" s="15"/>
      <c r="H46" s="15"/>
      <c r="I46" s="15"/>
      <c r="J46" s="15"/>
      <c r="K46" s="15"/>
      <c r="L46" s="15"/>
      <c r="M46" s="15"/>
      <c r="N46" s="109"/>
      <c r="O46" s="109"/>
      <c r="P46" s="109"/>
    </row>
    <row r="47" spans="1:16" ht="12.75" x14ac:dyDescent="0.2">
      <c r="A47" s="22"/>
      <c r="B47" s="128"/>
      <c r="C47" s="6"/>
      <c r="D47" s="128"/>
      <c r="E47" s="69"/>
      <c r="F47" s="15"/>
      <c r="G47" s="15"/>
      <c r="H47" s="15"/>
      <c r="I47" s="15"/>
      <c r="J47" s="109"/>
      <c r="K47" s="109"/>
      <c r="L47" s="6"/>
      <c r="M47" s="109"/>
      <c r="N47" s="109"/>
      <c r="O47" s="109"/>
      <c r="P47" s="109"/>
    </row>
    <row r="48" spans="1:16" ht="15.75" x14ac:dyDescent="0.2">
      <c r="A48" s="22"/>
      <c r="B48" s="266"/>
      <c r="C48" s="281" t="s">
        <v>1597</v>
      </c>
      <c r="D48" s="281"/>
      <c r="E48" s="312"/>
      <c r="F48" s="287"/>
      <c r="G48" s="15"/>
      <c r="H48" s="15"/>
      <c r="I48" s="15"/>
      <c r="J48" s="109"/>
      <c r="K48" s="109"/>
      <c r="L48" s="109"/>
      <c r="M48" s="109"/>
      <c r="N48" s="109"/>
      <c r="O48" s="109"/>
      <c r="P48" s="109"/>
    </row>
    <row r="49" spans="1:16" ht="15.75" x14ac:dyDescent="0.2">
      <c r="A49" s="22" t="s">
        <v>1072</v>
      </c>
      <c r="B49" s="266"/>
      <c r="C49" s="281" t="s">
        <v>534</v>
      </c>
      <c r="D49" s="281"/>
      <c r="E49" s="312"/>
      <c r="F49" s="287"/>
      <c r="G49" s="15"/>
      <c r="H49" s="15"/>
      <c r="I49" s="6"/>
      <c r="J49" s="109"/>
      <c r="K49" s="6"/>
      <c r="L49" s="109"/>
      <c r="M49" s="109"/>
      <c r="N49" s="109"/>
      <c r="O49" s="109"/>
      <c r="P49" s="109"/>
    </row>
    <row r="50" spans="1:16" ht="15.75" x14ac:dyDescent="0.2">
      <c r="A50" s="22" t="s">
        <v>991</v>
      </c>
      <c r="B50" s="266"/>
      <c r="C50" s="281" t="s">
        <v>1730</v>
      </c>
      <c r="D50" s="281"/>
      <c r="E50" s="312"/>
      <c r="F50" s="287"/>
      <c r="G50" s="15"/>
      <c r="H50" s="15"/>
      <c r="I50" s="6"/>
      <c r="J50" s="109"/>
      <c r="K50" s="6"/>
      <c r="L50" s="109"/>
      <c r="M50" s="109"/>
      <c r="N50" s="109"/>
      <c r="O50" s="109"/>
      <c r="P50" s="109"/>
    </row>
    <row r="51" spans="1:16" ht="12.75" x14ac:dyDescent="0.2">
      <c r="B51" s="276"/>
      <c r="C51" s="276"/>
      <c r="D51" s="276"/>
      <c r="E51" s="312"/>
      <c r="F51" s="287"/>
      <c r="G51" s="15"/>
      <c r="H51" s="15"/>
      <c r="I51" s="6"/>
      <c r="J51" s="109"/>
      <c r="K51" s="6"/>
      <c r="L51" s="109"/>
      <c r="M51" s="109"/>
      <c r="N51" s="109"/>
      <c r="O51" s="109"/>
      <c r="P51" s="109"/>
    </row>
    <row r="52" spans="1:16" ht="15.75" x14ac:dyDescent="0.2">
      <c r="A52" s="22" t="s">
        <v>992</v>
      </c>
      <c r="B52" s="283" t="s">
        <v>2013</v>
      </c>
      <c r="C52" s="284" t="s">
        <v>649</v>
      </c>
      <c r="D52" s="284"/>
      <c r="E52" s="294"/>
      <c r="F52" s="294"/>
      <c r="G52" s="128"/>
      <c r="H52" s="128"/>
      <c r="I52" s="128"/>
      <c r="J52" s="128"/>
      <c r="K52" s="128"/>
      <c r="L52" s="128"/>
      <c r="M52" s="128"/>
      <c r="N52" s="128"/>
      <c r="O52" s="128"/>
      <c r="P52" s="128"/>
    </row>
    <row r="53" spans="1:16" ht="12.75" x14ac:dyDescent="0.2">
      <c r="A53" s="22"/>
      <c r="B53" s="294"/>
      <c r="C53" s="294"/>
      <c r="D53" s="294"/>
      <c r="E53" s="294"/>
      <c r="F53" s="294"/>
      <c r="G53" s="128"/>
      <c r="H53" s="128"/>
      <c r="I53" s="128"/>
      <c r="J53" s="128"/>
      <c r="K53" s="128"/>
      <c r="L53" s="128"/>
      <c r="M53" s="128"/>
      <c r="N53" s="128"/>
      <c r="O53" s="128"/>
      <c r="P53" s="128"/>
    </row>
    <row r="54" spans="1:16" ht="12.75" x14ac:dyDescent="0.2">
      <c r="A54" s="22" t="s">
        <v>1339</v>
      </c>
      <c r="B54" s="294" t="s">
        <v>43</v>
      </c>
      <c r="C54" s="292" t="s">
        <v>2023</v>
      </c>
      <c r="D54" s="6"/>
      <c r="E54" s="6"/>
      <c r="F54" s="6"/>
      <c r="G54" s="6"/>
      <c r="H54" s="6"/>
      <c r="I54" s="6"/>
      <c r="J54" s="6"/>
      <c r="K54" s="6"/>
      <c r="L54" s="6"/>
      <c r="M54" s="6"/>
      <c r="N54" s="6"/>
      <c r="O54" s="6"/>
      <c r="P54" s="6"/>
    </row>
    <row r="55" spans="1:16" ht="12.75" x14ac:dyDescent="0.2">
      <c r="A55" s="22" t="s">
        <v>1082</v>
      </c>
      <c r="B55" s="6"/>
      <c r="C55" s="266"/>
      <c r="D55" s="266"/>
      <c r="E55" s="266"/>
      <c r="F55" s="266"/>
      <c r="G55" s="266"/>
      <c r="H55" s="396" t="s">
        <v>1665</v>
      </c>
      <c r="I55" s="396"/>
      <c r="J55" s="396" t="s">
        <v>1666</v>
      </c>
      <c r="K55" s="396"/>
      <c r="L55" s="266"/>
      <c r="M55" s="269" t="s">
        <v>17</v>
      </c>
      <c r="N55" s="269" t="s">
        <v>11</v>
      </c>
      <c r="O55" s="6"/>
      <c r="P55" s="6"/>
    </row>
    <row r="56" spans="1:16" ht="12.75" x14ac:dyDescent="0.2">
      <c r="A56" s="22"/>
      <c r="B56" s="6" t="s">
        <v>10</v>
      </c>
      <c r="C56" s="266"/>
      <c r="D56" s="266"/>
      <c r="E56" s="270" t="s">
        <v>656</v>
      </c>
      <c r="F56" s="270" t="s">
        <v>657</v>
      </c>
      <c r="G56" s="270" t="s">
        <v>27</v>
      </c>
      <c r="H56" s="269">
        <v>2026</v>
      </c>
      <c r="I56" s="270">
        <v>2026</v>
      </c>
      <c r="J56" s="269">
        <v>2026</v>
      </c>
      <c r="K56" s="270">
        <v>2026</v>
      </c>
      <c r="L56" s="266"/>
      <c r="M56" s="269" t="s">
        <v>1667</v>
      </c>
      <c r="N56" s="269" t="s">
        <v>1638</v>
      </c>
      <c r="O56" s="6"/>
      <c r="P56" s="6"/>
    </row>
    <row r="57" spans="1:16" ht="12.75" x14ac:dyDescent="0.2">
      <c r="A57" s="22"/>
      <c r="B57" s="6"/>
      <c r="C57" s="287" t="s">
        <v>1668</v>
      </c>
      <c r="D57" s="271" t="s">
        <v>56</v>
      </c>
      <c r="E57" s="271" t="s">
        <v>1669</v>
      </c>
      <c r="F57" s="271" t="s">
        <v>1670</v>
      </c>
      <c r="G57" s="271" t="s">
        <v>1644</v>
      </c>
      <c r="H57" s="272" t="s">
        <v>11</v>
      </c>
      <c r="I57" s="271" t="s">
        <v>12</v>
      </c>
      <c r="J57" s="272" t="s">
        <v>11</v>
      </c>
      <c r="K57" s="271" t="s">
        <v>12</v>
      </c>
      <c r="L57" s="266"/>
      <c r="M57" s="272" t="s">
        <v>1671</v>
      </c>
      <c r="N57" s="272" t="s">
        <v>1672</v>
      </c>
      <c r="O57" s="6"/>
      <c r="P57" s="6"/>
    </row>
    <row r="58" spans="1:16" ht="12.75" x14ac:dyDescent="0.2">
      <c r="A58" s="22"/>
      <c r="B58" s="6"/>
      <c r="C58" s="36"/>
      <c r="D58" s="36"/>
      <c r="E58" s="36"/>
      <c r="F58" s="36"/>
      <c r="G58" s="318" t="s">
        <v>26</v>
      </c>
      <c r="H58" s="319" t="s">
        <v>13</v>
      </c>
      <c r="I58" s="318" t="s">
        <v>13</v>
      </c>
      <c r="J58" s="319" t="s">
        <v>13</v>
      </c>
      <c r="K58" s="318" t="s">
        <v>13</v>
      </c>
      <c r="L58" s="266"/>
      <c r="M58" s="319" t="s">
        <v>13</v>
      </c>
      <c r="N58" s="319" t="s">
        <v>13</v>
      </c>
      <c r="O58" s="6"/>
      <c r="P58" s="6"/>
    </row>
    <row r="59" spans="1:16" ht="12.75" x14ac:dyDescent="0.2">
      <c r="A59" s="22"/>
      <c r="B59" s="6"/>
      <c r="C59" s="19" t="s">
        <v>963</v>
      </c>
      <c r="D59" s="29" t="s">
        <v>970</v>
      </c>
      <c r="E59" s="29" t="s">
        <v>972</v>
      </c>
      <c r="F59" s="159">
        <v>10</v>
      </c>
      <c r="G59" s="233">
        <v>3.2599999999999997E-2</v>
      </c>
      <c r="H59" s="107">
        <v>1800000</v>
      </c>
      <c r="I59" s="108">
        <v>2000000</v>
      </c>
      <c r="J59" s="133">
        <v>-1564000</v>
      </c>
      <c r="K59" s="134">
        <v>-2000000</v>
      </c>
      <c r="L59" s="6"/>
      <c r="M59" s="107">
        <v>293400</v>
      </c>
      <c r="N59" s="107">
        <v>236000</v>
      </c>
      <c r="O59" s="6"/>
      <c r="P59" s="6"/>
    </row>
    <row r="60" spans="1:16" ht="12.75" x14ac:dyDescent="0.2">
      <c r="A60" s="22"/>
      <c r="B60" s="6"/>
      <c r="C60" s="6"/>
      <c r="D60" s="74"/>
      <c r="E60" s="74"/>
      <c r="F60" s="74"/>
      <c r="G60" s="6"/>
      <c r="H60" s="81">
        <f>ROUND(SUM(H59:H59),0)</f>
        <v>1800000</v>
      </c>
      <c r="I60" s="90">
        <f>ROUND(SUM(I59:I59),0)</f>
        <v>2000000</v>
      </c>
      <c r="J60" s="81">
        <f>ROUND(SUM(J59:J59),0)</f>
        <v>-1564000</v>
      </c>
      <c r="K60" s="90">
        <f>ROUND(SUM(K59:K59),0)</f>
        <v>-2000000</v>
      </c>
      <c r="L60" s="6"/>
      <c r="M60" s="81">
        <f>ROUND(SUM(M59:M59),0)</f>
        <v>293400</v>
      </c>
      <c r="N60" s="81">
        <f>ROUND(SUM(N59:N59),0)</f>
        <v>236000</v>
      </c>
      <c r="O60" s="6"/>
      <c r="P60" s="6"/>
    </row>
    <row r="61" spans="1:16" ht="12.75" x14ac:dyDescent="0.2">
      <c r="A61" s="22"/>
      <c r="B61" s="6"/>
      <c r="C61" s="19" t="s">
        <v>294</v>
      </c>
      <c r="D61" s="74"/>
      <c r="E61" s="74"/>
      <c r="F61" s="74"/>
      <c r="G61" s="6"/>
      <c r="H61" s="74"/>
      <c r="I61" s="74"/>
      <c r="J61" s="74"/>
      <c r="K61" s="74"/>
      <c r="L61" s="74"/>
      <c r="M61" s="74"/>
      <c r="N61" s="74"/>
      <c r="O61" s="74"/>
      <c r="P61" s="6"/>
    </row>
    <row r="62" spans="1:16" ht="12.75" customHeight="1" x14ac:dyDescent="0.2">
      <c r="A62" s="22"/>
      <c r="B62" s="6"/>
      <c r="C62" s="6"/>
      <c r="D62" s="74"/>
      <c r="E62" s="74"/>
      <c r="F62" s="74"/>
      <c r="G62" s="74"/>
      <c r="H62" s="74"/>
      <c r="I62" s="74"/>
      <c r="J62" s="6"/>
      <c r="K62" s="6"/>
      <c r="L62" s="6"/>
      <c r="M62" s="6"/>
      <c r="N62" s="6"/>
      <c r="O62" s="6"/>
      <c r="P62" s="6"/>
    </row>
    <row r="63" spans="1:16" ht="12.75" x14ac:dyDescent="0.2">
      <c r="A63" s="22" t="s">
        <v>1340</v>
      </c>
      <c r="B63" s="294" t="s">
        <v>61</v>
      </c>
      <c r="C63" s="292" t="s">
        <v>1673</v>
      </c>
      <c r="D63" s="6"/>
      <c r="E63" s="6"/>
      <c r="F63" s="6"/>
      <c r="G63" s="6"/>
      <c r="H63" s="6"/>
      <c r="I63" s="6"/>
      <c r="J63" s="6"/>
      <c r="K63" s="6"/>
      <c r="L63" s="6"/>
      <c r="M63" s="6"/>
      <c r="N63" s="6"/>
      <c r="O63" s="6"/>
      <c r="P63" s="6"/>
    </row>
    <row r="64" spans="1:16" ht="12.75" x14ac:dyDescent="0.2">
      <c r="A64" s="22"/>
      <c r="B64" s="6"/>
      <c r="C64" s="266"/>
      <c r="D64" s="303"/>
      <c r="E64" s="266"/>
      <c r="F64" s="270"/>
      <c r="G64" s="270" t="s">
        <v>658</v>
      </c>
      <c r="H64" s="269" t="s">
        <v>659</v>
      </c>
      <c r="I64" s="269" t="s">
        <v>660</v>
      </c>
      <c r="J64" s="269" t="s">
        <v>658</v>
      </c>
      <c r="K64" s="6"/>
      <c r="L64" s="6"/>
      <c r="M64" s="6"/>
      <c r="N64" s="6"/>
      <c r="O64" s="6"/>
      <c r="P64" s="6"/>
    </row>
    <row r="65" spans="1:16" ht="12.75" x14ac:dyDescent="0.2">
      <c r="A65" s="22"/>
      <c r="B65" s="6"/>
      <c r="C65" s="266"/>
      <c r="D65" s="303"/>
      <c r="E65" s="266"/>
      <c r="F65" s="270" t="s">
        <v>580</v>
      </c>
      <c r="G65" s="270" t="s">
        <v>1638</v>
      </c>
      <c r="H65" s="269" t="s">
        <v>1674</v>
      </c>
      <c r="I65" s="269" t="s">
        <v>1674</v>
      </c>
      <c r="J65" s="269" t="s">
        <v>1638</v>
      </c>
      <c r="K65" s="6"/>
      <c r="L65" s="6"/>
      <c r="M65" s="6"/>
      <c r="N65" s="6"/>
      <c r="O65" s="6"/>
      <c r="P65" s="6"/>
    </row>
    <row r="66" spans="1:16" ht="12.75" x14ac:dyDescent="0.2">
      <c r="A66" s="22"/>
      <c r="B66" s="6"/>
      <c r="C66" s="287" t="s">
        <v>661</v>
      </c>
      <c r="D66" s="303"/>
      <c r="E66" s="271" t="s">
        <v>56</v>
      </c>
      <c r="F66" s="271" t="s">
        <v>659</v>
      </c>
      <c r="G66" s="271" t="s">
        <v>2024</v>
      </c>
      <c r="H66" s="272" t="s">
        <v>2025</v>
      </c>
      <c r="I66" s="272" t="s">
        <v>2025</v>
      </c>
      <c r="J66" s="272" t="s">
        <v>2026</v>
      </c>
      <c r="K66" s="6"/>
      <c r="L66" s="6"/>
      <c r="M66" s="6"/>
      <c r="N66" s="6"/>
      <c r="O66" s="6"/>
      <c r="P66" s="6"/>
    </row>
    <row r="67" spans="1:16" ht="12.75" x14ac:dyDescent="0.2">
      <c r="A67" s="22"/>
      <c r="B67" s="6"/>
      <c r="C67" s="289"/>
      <c r="D67" s="289"/>
      <c r="E67" s="289"/>
      <c r="F67" s="273"/>
      <c r="G67" s="318" t="s">
        <v>13</v>
      </c>
      <c r="H67" s="319" t="s">
        <v>13</v>
      </c>
      <c r="I67" s="319" t="s">
        <v>13</v>
      </c>
      <c r="J67" s="319" t="s">
        <v>13</v>
      </c>
      <c r="K67" s="6"/>
      <c r="L67" s="6"/>
      <c r="M67" s="6"/>
      <c r="N67" s="6"/>
      <c r="O67" s="6"/>
      <c r="P67" s="6"/>
    </row>
    <row r="68" spans="1:16" ht="12.75" x14ac:dyDescent="0.2">
      <c r="A68" s="22"/>
      <c r="B68" s="6"/>
      <c r="C68" s="19" t="s">
        <v>1598</v>
      </c>
      <c r="D68" s="19"/>
      <c r="E68" s="29" t="s">
        <v>970</v>
      </c>
      <c r="F68" s="234">
        <v>42278</v>
      </c>
      <c r="G68" s="108">
        <v>155684</v>
      </c>
      <c r="H68" s="107">
        <v>0</v>
      </c>
      <c r="I68" s="133">
        <v>0</v>
      </c>
      <c r="J68" s="79">
        <f>SUM(G68:I68)</f>
        <v>155684</v>
      </c>
      <c r="K68" s="6"/>
      <c r="L68" s="6"/>
      <c r="M68" s="6"/>
      <c r="N68" s="6"/>
      <c r="O68" s="6"/>
      <c r="P68" s="6"/>
    </row>
    <row r="69" spans="1:16" ht="12.75" x14ac:dyDescent="0.2">
      <c r="A69" s="22"/>
      <c r="B69" s="6"/>
      <c r="C69" s="19" t="s">
        <v>963</v>
      </c>
      <c r="D69" s="19"/>
      <c r="E69" s="29" t="s">
        <v>970</v>
      </c>
      <c r="F69" s="234">
        <v>43738</v>
      </c>
      <c r="G69" s="108">
        <v>0</v>
      </c>
      <c r="H69" s="107">
        <v>1800000</v>
      </c>
      <c r="I69" s="133">
        <v>-1564000</v>
      </c>
      <c r="J69" s="79">
        <f t="shared" ref="J69" si="7">SUM(G69:I69)</f>
        <v>236000</v>
      </c>
      <c r="K69" s="6"/>
      <c r="L69" s="6"/>
      <c r="M69" s="6"/>
      <c r="N69" s="6"/>
      <c r="O69" s="6"/>
      <c r="P69" s="6"/>
    </row>
    <row r="70" spans="1:16" ht="12.75" x14ac:dyDescent="0.2">
      <c r="A70" s="22"/>
      <c r="B70" s="6"/>
      <c r="C70" s="6"/>
      <c r="D70" s="74"/>
      <c r="E70" s="6"/>
      <c r="F70" s="49"/>
      <c r="G70" s="90">
        <f>ROUND(SUM(G68:G69),0)</f>
        <v>155684</v>
      </c>
      <c r="H70" s="81">
        <f>ROUND(SUM(H68:H69),0)</f>
        <v>1800000</v>
      </c>
      <c r="I70" s="81">
        <f>ROUND(SUM(I68:I69),0)</f>
        <v>-1564000</v>
      </c>
      <c r="J70" s="81">
        <f>ROUND(SUM(J68:J69),0)</f>
        <v>391684</v>
      </c>
      <c r="K70" s="6"/>
      <c r="L70" s="6"/>
      <c r="M70" s="6"/>
      <c r="N70" s="6"/>
      <c r="O70" s="6"/>
      <c r="P70" s="6"/>
    </row>
    <row r="71" spans="1:16" ht="12.75" x14ac:dyDescent="0.2">
      <c r="A71" s="22"/>
      <c r="B71" s="6"/>
      <c r="C71" s="19" t="s">
        <v>294</v>
      </c>
      <c r="D71" s="6"/>
      <c r="E71" s="6"/>
      <c r="F71" s="6"/>
      <c r="G71" s="6"/>
      <c r="H71" s="6"/>
      <c r="I71" s="6"/>
      <c r="J71" s="6"/>
      <c r="K71" s="6"/>
      <c r="L71" s="6"/>
      <c r="M71" s="6"/>
      <c r="N71" s="6"/>
      <c r="O71" s="6"/>
      <c r="P71" s="6"/>
    </row>
    <row r="72" spans="1:16" ht="12.75" x14ac:dyDescent="0.2">
      <c r="A72" s="22"/>
      <c r="B72" s="6"/>
      <c r="C72" s="6"/>
      <c r="D72" s="6"/>
      <c r="E72" s="6"/>
      <c r="F72" s="6"/>
      <c r="G72" s="6"/>
      <c r="H72" s="6"/>
      <c r="I72" s="6"/>
      <c r="J72" s="6"/>
      <c r="K72" s="6"/>
      <c r="L72" s="6"/>
      <c r="M72" s="6"/>
      <c r="N72" s="6"/>
      <c r="O72" s="6"/>
      <c r="P72" s="6"/>
    </row>
    <row r="73" spans="1:16" ht="12.75" x14ac:dyDescent="0.2">
      <c r="A73" s="22" t="s">
        <v>1056</v>
      </c>
      <c r="B73" s="294" t="s">
        <v>554</v>
      </c>
      <c r="C73" s="279" t="s">
        <v>322</v>
      </c>
      <c r="D73" s="66"/>
      <c r="E73" s="6"/>
      <c r="F73" s="6"/>
      <c r="G73" s="6"/>
      <c r="H73" s="6"/>
      <c r="I73" s="6"/>
      <c r="J73" s="6"/>
      <c r="K73" s="6"/>
      <c r="L73" s="6"/>
      <c r="M73" s="6"/>
      <c r="N73" s="6"/>
      <c r="O73" s="6"/>
      <c r="P73" s="6"/>
    </row>
    <row r="74" spans="1:16" ht="12.75" x14ac:dyDescent="0.2">
      <c r="A74" s="22"/>
      <c r="B74" s="6"/>
      <c r="C74" s="266"/>
      <c r="D74" s="266"/>
      <c r="E74" s="397" t="s">
        <v>504</v>
      </c>
      <c r="F74" s="397"/>
      <c r="G74" s="397"/>
      <c r="H74" s="397"/>
      <c r="I74" s="397"/>
      <c r="J74" s="397"/>
      <c r="K74" s="397"/>
      <c r="L74" s="313"/>
      <c r="M74" s="397" t="s">
        <v>12</v>
      </c>
      <c r="N74" s="397"/>
      <c r="O74" s="397"/>
      <c r="P74" s="397"/>
    </row>
    <row r="75" spans="1:16" ht="40.5" customHeight="1" x14ac:dyDescent="0.2">
      <c r="A75" s="22"/>
      <c r="B75" s="6"/>
      <c r="C75" s="314" t="s">
        <v>186</v>
      </c>
      <c r="D75" s="271" t="s">
        <v>254</v>
      </c>
      <c r="E75" s="315" t="s">
        <v>2014</v>
      </c>
      <c r="F75" s="315" t="s">
        <v>2027</v>
      </c>
      <c r="G75" s="315" t="s">
        <v>2016</v>
      </c>
      <c r="H75" s="315" t="s">
        <v>2017</v>
      </c>
      <c r="I75" s="316" t="s">
        <v>2028</v>
      </c>
      <c r="J75" s="316" t="s">
        <v>2019</v>
      </c>
      <c r="K75" s="316" t="s">
        <v>2022</v>
      </c>
      <c r="L75" s="313"/>
      <c r="M75" s="315" t="s">
        <v>2021</v>
      </c>
      <c r="N75" s="315" t="s">
        <v>2028</v>
      </c>
      <c r="O75" s="315" t="s">
        <v>2019</v>
      </c>
      <c r="P75" s="315" t="s">
        <v>2022</v>
      </c>
    </row>
    <row r="76" spans="1:16" ht="12.75" x14ac:dyDescent="0.2">
      <c r="A76" s="22"/>
      <c r="B76" s="77"/>
      <c r="C76" s="320"/>
      <c r="D76" s="320"/>
      <c r="E76" s="318" t="s">
        <v>13</v>
      </c>
      <c r="F76" s="318" t="s">
        <v>13</v>
      </c>
      <c r="G76" s="318" t="s">
        <v>13</v>
      </c>
      <c r="H76" s="318" t="s">
        <v>13</v>
      </c>
      <c r="I76" s="319" t="s">
        <v>13</v>
      </c>
      <c r="J76" s="319" t="s">
        <v>13</v>
      </c>
      <c r="K76" s="319" t="s">
        <v>13</v>
      </c>
      <c r="L76" s="313"/>
      <c r="M76" s="318" t="s">
        <v>13</v>
      </c>
      <c r="N76" s="318" t="s">
        <v>13</v>
      </c>
      <c r="O76" s="318" t="s">
        <v>13</v>
      </c>
      <c r="P76" s="318" t="s">
        <v>13</v>
      </c>
    </row>
    <row r="77" spans="1:16" ht="12.75" x14ac:dyDescent="0.2">
      <c r="A77" s="22"/>
      <c r="B77" s="77"/>
      <c r="C77" s="19" t="s">
        <v>973</v>
      </c>
      <c r="D77" s="19"/>
      <c r="E77" s="220">
        <v>0</v>
      </c>
      <c r="F77" s="220">
        <v>156400</v>
      </c>
      <c r="G77" s="134">
        <v>-18384</v>
      </c>
      <c r="H77" s="190">
        <f>SUM(E77:G77)</f>
        <v>138016</v>
      </c>
      <c r="I77" s="107">
        <v>0</v>
      </c>
      <c r="J77" s="133">
        <v>-37738</v>
      </c>
      <c r="K77" s="79">
        <f>SUM(H77:J77)</f>
        <v>100278</v>
      </c>
      <c r="L77" s="109"/>
      <c r="M77" s="220">
        <v>138016</v>
      </c>
      <c r="N77" s="220">
        <v>0</v>
      </c>
      <c r="O77" s="134">
        <v>-37738</v>
      </c>
      <c r="P77" s="190">
        <f>SUM(M77:O77)</f>
        <v>100278</v>
      </c>
    </row>
    <row r="78" spans="1:16" ht="12.75" x14ac:dyDescent="0.2">
      <c r="A78" s="22"/>
      <c r="B78" s="77"/>
      <c r="C78" s="19" t="s">
        <v>974</v>
      </c>
      <c r="D78" s="19"/>
      <c r="E78" s="220">
        <v>0</v>
      </c>
      <c r="F78" s="220">
        <v>0</v>
      </c>
      <c r="G78" s="134">
        <v>0</v>
      </c>
      <c r="H78" s="190">
        <f t="shared" ref="H78:H79" si="8">SUM(E78:G78)</f>
        <v>0</v>
      </c>
      <c r="I78" s="107">
        <v>302250</v>
      </c>
      <c r="J78" s="133">
        <v>-35539</v>
      </c>
      <c r="K78" s="79">
        <f t="shared" ref="K78:K79" si="9">SUM(H78:J78)</f>
        <v>266711</v>
      </c>
      <c r="L78" s="109"/>
      <c r="M78" s="220">
        <v>0</v>
      </c>
      <c r="N78" s="220">
        <v>300000</v>
      </c>
      <c r="O78" s="134">
        <v>-35000</v>
      </c>
      <c r="P78" s="190">
        <f t="shared" ref="P78:P79" si="10">SUM(M78:O78)</f>
        <v>265000</v>
      </c>
    </row>
    <row r="79" spans="1:16" ht="12.75" x14ac:dyDescent="0.2">
      <c r="A79" s="22"/>
      <c r="B79" s="77"/>
      <c r="C79" s="19" t="s">
        <v>1717</v>
      </c>
      <c r="D79" s="19"/>
      <c r="E79" s="220">
        <v>317685</v>
      </c>
      <c r="F79" s="220">
        <v>0</v>
      </c>
      <c r="G79" s="134">
        <v>-86865</v>
      </c>
      <c r="H79" s="190">
        <f t="shared" si="8"/>
        <v>230820</v>
      </c>
      <c r="I79" s="107">
        <v>0</v>
      </c>
      <c r="J79" s="133">
        <v>-89932</v>
      </c>
      <c r="K79" s="79">
        <f t="shared" si="9"/>
        <v>140888</v>
      </c>
      <c r="L79" s="109"/>
      <c r="M79" s="220">
        <v>230820</v>
      </c>
      <c r="N79" s="220">
        <v>0</v>
      </c>
      <c r="O79" s="134">
        <v>-89932</v>
      </c>
      <c r="P79" s="190">
        <f t="shared" si="10"/>
        <v>140888</v>
      </c>
    </row>
    <row r="80" spans="1:16" ht="12.75" x14ac:dyDescent="0.2">
      <c r="A80" s="22"/>
      <c r="B80" s="77"/>
      <c r="C80" s="279" t="s">
        <v>1678</v>
      </c>
      <c r="D80" s="235" t="str">
        <f>_xlfn.NUMBERVALUE(Leases!B5)&amp;Leases!B44</f>
        <v>11(b)</v>
      </c>
      <c r="E80" s="221">
        <f t="shared" ref="E80:K80" si="11">ROUND(SUM(E77:E79),0)</f>
        <v>317685</v>
      </c>
      <c r="F80" s="221">
        <f t="shared" si="11"/>
        <v>156400</v>
      </c>
      <c r="G80" s="221">
        <f t="shared" si="11"/>
        <v>-105249</v>
      </c>
      <c r="H80" s="221">
        <f t="shared" si="11"/>
        <v>368836</v>
      </c>
      <c r="I80" s="179">
        <f t="shared" si="11"/>
        <v>302250</v>
      </c>
      <c r="J80" s="179">
        <f t="shared" si="11"/>
        <v>-163209</v>
      </c>
      <c r="K80" s="179">
        <f t="shared" si="11"/>
        <v>507877</v>
      </c>
      <c r="L80" s="109"/>
      <c r="M80" s="221">
        <f>ROUND(SUM(M77:M79),0)</f>
        <v>368836</v>
      </c>
      <c r="N80" s="221">
        <f>ROUND(SUM(N77:N79),0)</f>
        <v>300000</v>
      </c>
      <c r="O80" s="221">
        <f>ROUND(SUM(O77:O79),0)</f>
        <v>-162670</v>
      </c>
      <c r="P80" s="221">
        <f>ROUND(SUM(P77:P79),0)</f>
        <v>506166</v>
      </c>
    </row>
    <row r="81" spans="1:16" ht="12.75" x14ac:dyDescent="0.2">
      <c r="A81" s="22"/>
      <c r="B81" s="77"/>
      <c r="C81" s="77"/>
      <c r="D81" s="77"/>
      <c r="E81" s="6"/>
      <c r="F81" s="77"/>
      <c r="G81" s="77"/>
      <c r="H81" s="77"/>
      <c r="I81" s="77"/>
      <c r="J81" s="77"/>
      <c r="K81" s="77"/>
      <c r="L81" s="77"/>
      <c r="M81" s="77"/>
      <c r="N81" s="77"/>
      <c r="O81" s="77"/>
      <c r="P81" s="77"/>
    </row>
    <row r="82" spans="1:16" ht="12.75" x14ac:dyDescent="0.2">
      <c r="A82" s="22"/>
      <c r="B82" s="77"/>
      <c r="C82" s="279" t="s">
        <v>1675</v>
      </c>
      <c r="D82" s="279"/>
      <c r="E82" s="266"/>
      <c r="F82" s="321"/>
      <c r="G82" s="321"/>
      <c r="H82" s="321"/>
      <c r="I82" s="321"/>
      <c r="J82" s="321"/>
      <c r="K82" s="321"/>
      <c r="L82" s="321"/>
      <c r="M82" s="321"/>
      <c r="N82" s="321"/>
      <c r="O82" s="77"/>
      <c r="P82" s="77"/>
    </row>
    <row r="83" spans="1:16" ht="38.25" x14ac:dyDescent="0.2">
      <c r="A83" s="22"/>
      <c r="B83" s="77"/>
      <c r="C83" s="322" t="s">
        <v>186</v>
      </c>
      <c r="D83" s="271"/>
      <c r="E83" s="288" t="s">
        <v>1676</v>
      </c>
      <c r="F83" s="288" t="s">
        <v>56</v>
      </c>
      <c r="G83" s="288" t="s">
        <v>1660</v>
      </c>
      <c r="H83" s="288" t="s">
        <v>747</v>
      </c>
      <c r="I83" s="288"/>
      <c r="J83" s="323" t="s">
        <v>2029</v>
      </c>
      <c r="K83" s="288" t="s">
        <v>2030</v>
      </c>
      <c r="L83" s="288"/>
      <c r="M83" s="288" t="s">
        <v>2031</v>
      </c>
      <c r="N83" s="288" t="s">
        <v>1677</v>
      </c>
      <c r="O83" s="77"/>
      <c r="P83" s="77"/>
    </row>
    <row r="84" spans="1:16" ht="12.75" x14ac:dyDescent="0.2">
      <c r="A84" s="22"/>
      <c r="B84" s="77"/>
      <c r="C84" s="320"/>
      <c r="D84" s="289"/>
      <c r="E84" s="320"/>
      <c r="F84" s="320"/>
      <c r="G84" s="320"/>
      <c r="H84" s="320"/>
      <c r="I84" s="320"/>
      <c r="J84" s="319" t="s">
        <v>13</v>
      </c>
      <c r="K84" s="318" t="s">
        <v>13</v>
      </c>
      <c r="L84" s="289"/>
      <c r="M84" s="318" t="s">
        <v>13</v>
      </c>
      <c r="N84" s="320"/>
      <c r="O84" s="77"/>
      <c r="P84" s="77"/>
    </row>
    <row r="85" spans="1:16" ht="12.75" x14ac:dyDescent="0.2">
      <c r="A85" s="22"/>
      <c r="B85" s="77"/>
      <c r="C85" s="236" t="str">
        <f>C77</f>
        <v>Ranger vehicles</v>
      </c>
      <c r="D85" s="6"/>
      <c r="E85" s="246">
        <v>98341</v>
      </c>
      <c r="F85" s="237" t="s">
        <v>977</v>
      </c>
      <c r="G85" s="233">
        <v>3.5000000000000003E-2</v>
      </c>
      <c r="H85" s="238">
        <v>46631</v>
      </c>
      <c r="I85" s="233"/>
      <c r="J85" s="133">
        <v>-4503</v>
      </c>
      <c r="K85" s="134">
        <v>-4503</v>
      </c>
      <c r="L85" s="6"/>
      <c r="M85" s="134">
        <v>-2737</v>
      </c>
      <c r="N85" s="239" t="s">
        <v>976</v>
      </c>
      <c r="O85" s="77"/>
      <c r="P85" s="77"/>
    </row>
    <row r="86" spans="1:16" ht="12.75" x14ac:dyDescent="0.2">
      <c r="A86" s="22"/>
      <c r="B86" s="77"/>
      <c r="C86" s="236" t="str">
        <f>C78</f>
        <v>Heavy plant</v>
      </c>
      <c r="D86" s="6"/>
      <c r="E86" s="246">
        <v>96353</v>
      </c>
      <c r="F86" s="237" t="s">
        <v>977</v>
      </c>
      <c r="G86" s="233">
        <v>3.5000000000000003E-2</v>
      </c>
      <c r="H86" s="238">
        <v>46996</v>
      </c>
      <c r="I86" s="233"/>
      <c r="J86" s="133">
        <v>-5291</v>
      </c>
      <c r="K86" s="134">
        <v>-7298</v>
      </c>
      <c r="L86" s="6"/>
      <c r="M86" s="134">
        <v>0</v>
      </c>
      <c r="N86" s="239" t="s">
        <v>976</v>
      </c>
      <c r="O86" s="77"/>
      <c r="P86" s="77"/>
    </row>
    <row r="87" spans="1:16" ht="12.75" x14ac:dyDescent="0.2">
      <c r="A87" s="22"/>
      <c r="B87" s="77"/>
      <c r="C87" s="236" t="str">
        <f>C79</f>
        <v>Land and building lease</v>
      </c>
      <c r="D87" s="6"/>
      <c r="E87" s="246">
        <v>96354</v>
      </c>
      <c r="F87" s="237" t="s">
        <v>975</v>
      </c>
      <c r="G87" s="233">
        <v>3.5000000000000003E-2</v>
      </c>
      <c r="H87" s="238">
        <v>46326</v>
      </c>
      <c r="I87" s="233"/>
      <c r="J87" s="133">
        <v>-7298</v>
      </c>
      <c r="K87" s="134">
        <v>-5000</v>
      </c>
      <c r="L87" s="6"/>
      <c r="M87" s="134">
        <v>-10365</v>
      </c>
      <c r="N87" s="239" t="s">
        <v>976</v>
      </c>
      <c r="O87" s="77"/>
      <c r="P87" s="77"/>
    </row>
    <row r="88" spans="1:16" ht="12.75" x14ac:dyDescent="0.2">
      <c r="A88" s="22"/>
      <c r="B88" s="77"/>
      <c r="C88" s="279" t="s">
        <v>1664</v>
      </c>
      <c r="D88" s="13"/>
      <c r="E88" s="77"/>
      <c r="F88" s="77"/>
      <c r="G88" s="77"/>
      <c r="H88" s="77"/>
      <c r="I88" s="77"/>
      <c r="J88" s="179">
        <f>ROUND(SUM(J85:J87),0)</f>
        <v>-17092</v>
      </c>
      <c r="K88" s="221">
        <f>ROUND(SUM(K85:K87),0)</f>
        <v>-16801</v>
      </c>
      <c r="L88" s="6"/>
      <c r="M88" s="221">
        <f>ROUND(SUM(M85:M87),0)</f>
        <v>-13102</v>
      </c>
      <c r="N88" s="77"/>
      <c r="O88" s="77"/>
      <c r="P88" s="77"/>
    </row>
  </sheetData>
  <mergeCells count="6">
    <mergeCell ref="M8:P8"/>
    <mergeCell ref="E8:K8"/>
    <mergeCell ref="J55:K55"/>
    <mergeCell ref="H55:I55"/>
    <mergeCell ref="E74:K74"/>
    <mergeCell ref="M74:P74"/>
  </mergeCells>
  <conditionalFormatting sqref="C11:P24">
    <cfRule type="expression" dxfId="3" priority="1">
      <formula>TRUNC(C11)&lt;&gt;C11</formula>
    </cfRule>
  </conditionalFormatting>
  <conditionalFormatting sqref="J32:M44 H59:N60 G68:J70 E77:P80 J85:M88">
    <cfRule type="expression" dxfId="2" priority="8">
      <formula>TRUNC(E32)&lt;&gt;E32</formula>
    </cfRule>
  </conditionalFormatting>
  <pageMargins left="0.23622047244094491" right="0.23622047244094491" top="0.90551181102362199" bottom="0.74803149606299213" header="0.31496062992125984" footer="0.31496062992125984"/>
  <pageSetup paperSize="9" scale="68" fitToHeight="0" orientation="landscape" r:id="rId1"/>
  <headerFooter scaleWithDoc="0">
    <oddFooter>&amp;L&amp;K000000&amp;R&amp;K000000 | &amp;P</oddFooter>
  </headerFooter>
  <rowBreaks count="1" manualBreakCount="1">
    <brk id="47" max="15" man="1"/>
  </rowBreaks>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4">
    <tabColor rgb="FF002060"/>
    <pageSetUpPr fitToPage="1"/>
  </sheetPr>
  <dimension ref="A1:R44"/>
  <sheetViews>
    <sheetView view="pageBreakPreview" zoomScaleNormal="100" zoomScaleSheetLayoutView="100" workbookViewId="0"/>
  </sheetViews>
  <sheetFormatPr defaultColWidth="9" defaultRowHeight="15" customHeight="1" x14ac:dyDescent="0.2"/>
  <cols>
    <col min="1" max="1" width="12" style="8" bestFit="1" customWidth="1"/>
    <col min="2" max="2" width="4.42578125" bestFit="1" customWidth="1"/>
    <col min="3" max="3" width="6.5703125" customWidth="1"/>
    <col min="4" max="4" width="36.42578125" customWidth="1"/>
    <col min="5" max="5" width="12" customWidth="1"/>
    <col min="6" max="6" width="12.140625" customWidth="1"/>
    <col min="7" max="7" width="10.85546875" bestFit="1" customWidth="1"/>
    <col min="8" max="8" width="11.42578125" customWidth="1"/>
    <col min="9" max="9" width="2" customWidth="1"/>
    <col min="10" max="10" width="11.42578125" customWidth="1"/>
    <col min="11" max="11" width="12.140625" customWidth="1"/>
    <col min="12" max="12" width="13.140625" customWidth="1"/>
    <col min="13" max="13" width="11.140625" customWidth="1"/>
    <col min="14" max="14" width="2.140625" customWidth="1"/>
    <col min="15" max="16" width="11.42578125" customWidth="1"/>
    <col min="17" max="17" width="13.42578125" customWidth="1"/>
    <col min="18" max="18" width="11.42578125" customWidth="1"/>
  </cols>
  <sheetData>
    <row r="1" spans="1:18" ht="15" customHeight="1" x14ac:dyDescent="0.2">
      <c r="A1" s="23"/>
      <c r="B1" s="266"/>
      <c r="C1" s="281" t="s">
        <v>1597</v>
      </c>
      <c r="D1" s="266"/>
      <c r="E1" s="266"/>
      <c r="F1" s="266"/>
      <c r="G1" s="266"/>
      <c r="H1" s="266"/>
      <c r="I1" s="266"/>
      <c r="J1" s="266"/>
      <c r="K1" s="266"/>
      <c r="L1" s="266"/>
      <c r="M1" s="266"/>
      <c r="N1" s="266"/>
      <c r="O1" s="266"/>
      <c r="P1" s="266"/>
      <c r="Q1" s="266"/>
      <c r="R1" s="266"/>
    </row>
    <row r="2" spans="1:18" ht="15" customHeight="1" x14ac:dyDescent="0.2">
      <c r="A2" s="23" t="s">
        <v>1072</v>
      </c>
      <c r="B2" s="266"/>
      <c r="C2" s="281" t="s">
        <v>534</v>
      </c>
      <c r="D2" s="266"/>
      <c r="E2" s="266"/>
      <c r="F2" s="266"/>
      <c r="G2" s="266"/>
      <c r="H2" s="266"/>
      <c r="I2" s="266"/>
      <c r="J2" s="266"/>
      <c r="K2" s="266"/>
      <c r="L2" s="266"/>
      <c r="M2" s="266"/>
      <c r="N2" s="266"/>
      <c r="O2" s="266"/>
      <c r="P2" s="266"/>
      <c r="Q2" s="266"/>
      <c r="R2" s="266"/>
    </row>
    <row r="3" spans="1:18" ht="15" customHeight="1" x14ac:dyDescent="0.2">
      <c r="A3" s="23" t="s">
        <v>991</v>
      </c>
      <c r="B3" s="266"/>
      <c r="C3" s="281" t="s">
        <v>1730</v>
      </c>
      <c r="D3" s="266"/>
      <c r="E3" s="266"/>
      <c r="F3" s="266"/>
      <c r="G3" s="266"/>
      <c r="H3" s="266"/>
      <c r="I3" s="266"/>
      <c r="J3" s="266"/>
      <c r="K3" s="266"/>
      <c r="L3" s="266"/>
      <c r="M3" s="266"/>
      <c r="N3" s="266"/>
      <c r="O3" s="266"/>
      <c r="P3" s="266"/>
      <c r="Q3" s="266"/>
      <c r="R3" s="266"/>
    </row>
    <row r="4" spans="1:18" ht="12.75" x14ac:dyDescent="0.2">
      <c r="B4" s="266"/>
      <c r="C4" s="266"/>
      <c r="D4" s="266"/>
      <c r="E4" s="266"/>
      <c r="F4" s="266"/>
      <c r="G4" s="266"/>
      <c r="H4" s="266"/>
      <c r="I4" s="266"/>
      <c r="J4" s="266"/>
      <c r="K4" s="266"/>
      <c r="L4" s="266"/>
      <c r="M4" s="266"/>
      <c r="N4" s="266"/>
      <c r="O4" s="266"/>
      <c r="P4" s="266"/>
      <c r="Q4" s="266"/>
      <c r="R4" s="266"/>
    </row>
    <row r="5" spans="1:18" ht="12.75" x14ac:dyDescent="0.2">
      <c r="B5" s="286"/>
      <c r="C5" s="286"/>
      <c r="D5" s="266"/>
      <c r="E5" s="269">
        <v>2026</v>
      </c>
      <c r="F5" s="269">
        <v>2026</v>
      </c>
      <c r="G5" s="269">
        <v>2026</v>
      </c>
      <c r="H5" s="269">
        <v>2026</v>
      </c>
      <c r="I5" s="266"/>
      <c r="J5" s="270">
        <v>2026</v>
      </c>
      <c r="K5" s="270">
        <v>2026</v>
      </c>
      <c r="L5" s="270">
        <v>2026</v>
      </c>
      <c r="M5" s="270">
        <v>2026</v>
      </c>
      <c r="N5" s="267"/>
      <c r="O5" s="270">
        <v>2025</v>
      </c>
      <c r="P5" s="270">
        <v>2025</v>
      </c>
      <c r="Q5" s="270">
        <v>2025</v>
      </c>
      <c r="R5" s="270">
        <v>2025</v>
      </c>
    </row>
    <row r="6" spans="1:18" ht="12.75" x14ac:dyDescent="0.2">
      <c r="A6" s="23"/>
      <c r="B6" s="286"/>
      <c r="C6" s="286"/>
      <c r="D6" s="287"/>
      <c r="E6" s="269" t="s">
        <v>11</v>
      </c>
      <c r="F6" s="269" t="s">
        <v>11</v>
      </c>
      <c r="G6" s="269" t="s">
        <v>11</v>
      </c>
      <c r="H6" s="269" t="s">
        <v>11</v>
      </c>
      <c r="I6" s="266"/>
      <c r="J6" s="270" t="s">
        <v>12</v>
      </c>
      <c r="K6" s="270" t="s">
        <v>12</v>
      </c>
      <c r="L6" s="270" t="s">
        <v>12</v>
      </c>
      <c r="M6" s="270" t="s">
        <v>12</v>
      </c>
      <c r="N6" s="267"/>
      <c r="O6" s="270" t="s">
        <v>11</v>
      </c>
      <c r="P6" s="270" t="s">
        <v>11</v>
      </c>
      <c r="Q6" s="270" t="s">
        <v>11</v>
      </c>
      <c r="R6" s="270" t="s">
        <v>11</v>
      </c>
    </row>
    <row r="7" spans="1:18" ht="12.75" x14ac:dyDescent="0.2">
      <c r="A7" s="23" t="s">
        <v>1543</v>
      </c>
      <c r="B7" s="286"/>
      <c r="C7" s="286"/>
      <c r="D7" s="266"/>
      <c r="E7" s="269" t="s">
        <v>1679</v>
      </c>
      <c r="F7" s="269" t="s">
        <v>1680</v>
      </c>
      <c r="G7" s="269" t="s">
        <v>1680</v>
      </c>
      <c r="H7" s="269" t="s">
        <v>1681</v>
      </c>
      <c r="I7" s="266"/>
      <c r="J7" s="270" t="s">
        <v>1679</v>
      </c>
      <c r="K7" s="270" t="s">
        <v>1680</v>
      </c>
      <c r="L7" s="270" t="s">
        <v>1680</v>
      </c>
      <c r="M7" s="270" t="s">
        <v>1681</v>
      </c>
      <c r="N7" s="267"/>
      <c r="O7" s="270" t="s">
        <v>1679</v>
      </c>
      <c r="P7" s="270" t="s">
        <v>1680</v>
      </c>
      <c r="Q7" s="270" t="s">
        <v>1680</v>
      </c>
      <c r="R7" s="270" t="s">
        <v>1681</v>
      </c>
    </row>
    <row r="8" spans="1:18" ht="15.75" x14ac:dyDescent="0.2">
      <c r="A8" s="23" t="s">
        <v>1082</v>
      </c>
      <c r="B8" s="283" t="s">
        <v>2032</v>
      </c>
      <c r="C8" s="281" t="str">
        <f>UPPER(SoFP!B53)</f>
        <v>RESERVE ACCOUNTS</v>
      </c>
      <c r="D8" s="266"/>
      <c r="E8" s="324" t="s">
        <v>1638</v>
      </c>
      <c r="F8" s="324" t="s">
        <v>1541</v>
      </c>
      <c r="G8" s="324" t="s">
        <v>1542</v>
      </c>
      <c r="H8" s="324" t="s">
        <v>1638</v>
      </c>
      <c r="I8" s="266"/>
      <c r="J8" s="325" t="s">
        <v>1638</v>
      </c>
      <c r="K8" s="325" t="s">
        <v>1541</v>
      </c>
      <c r="L8" s="325" t="s">
        <v>1542</v>
      </c>
      <c r="M8" s="325" t="s">
        <v>1638</v>
      </c>
      <c r="N8" s="267"/>
      <c r="O8" s="325" t="s">
        <v>1638</v>
      </c>
      <c r="P8" s="325" t="s">
        <v>1541</v>
      </c>
      <c r="Q8" s="325" t="s">
        <v>1542</v>
      </c>
      <c r="R8" s="325" t="s">
        <v>1638</v>
      </c>
    </row>
    <row r="9" spans="1:18" ht="12.75" x14ac:dyDescent="0.2">
      <c r="A9" s="23" t="s">
        <v>1544</v>
      </c>
      <c r="B9" s="295"/>
      <c r="C9" s="295"/>
      <c r="D9" s="296"/>
      <c r="E9" s="274" t="s">
        <v>13</v>
      </c>
      <c r="F9" s="274" t="s">
        <v>13</v>
      </c>
      <c r="G9" s="274" t="s">
        <v>13</v>
      </c>
      <c r="H9" s="274" t="s">
        <v>13</v>
      </c>
      <c r="I9" s="266"/>
      <c r="J9" s="273" t="s">
        <v>13</v>
      </c>
      <c r="K9" s="273" t="s">
        <v>13</v>
      </c>
      <c r="L9" s="273" t="s">
        <v>13</v>
      </c>
      <c r="M9" s="273" t="s">
        <v>13</v>
      </c>
      <c r="N9" s="267"/>
      <c r="O9" s="273" t="s">
        <v>13</v>
      </c>
      <c r="P9" s="273" t="s">
        <v>13</v>
      </c>
      <c r="Q9" s="273" t="s">
        <v>13</v>
      </c>
      <c r="R9" s="273" t="s">
        <v>13</v>
      </c>
    </row>
    <row r="10" spans="1:18" ht="12.75" x14ac:dyDescent="0.2">
      <c r="A10" s="23"/>
      <c r="B10" s="197"/>
      <c r="C10" s="197"/>
      <c r="D10" s="279" t="s">
        <v>669</v>
      </c>
      <c r="E10" s="33"/>
      <c r="F10" s="33"/>
      <c r="G10" s="33"/>
      <c r="H10" s="33"/>
      <c r="I10" s="6"/>
      <c r="J10" s="34"/>
      <c r="K10" s="34"/>
      <c r="L10" s="34"/>
      <c r="M10" s="34"/>
      <c r="N10" s="12"/>
      <c r="O10" s="34"/>
      <c r="P10" s="34"/>
      <c r="Q10" s="34"/>
      <c r="R10" s="34"/>
    </row>
    <row r="11" spans="1:18" ht="15" customHeight="1" x14ac:dyDescent="0.2">
      <c r="A11" s="23"/>
      <c r="B11" s="6"/>
      <c r="C11" s="240" t="s">
        <v>40</v>
      </c>
      <c r="D11" s="6" t="s">
        <v>939</v>
      </c>
      <c r="E11" s="79">
        <v>56840</v>
      </c>
      <c r="F11" s="107">
        <v>0</v>
      </c>
      <c r="G11" s="133">
        <v>-10654</v>
      </c>
      <c r="H11" s="79">
        <f>ROUND(SUM(E11:G11),0)</f>
        <v>46186</v>
      </c>
      <c r="I11" s="6"/>
      <c r="J11" s="108">
        <v>56840</v>
      </c>
      <c r="K11" s="108">
        <v>0</v>
      </c>
      <c r="L11" s="134">
        <v>0</v>
      </c>
      <c r="M11" s="49">
        <f>ROUND(SUM(J11:L11),0)</f>
        <v>56840</v>
      </c>
      <c r="N11" s="12"/>
      <c r="O11" s="49">
        <f>ROUND(R11-P11-Q11,0)</f>
        <v>56840</v>
      </c>
      <c r="P11" s="108">
        <v>0</v>
      </c>
      <c r="Q11" s="134">
        <v>0</v>
      </c>
      <c r="R11" s="49">
        <f>E11</f>
        <v>56840</v>
      </c>
    </row>
    <row r="12" spans="1:18" ht="15" customHeight="1" x14ac:dyDescent="0.2">
      <c r="A12" s="23"/>
      <c r="B12" s="6"/>
      <c r="C12" s="28" t="str">
        <f>"("&amp;CHAR(CODE(MID(C11,2,1))+1)&amp;")"</f>
        <v>(b)</v>
      </c>
      <c r="D12" s="6" t="s">
        <v>940</v>
      </c>
      <c r="E12" s="79">
        <v>664810</v>
      </c>
      <c r="F12" s="107">
        <v>1356840</v>
      </c>
      <c r="G12" s="133">
        <v>0</v>
      </c>
      <c r="H12" s="79">
        <f t="shared" ref="H12:H14" si="0">ROUND(SUM(E12:G12),0)</f>
        <v>2021650</v>
      </c>
      <c r="I12" s="6"/>
      <c r="J12" s="108">
        <v>664810</v>
      </c>
      <c r="K12" s="108">
        <v>1500000</v>
      </c>
      <c r="L12" s="134">
        <v>0</v>
      </c>
      <c r="M12" s="49">
        <f t="shared" ref="M12:M14" si="1">ROUND(SUM(J12:L12),0)</f>
        <v>2164810</v>
      </c>
      <c r="N12" s="12"/>
      <c r="O12" s="49">
        <f t="shared" ref="O12:O14" si="2">ROUND(R12-P12-Q12,0)</f>
        <v>164140</v>
      </c>
      <c r="P12" s="108">
        <v>500670</v>
      </c>
      <c r="Q12" s="134">
        <v>0</v>
      </c>
      <c r="R12" s="49">
        <f t="shared" ref="R12:R23" si="3">E12</f>
        <v>664810</v>
      </c>
    </row>
    <row r="13" spans="1:18" ht="15" customHeight="1" x14ac:dyDescent="0.2">
      <c r="A13" s="23"/>
      <c r="B13" s="6"/>
      <c r="C13" s="28" t="str">
        <f t="shared" ref="C13:C14" si="4">"("&amp;CHAR(CODE(MID(C12,2,1))+1)&amp;")"</f>
        <v>(c)</v>
      </c>
      <c r="D13" s="6" t="s">
        <v>941</v>
      </c>
      <c r="E13" s="79">
        <v>10650</v>
      </c>
      <c r="F13" s="107">
        <v>2000</v>
      </c>
      <c r="G13" s="133">
        <v>0</v>
      </c>
      <c r="H13" s="79">
        <f t="shared" si="0"/>
        <v>12650</v>
      </c>
      <c r="I13" s="6"/>
      <c r="J13" s="108">
        <v>10650</v>
      </c>
      <c r="K13" s="108">
        <v>2000</v>
      </c>
      <c r="L13" s="134">
        <v>0</v>
      </c>
      <c r="M13" s="49">
        <f t="shared" si="1"/>
        <v>12650</v>
      </c>
      <c r="N13" s="12"/>
      <c r="O13" s="49">
        <f t="shared" si="2"/>
        <v>8400</v>
      </c>
      <c r="P13" s="108">
        <v>2250</v>
      </c>
      <c r="Q13" s="134">
        <v>0</v>
      </c>
      <c r="R13" s="49">
        <f t="shared" si="3"/>
        <v>10650</v>
      </c>
    </row>
    <row r="14" spans="1:18" ht="15" customHeight="1" x14ac:dyDescent="0.2">
      <c r="A14" s="23"/>
      <c r="B14" s="6"/>
      <c r="C14" s="28" t="str">
        <f t="shared" si="4"/>
        <v>(d)</v>
      </c>
      <c r="D14" s="6" t="s">
        <v>942</v>
      </c>
      <c r="E14" s="79">
        <v>2144635</v>
      </c>
      <c r="F14" s="107">
        <v>97922</v>
      </c>
      <c r="G14" s="133">
        <v>0</v>
      </c>
      <c r="H14" s="79">
        <f t="shared" si="0"/>
        <v>2242557</v>
      </c>
      <c r="I14" s="6"/>
      <c r="J14" s="108">
        <v>2144635</v>
      </c>
      <c r="K14" s="108">
        <v>26501</v>
      </c>
      <c r="L14" s="134">
        <v>0</v>
      </c>
      <c r="M14" s="49">
        <f t="shared" si="1"/>
        <v>2171136</v>
      </c>
      <c r="N14" s="12"/>
      <c r="O14" s="49">
        <f t="shared" si="2"/>
        <v>2108095</v>
      </c>
      <c r="P14" s="108">
        <v>36540</v>
      </c>
      <c r="Q14" s="134">
        <v>0</v>
      </c>
      <c r="R14" s="49">
        <f t="shared" si="3"/>
        <v>2144635</v>
      </c>
    </row>
    <row r="15" spans="1:18" ht="15" customHeight="1" x14ac:dyDescent="0.2">
      <c r="A15" s="23"/>
      <c r="B15" s="6"/>
      <c r="C15" s="28"/>
      <c r="D15" s="6"/>
      <c r="E15" s="81">
        <f>ROUND(SUM(E11:E14),0)</f>
        <v>2876935</v>
      </c>
      <c r="F15" s="81">
        <f>ROUND(SUM(F11:F14),0)</f>
        <v>1456762</v>
      </c>
      <c r="G15" s="81">
        <f>ROUND(SUM(G11:G14),0)</f>
        <v>-10654</v>
      </c>
      <c r="H15" s="81">
        <f>ROUND(SUM(H11:H14),0)</f>
        <v>4323043</v>
      </c>
      <c r="I15" s="6"/>
      <c r="J15" s="46">
        <f>ROUND(SUM(J11:J14),0)</f>
        <v>2876935</v>
      </c>
      <c r="K15" s="46">
        <f>ROUND(SUM(K11:K14),0)</f>
        <v>1528501</v>
      </c>
      <c r="L15" s="46">
        <f>ROUND(SUM(L11:L14),0)</f>
        <v>0</v>
      </c>
      <c r="M15" s="46">
        <f>ROUND(SUM(M11:M14),0)</f>
        <v>4405436</v>
      </c>
      <c r="N15" s="12"/>
      <c r="O15" s="46">
        <f>ROUND(SUM(O11:O14),0)</f>
        <v>2337475</v>
      </c>
      <c r="P15" s="46">
        <f>ROUND(SUM(P11:P14),0)</f>
        <v>539460</v>
      </c>
      <c r="Q15" s="46">
        <f>ROUND(SUM(Q11:Q14),0)</f>
        <v>0</v>
      </c>
      <c r="R15" s="46">
        <f>ROUND(SUM(R11:R14),0)</f>
        <v>2876935</v>
      </c>
    </row>
    <row r="16" spans="1:18" ht="15" customHeight="1" x14ac:dyDescent="0.2">
      <c r="A16" s="23"/>
      <c r="B16" s="6"/>
      <c r="C16" s="28"/>
      <c r="D16" s="6"/>
      <c r="E16" s="79"/>
      <c r="F16" s="79"/>
      <c r="G16" s="79"/>
      <c r="H16" s="79"/>
      <c r="I16" s="6"/>
      <c r="J16" s="49"/>
      <c r="K16" s="49"/>
      <c r="L16" s="49"/>
      <c r="M16" s="49"/>
      <c r="N16" s="49"/>
      <c r="O16" s="49"/>
      <c r="P16" s="49"/>
      <c r="Q16" s="49"/>
      <c r="R16" s="49"/>
    </row>
    <row r="17" spans="1:18" ht="15" customHeight="1" x14ac:dyDescent="0.2">
      <c r="A17" s="23"/>
      <c r="B17" s="6"/>
      <c r="C17" s="28"/>
      <c r="D17" s="279" t="s">
        <v>508</v>
      </c>
      <c r="E17" s="79"/>
      <c r="F17" s="79"/>
      <c r="G17" s="79"/>
      <c r="H17" s="79"/>
      <c r="I17" s="6"/>
      <c r="J17" s="49"/>
      <c r="K17" s="49"/>
      <c r="L17" s="49"/>
      <c r="M17" s="49"/>
      <c r="N17" s="49"/>
      <c r="O17" s="49"/>
      <c r="P17" s="49"/>
      <c r="Q17" s="49"/>
      <c r="R17" s="49"/>
    </row>
    <row r="18" spans="1:18" ht="15" customHeight="1" x14ac:dyDescent="0.2">
      <c r="A18" s="23"/>
      <c r="B18" s="6"/>
      <c r="C18" s="28" t="str">
        <f>"("&amp;CHAR(CODE(MID(C14,2,1))+1)&amp;")"</f>
        <v>(e)</v>
      </c>
      <c r="D18" s="6" t="s">
        <v>228</v>
      </c>
      <c r="E18" s="79">
        <v>150522</v>
      </c>
      <c r="F18" s="107">
        <v>624</v>
      </c>
      <c r="G18" s="133">
        <v>0</v>
      </c>
      <c r="H18" s="79">
        <f>ROUND(SUM(E18:G18),0)</f>
        <v>151146</v>
      </c>
      <c r="I18" s="6"/>
      <c r="J18" s="108">
        <v>150522</v>
      </c>
      <c r="K18" s="108">
        <v>624</v>
      </c>
      <c r="L18" s="134">
        <v>0</v>
      </c>
      <c r="M18" s="49">
        <f>ROUND(SUM(J18:L18),0)</f>
        <v>151146</v>
      </c>
      <c r="N18" s="12"/>
      <c r="O18" s="49">
        <f>ROUND(R18-P18-Q18,0)</f>
        <v>149898</v>
      </c>
      <c r="P18" s="108">
        <v>624</v>
      </c>
      <c r="Q18" s="134">
        <v>0</v>
      </c>
      <c r="R18" s="49">
        <f t="shared" si="3"/>
        <v>150522</v>
      </c>
    </row>
    <row r="19" spans="1:18" ht="15" customHeight="1" x14ac:dyDescent="0.2">
      <c r="A19" s="23"/>
      <c r="B19" s="6"/>
      <c r="C19" s="28" t="str">
        <f t="shared" ref="C19:C23" si="5">"("&amp;CHAR(CODE(MID(C18,2,1))+1)&amp;")"</f>
        <v>(f)</v>
      </c>
      <c r="D19" s="6" t="s">
        <v>943</v>
      </c>
      <c r="E19" s="79">
        <v>4301443</v>
      </c>
      <c r="F19" s="107">
        <v>2525065</v>
      </c>
      <c r="G19" s="133">
        <v>-4301443</v>
      </c>
      <c r="H19" s="79">
        <f t="shared" ref="H19:H23" si="6">ROUND(SUM(E19:G19),0)</f>
        <v>2525065</v>
      </c>
      <c r="I19" s="6"/>
      <c r="J19" s="108">
        <v>4301443</v>
      </c>
      <c r="K19" s="108">
        <v>0</v>
      </c>
      <c r="L19" s="134">
        <v>-2725422</v>
      </c>
      <c r="M19" s="49">
        <f t="shared" ref="M19:M23" si="7">ROUND(SUM(J19:L19),0)</f>
        <v>1576021</v>
      </c>
      <c r="N19" s="12"/>
      <c r="O19" s="49">
        <f t="shared" ref="O19:O23" si="8">ROUND(R19-P19-Q19,0)</f>
        <v>10641967</v>
      </c>
      <c r="P19" s="108">
        <v>1376855</v>
      </c>
      <c r="Q19" s="134">
        <v>-7717379</v>
      </c>
      <c r="R19" s="49">
        <f t="shared" si="3"/>
        <v>4301443</v>
      </c>
    </row>
    <row r="20" spans="1:18" ht="15" customHeight="1" x14ac:dyDescent="0.2">
      <c r="A20" s="23"/>
      <c r="B20" s="6"/>
      <c r="C20" s="28" t="str">
        <f t="shared" si="5"/>
        <v>(g)</v>
      </c>
      <c r="D20" s="6" t="s">
        <v>944</v>
      </c>
      <c r="E20" s="79">
        <v>2190421</v>
      </c>
      <c r="F20" s="107">
        <v>2242959</v>
      </c>
      <c r="G20" s="133">
        <v>-2148051</v>
      </c>
      <c r="H20" s="79">
        <f t="shared" si="6"/>
        <v>2285329</v>
      </c>
      <c r="I20" s="6"/>
      <c r="J20" s="108">
        <v>2190421</v>
      </c>
      <c r="K20" s="108">
        <v>2970205</v>
      </c>
      <c r="L20" s="134">
        <v>-1019571</v>
      </c>
      <c r="M20" s="49">
        <f t="shared" si="7"/>
        <v>4141055</v>
      </c>
      <c r="N20" s="12"/>
      <c r="O20" s="49">
        <f t="shared" si="8"/>
        <v>1972536</v>
      </c>
      <c r="P20" s="108">
        <v>2768964</v>
      </c>
      <c r="Q20" s="134">
        <v>-2551079</v>
      </c>
      <c r="R20" s="49">
        <f t="shared" si="3"/>
        <v>2190421</v>
      </c>
    </row>
    <row r="21" spans="1:18" ht="15" customHeight="1" x14ac:dyDescent="0.2">
      <c r="A21" s="23"/>
      <c r="B21" s="6"/>
      <c r="C21" s="28" t="str">
        <f t="shared" si="5"/>
        <v>(h)</v>
      </c>
      <c r="D21" s="6" t="s">
        <v>945</v>
      </c>
      <c r="E21" s="79">
        <v>2990856</v>
      </c>
      <c r="F21" s="107">
        <v>3078909</v>
      </c>
      <c r="G21" s="133">
        <v>-466143</v>
      </c>
      <c r="H21" s="79">
        <f t="shared" si="6"/>
        <v>5603622</v>
      </c>
      <c r="I21" s="6"/>
      <c r="J21" s="108">
        <v>2990856</v>
      </c>
      <c r="K21" s="108">
        <v>2322700</v>
      </c>
      <c r="L21" s="134">
        <v>-604086</v>
      </c>
      <c r="M21" s="49">
        <f t="shared" si="7"/>
        <v>4709470</v>
      </c>
      <c r="N21" s="12"/>
      <c r="O21" s="49">
        <f t="shared" si="8"/>
        <v>1379579</v>
      </c>
      <c r="P21" s="108">
        <v>3087434</v>
      </c>
      <c r="Q21" s="134">
        <v>-1476157</v>
      </c>
      <c r="R21" s="49">
        <f t="shared" si="3"/>
        <v>2990856</v>
      </c>
    </row>
    <row r="22" spans="1:18" ht="15" customHeight="1" x14ac:dyDescent="0.2">
      <c r="A22" s="23"/>
      <c r="B22" s="6"/>
      <c r="C22" s="28" t="str">
        <f t="shared" si="5"/>
        <v>(i)</v>
      </c>
      <c r="D22" s="6" t="s">
        <v>946</v>
      </c>
      <c r="E22" s="79">
        <v>1772154</v>
      </c>
      <c r="F22" s="107">
        <v>132532</v>
      </c>
      <c r="G22" s="133">
        <v>-500000</v>
      </c>
      <c r="H22" s="79">
        <f t="shared" si="6"/>
        <v>1404686</v>
      </c>
      <c r="I22" s="6"/>
      <c r="J22" s="108">
        <v>1772154</v>
      </c>
      <c r="K22" s="108">
        <v>132532</v>
      </c>
      <c r="L22" s="134">
        <v>-801060</v>
      </c>
      <c r="M22" s="49">
        <f t="shared" si="7"/>
        <v>1103626</v>
      </c>
      <c r="N22" s="12"/>
      <c r="O22" s="49">
        <f t="shared" si="8"/>
        <v>758421</v>
      </c>
      <c r="P22" s="108">
        <v>1049468</v>
      </c>
      <c r="Q22" s="134">
        <v>-35735</v>
      </c>
      <c r="R22" s="49">
        <f t="shared" si="3"/>
        <v>1772154</v>
      </c>
    </row>
    <row r="23" spans="1:18" ht="15" customHeight="1" x14ac:dyDescent="0.2">
      <c r="A23" s="23"/>
      <c r="B23" s="6"/>
      <c r="C23" s="28" t="str">
        <f t="shared" si="5"/>
        <v>(j)</v>
      </c>
      <c r="D23" s="6" t="s">
        <v>947</v>
      </c>
      <c r="E23" s="79">
        <v>1641687</v>
      </c>
      <c r="F23" s="107">
        <v>485454</v>
      </c>
      <c r="G23" s="133">
        <v>-300000</v>
      </c>
      <c r="H23" s="79">
        <f t="shared" si="6"/>
        <v>1827141</v>
      </c>
      <c r="I23" s="6"/>
      <c r="J23" s="108">
        <v>1641687</v>
      </c>
      <c r="K23" s="108">
        <v>92671</v>
      </c>
      <c r="L23" s="134">
        <v>-265600</v>
      </c>
      <c r="M23" s="49">
        <f t="shared" si="7"/>
        <v>1468758</v>
      </c>
      <c r="N23" s="12"/>
      <c r="O23" s="49">
        <f t="shared" si="8"/>
        <v>-1697071</v>
      </c>
      <c r="P23" s="108">
        <v>3513758</v>
      </c>
      <c r="Q23" s="134">
        <v>-175000</v>
      </c>
      <c r="R23" s="49">
        <f t="shared" si="3"/>
        <v>1641687</v>
      </c>
    </row>
    <row r="24" spans="1:18" ht="13.5" customHeight="1" x14ac:dyDescent="0.2">
      <c r="A24" s="23"/>
      <c r="B24" s="114"/>
      <c r="C24" s="114"/>
      <c r="D24" s="6"/>
      <c r="E24" s="81">
        <f>ROUND(SUM(E18:E23),0)</f>
        <v>13047083</v>
      </c>
      <c r="F24" s="81">
        <f>ROUND(SUM(F18:F23),0)</f>
        <v>8465543</v>
      </c>
      <c r="G24" s="81">
        <f>ROUND(SUM(G18:G23),0)</f>
        <v>-7715637</v>
      </c>
      <c r="H24" s="81">
        <f>ROUND(SUM(H18:H23),0)</f>
        <v>13796989</v>
      </c>
      <c r="I24" s="6"/>
      <c r="J24" s="46">
        <f>ROUND(SUM(J18:J23),0)</f>
        <v>13047083</v>
      </c>
      <c r="K24" s="46">
        <f>ROUND(SUM(K18:K23),0)</f>
        <v>5518732</v>
      </c>
      <c r="L24" s="46">
        <f>ROUND(SUM(L18:L23),0)</f>
        <v>-5415739</v>
      </c>
      <c r="M24" s="46">
        <f>ROUND(SUM(M18:M23),0)</f>
        <v>13150076</v>
      </c>
      <c r="N24" s="12"/>
      <c r="O24" s="46">
        <f>ROUND(SUM(O18:O23),0)</f>
        <v>13205330</v>
      </c>
      <c r="P24" s="46">
        <f>ROUND(SUM(P18:P23),0)</f>
        <v>11797103</v>
      </c>
      <c r="Q24" s="46">
        <f>ROUND(SUM(Q18:Q23),0)</f>
        <v>-11955350</v>
      </c>
      <c r="R24" s="46">
        <f>ROUND(SUM(R18:R23),0)</f>
        <v>13047083</v>
      </c>
    </row>
    <row r="25" spans="1:18" ht="13.5" customHeight="1" x14ac:dyDescent="0.2">
      <c r="A25" s="23"/>
      <c r="B25" s="114"/>
      <c r="C25" s="114"/>
      <c r="D25" s="6"/>
      <c r="E25" s="92"/>
      <c r="F25" s="92"/>
      <c r="G25" s="92"/>
      <c r="H25" s="92"/>
      <c r="I25" s="6"/>
      <c r="J25" s="43"/>
      <c r="K25" s="43"/>
      <c r="L25" s="43"/>
      <c r="M25" s="43"/>
      <c r="N25" s="12"/>
      <c r="O25" s="43"/>
      <c r="P25" s="43"/>
      <c r="Q25" s="43"/>
      <c r="R25" s="43"/>
    </row>
    <row r="26" spans="1:18" ht="13.5" customHeight="1" x14ac:dyDescent="0.2">
      <c r="A26" s="23"/>
      <c r="B26" s="114"/>
      <c r="C26" s="114"/>
      <c r="D26" s="6"/>
      <c r="E26" s="81">
        <f>E15+E24</f>
        <v>15924018</v>
      </c>
      <c r="F26" s="81">
        <f>F15+F24</f>
        <v>9922305</v>
      </c>
      <c r="G26" s="81">
        <f>G15+G24</f>
        <v>-7726291</v>
      </c>
      <c r="H26" s="81">
        <f>H15+H24</f>
        <v>18120032</v>
      </c>
      <c r="I26" s="6"/>
      <c r="J26" s="46">
        <f>J15+J24</f>
        <v>15924018</v>
      </c>
      <c r="K26" s="46">
        <f>K15+K24</f>
        <v>7047233</v>
      </c>
      <c r="L26" s="46">
        <f>L15+L24</f>
        <v>-5415739</v>
      </c>
      <c r="M26" s="46">
        <f>M15+M24</f>
        <v>17555512</v>
      </c>
      <c r="N26" s="12"/>
      <c r="O26" s="46">
        <f>O15+O24</f>
        <v>15542805</v>
      </c>
      <c r="P26" s="46">
        <f>P15+P24</f>
        <v>12336563</v>
      </c>
      <c r="Q26" s="46">
        <f>Q15+Q24</f>
        <v>-11955350</v>
      </c>
      <c r="R26" s="46">
        <f>R15+R24</f>
        <v>15924018</v>
      </c>
    </row>
    <row r="27" spans="1:18" ht="12.75" x14ac:dyDescent="0.2">
      <c r="A27" s="23"/>
      <c r="B27" s="96"/>
      <c r="C27" s="96"/>
      <c r="D27" s="15"/>
      <c r="E27" s="6"/>
      <c r="F27" s="6"/>
      <c r="G27" s="6"/>
      <c r="H27" s="6"/>
      <c r="I27" s="6"/>
      <c r="J27" s="6"/>
      <c r="K27" s="6"/>
      <c r="L27" s="6"/>
      <c r="M27" s="6"/>
      <c r="N27" s="12"/>
      <c r="O27" s="6"/>
      <c r="P27" s="6"/>
      <c r="Q27" s="6"/>
      <c r="R27" s="6"/>
    </row>
    <row r="28" spans="1:18" ht="15" customHeight="1" x14ac:dyDescent="0.2">
      <c r="A28" s="23" t="s">
        <v>1341</v>
      </c>
      <c r="B28" s="114"/>
      <c r="C28" s="114"/>
      <c r="D28" s="241" t="s">
        <v>676</v>
      </c>
      <c r="E28" s="218"/>
      <c r="F28" s="218"/>
      <c r="G28" s="218"/>
      <c r="H28" s="218"/>
      <c r="I28" s="218"/>
      <c r="J28" s="218"/>
      <c r="K28" s="218"/>
      <c r="L28" s="218"/>
      <c r="M28" s="218"/>
      <c r="N28" s="12"/>
      <c r="O28" s="6"/>
      <c r="P28" s="6"/>
      <c r="Q28" s="6"/>
      <c r="R28" s="6"/>
    </row>
    <row r="29" spans="1:18" ht="15" customHeight="1" x14ac:dyDescent="0.2">
      <c r="A29" s="23"/>
      <c r="B29" s="114"/>
      <c r="C29" s="114"/>
      <c r="D29" s="241"/>
      <c r="E29" s="218"/>
      <c r="F29" s="218"/>
      <c r="G29" s="218"/>
      <c r="H29" s="218"/>
      <c r="I29" s="218"/>
      <c r="J29" s="218"/>
      <c r="K29" s="218"/>
      <c r="L29" s="218"/>
      <c r="M29" s="218"/>
      <c r="N29" s="12"/>
      <c r="O29" s="6"/>
      <c r="P29" s="6"/>
      <c r="Q29" s="6"/>
      <c r="R29" s="6"/>
    </row>
    <row r="30" spans="1:18" ht="15" customHeight="1" x14ac:dyDescent="0.2">
      <c r="A30" s="23"/>
      <c r="B30" s="114"/>
      <c r="C30" s="114"/>
      <c r="D30" s="241" t="s">
        <v>842</v>
      </c>
      <c r="E30" s="218"/>
      <c r="F30" s="218"/>
      <c r="G30" s="218"/>
      <c r="H30" s="218"/>
      <c r="I30" s="218"/>
      <c r="J30" s="218"/>
      <c r="K30" s="218"/>
      <c r="L30" s="218"/>
      <c r="M30" s="218"/>
      <c r="N30" s="12"/>
      <c r="O30" s="6"/>
      <c r="P30" s="6"/>
      <c r="Q30" s="6"/>
      <c r="R30" s="6"/>
    </row>
    <row r="31" spans="1:18" ht="15" customHeight="1" x14ac:dyDescent="0.2">
      <c r="A31" s="23"/>
      <c r="B31" s="6"/>
      <c r="C31" s="6"/>
      <c r="D31" s="6"/>
      <c r="E31" s="6"/>
      <c r="F31" s="6"/>
      <c r="G31" s="6"/>
      <c r="H31" s="6"/>
      <c r="I31" s="6"/>
      <c r="J31" s="6"/>
      <c r="K31" s="6"/>
      <c r="L31" s="6"/>
      <c r="M31" s="6"/>
      <c r="N31" s="6"/>
      <c r="O31" s="6"/>
      <c r="P31" s="6"/>
      <c r="Q31" s="6"/>
      <c r="R31" s="6"/>
    </row>
    <row r="32" spans="1:18" ht="12.75" x14ac:dyDescent="0.2">
      <c r="A32" s="23" t="s">
        <v>1342</v>
      </c>
      <c r="B32" s="6"/>
      <c r="C32" s="6"/>
      <c r="D32" s="329" t="s">
        <v>811</v>
      </c>
      <c r="E32" s="265" t="s">
        <v>810</v>
      </c>
      <c r="F32" s="266"/>
      <c r="G32" s="6"/>
      <c r="H32" s="6"/>
      <c r="I32" s="6"/>
      <c r="J32" s="6"/>
      <c r="K32" s="6"/>
      <c r="L32" s="6"/>
      <c r="M32" s="6"/>
      <c r="N32" s="6"/>
      <c r="O32" s="6"/>
      <c r="P32" s="6"/>
      <c r="Q32" s="6"/>
      <c r="R32" s="6"/>
    </row>
    <row r="33" spans="1:18" ht="12.75" x14ac:dyDescent="0.2">
      <c r="A33" s="23"/>
      <c r="B33" s="6"/>
      <c r="C33" s="6"/>
      <c r="D33" s="279" t="s">
        <v>669</v>
      </c>
      <c r="E33" s="265"/>
      <c r="F33" s="266"/>
      <c r="G33" s="6"/>
      <c r="H33" s="6"/>
      <c r="I33" s="6"/>
      <c r="J33" s="6"/>
      <c r="K33" s="6"/>
      <c r="L33" s="6"/>
      <c r="M33" s="6"/>
      <c r="N33" s="6"/>
      <c r="O33" s="6"/>
      <c r="P33" s="6"/>
      <c r="Q33" s="6"/>
      <c r="R33" s="6"/>
    </row>
    <row r="34" spans="1:18" ht="15" customHeight="1" x14ac:dyDescent="0.2">
      <c r="A34" s="23"/>
      <c r="B34" s="6"/>
      <c r="C34" s="6" t="str">
        <f t="shared" ref="C34:D37" si="9">C11</f>
        <v>(a)</v>
      </c>
      <c r="D34" s="6" t="str">
        <f t="shared" si="9"/>
        <v>Sewerage rate reserve</v>
      </c>
      <c r="E34" s="19" t="s">
        <v>2136</v>
      </c>
      <c r="F34" s="19"/>
      <c r="G34" s="19"/>
      <c r="H34" s="19"/>
      <c r="I34" s="19"/>
      <c r="J34" s="19"/>
      <c r="K34" s="19"/>
      <c r="L34" s="19"/>
      <c r="M34" s="19"/>
      <c r="N34" s="19"/>
      <c r="O34" s="19"/>
      <c r="P34" s="6"/>
      <c r="Q34" s="6"/>
      <c r="R34" s="6"/>
    </row>
    <row r="35" spans="1:18" ht="15" customHeight="1" x14ac:dyDescent="0.2">
      <c r="A35" s="23"/>
      <c r="B35" s="6"/>
      <c r="C35" s="6" t="str">
        <f t="shared" si="9"/>
        <v>(b)</v>
      </c>
      <c r="D35" s="6" t="str">
        <f t="shared" si="9"/>
        <v>Developer contributions reserve</v>
      </c>
      <c r="E35" s="19" t="s">
        <v>2137</v>
      </c>
      <c r="F35" s="19"/>
      <c r="G35" s="19"/>
      <c r="H35" s="19"/>
      <c r="I35" s="19"/>
      <c r="J35" s="19"/>
      <c r="K35" s="19"/>
      <c r="L35" s="19"/>
      <c r="M35" s="19"/>
      <c r="N35" s="19"/>
      <c r="O35" s="19"/>
      <c r="P35" s="6"/>
      <c r="Q35" s="6"/>
      <c r="R35" s="6"/>
    </row>
    <row r="36" spans="1:18" ht="15" customHeight="1" x14ac:dyDescent="0.2">
      <c r="A36" s="23"/>
      <c r="B36" s="6"/>
      <c r="C36" s="6" t="str">
        <f t="shared" si="9"/>
        <v>(c)</v>
      </c>
      <c r="D36" s="6" t="str">
        <f t="shared" si="9"/>
        <v>Aged persons unit reserve</v>
      </c>
      <c r="E36" s="19" t="s">
        <v>2138</v>
      </c>
      <c r="F36" s="19"/>
      <c r="G36" s="19"/>
      <c r="H36" s="19"/>
      <c r="I36" s="19"/>
      <c r="J36" s="19"/>
      <c r="K36" s="19"/>
      <c r="L36" s="19"/>
      <c r="M36" s="19"/>
      <c r="N36" s="19"/>
      <c r="O36" s="19"/>
      <c r="P36" s="6"/>
      <c r="Q36" s="6"/>
      <c r="R36" s="6"/>
    </row>
    <row r="37" spans="1:18" ht="15" customHeight="1" x14ac:dyDescent="0.2">
      <c r="A37" s="23"/>
      <c r="B37" s="6"/>
      <c r="C37" s="6" t="str">
        <f t="shared" si="9"/>
        <v>(d)</v>
      </c>
      <c r="D37" s="6" t="str">
        <f t="shared" si="9"/>
        <v>Payment in lieu of parking plan reserve</v>
      </c>
      <c r="E37" s="19" t="s">
        <v>2139</v>
      </c>
      <c r="F37" s="19"/>
      <c r="G37" s="19"/>
      <c r="H37" s="19"/>
      <c r="I37" s="19"/>
      <c r="J37" s="19"/>
      <c r="K37" s="19"/>
      <c r="L37" s="19"/>
      <c r="M37" s="19"/>
      <c r="N37" s="19"/>
      <c r="O37" s="19"/>
      <c r="P37" s="6"/>
      <c r="Q37" s="6"/>
      <c r="R37" s="6"/>
    </row>
    <row r="38" spans="1:18" ht="15" customHeight="1" x14ac:dyDescent="0.2">
      <c r="A38" s="23"/>
      <c r="B38" s="6"/>
      <c r="C38" s="6"/>
      <c r="D38" s="279" t="s">
        <v>508</v>
      </c>
      <c r="E38" s="6"/>
      <c r="F38" s="6"/>
      <c r="G38" s="6"/>
      <c r="H38" s="6"/>
      <c r="I38" s="6"/>
      <c r="J38" s="6"/>
      <c r="K38" s="6"/>
      <c r="L38" s="6"/>
      <c r="M38" s="6"/>
      <c r="N38" s="6"/>
      <c r="O38" s="6"/>
      <c r="P38" s="6"/>
      <c r="Q38" s="6"/>
      <c r="R38" s="6"/>
    </row>
    <row r="39" spans="1:18" ht="15" customHeight="1" x14ac:dyDescent="0.2">
      <c r="A39" s="23"/>
      <c r="B39" s="6"/>
      <c r="C39" s="6" t="str">
        <f t="shared" ref="C39:D44" si="10">C18</f>
        <v>(e)</v>
      </c>
      <c r="D39" s="6" t="str">
        <f t="shared" si="10"/>
        <v>Leave reserve</v>
      </c>
      <c r="E39" s="19" t="s">
        <v>978</v>
      </c>
      <c r="F39" s="19"/>
      <c r="G39" s="19"/>
      <c r="H39" s="19"/>
      <c r="I39" s="19"/>
      <c r="J39" s="19"/>
      <c r="K39" s="19"/>
      <c r="L39" s="19"/>
      <c r="M39" s="19"/>
      <c r="N39" s="19"/>
      <c r="O39" s="19"/>
      <c r="P39" s="6"/>
      <c r="Q39" s="6"/>
      <c r="R39" s="6"/>
    </row>
    <row r="40" spans="1:18" ht="15" customHeight="1" x14ac:dyDescent="0.2">
      <c r="A40" s="23"/>
      <c r="B40" s="6"/>
      <c r="C40" s="6" t="str">
        <f t="shared" si="10"/>
        <v>(f)</v>
      </c>
      <c r="D40" s="6" t="str">
        <f t="shared" si="10"/>
        <v>Building reserve</v>
      </c>
      <c r="E40" s="19" t="s">
        <v>979</v>
      </c>
      <c r="F40" s="19"/>
      <c r="G40" s="19"/>
      <c r="H40" s="19"/>
      <c r="I40" s="19"/>
      <c r="J40" s="19"/>
      <c r="K40" s="19"/>
      <c r="L40" s="19"/>
      <c r="M40" s="19"/>
      <c r="N40" s="19"/>
      <c r="O40" s="19"/>
      <c r="P40" s="6"/>
      <c r="Q40" s="6"/>
      <c r="R40" s="6"/>
    </row>
    <row r="41" spans="1:18" ht="15" customHeight="1" x14ac:dyDescent="0.2">
      <c r="A41" s="23"/>
      <c r="B41" s="6"/>
      <c r="C41" s="6" t="str">
        <f t="shared" si="10"/>
        <v>(g)</v>
      </c>
      <c r="D41" s="6" t="str">
        <f t="shared" si="10"/>
        <v>Airport reserve</v>
      </c>
      <c r="E41" s="19" t="s">
        <v>1599</v>
      </c>
      <c r="F41" s="19"/>
      <c r="G41" s="19"/>
      <c r="H41" s="19"/>
      <c r="I41" s="19"/>
      <c r="J41" s="19"/>
      <c r="K41" s="19"/>
      <c r="L41" s="19"/>
      <c r="M41" s="19"/>
      <c r="N41" s="19"/>
      <c r="O41" s="19"/>
      <c r="P41" s="6"/>
      <c r="Q41" s="6"/>
      <c r="R41" s="6"/>
    </row>
    <row r="42" spans="1:18" ht="15" customHeight="1" x14ac:dyDescent="0.2">
      <c r="A42" s="23"/>
      <c r="B42" s="6"/>
      <c r="C42" s="6" t="str">
        <f t="shared" si="10"/>
        <v>(h)</v>
      </c>
      <c r="D42" s="6" t="str">
        <f t="shared" si="10"/>
        <v>Waste management reserve</v>
      </c>
      <c r="E42" s="19" t="s">
        <v>980</v>
      </c>
      <c r="F42" s="19"/>
      <c r="G42" s="19"/>
      <c r="H42" s="19"/>
      <c r="I42" s="19"/>
      <c r="J42" s="19"/>
      <c r="K42" s="19"/>
      <c r="L42" s="19"/>
      <c r="M42" s="19"/>
      <c r="N42" s="19"/>
      <c r="O42" s="19"/>
      <c r="P42" s="6"/>
      <c r="Q42" s="6"/>
      <c r="R42" s="6"/>
    </row>
    <row r="43" spans="1:18" ht="15" customHeight="1" x14ac:dyDescent="0.2">
      <c r="A43" s="23"/>
      <c r="B43" s="6"/>
      <c r="C43" s="6" t="str">
        <f t="shared" si="10"/>
        <v>(i)</v>
      </c>
      <c r="D43" s="6" t="str">
        <f t="shared" si="10"/>
        <v>Plant replacement reserve</v>
      </c>
      <c r="E43" s="19" t="s">
        <v>981</v>
      </c>
      <c r="F43" s="19"/>
      <c r="G43" s="19"/>
      <c r="H43" s="19"/>
      <c r="I43" s="19"/>
      <c r="J43" s="19"/>
      <c r="K43" s="19"/>
      <c r="L43" s="19"/>
      <c r="M43" s="19"/>
      <c r="N43" s="19"/>
      <c r="O43" s="19"/>
      <c r="P43" s="6"/>
      <c r="Q43" s="6"/>
      <c r="R43" s="6"/>
    </row>
    <row r="44" spans="1:18" ht="15" customHeight="1" x14ac:dyDescent="0.2">
      <c r="A44" s="23"/>
      <c r="B44" s="6"/>
      <c r="C44" s="6" t="str">
        <f t="shared" si="10"/>
        <v>(j)</v>
      </c>
      <c r="D44" s="6" t="str">
        <f t="shared" si="10"/>
        <v>Asset management reserve</v>
      </c>
      <c r="E44" s="19" t="s">
        <v>982</v>
      </c>
      <c r="F44" s="19"/>
      <c r="G44" s="19"/>
      <c r="H44" s="19"/>
      <c r="I44" s="19"/>
      <c r="J44" s="19"/>
      <c r="K44" s="19"/>
      <c r="L44" s="19"/>
      <c r="M44" s="19"/>
      <c r="N44" s="19"/>
      <c r="O44" s="19"/>
      <c r="P44" s="6"/>
      <c r="Q44" s="6"/>
      <c r="R44" s="6"/>
    </row>
  </sheetData>
  <conditionalFormatting sqref="E11:R26">
    <cfRule type="expression" dxfId="1" priority="1">
      <formula>TRUNC(E11)&lt;&gt;E11</formula>
    </cfRule>
  </conditionalFormatting>
  <pageMargins left="0.23622047244094491" right="0.23622047244094491" top="0.90551181102362199" bottom="0.74803149606299213" header="0.31496062992125984" footer="0.31496062992125984"/>
  <pageSetup paperSize="9" scale="71" fitToHeight="0" orientation="landscape" r:id="rId1"/>
  <headerFooter scaleWithDoc="0">
    <oddFooter>&amp;L&amp;K000000&amp;R&amp;K000000 | &amp;P</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9">
    <tabColor rgb="FF002060"/>
    <pageSetUpPr fitToPage="1"/>
  </sheetPr>
  <dimension ref="A1:H16"/>
  <sheetViews>
    <sheetView view="pageBreakPreview" zoomScaleNormal="100" zoomScaleSheetLayoutView="100" workbookViewId="0"/>
  </sheetViews>
  <sheetFormatPr defaultColWidth="8.85546875" defaultRowHeight="15" customHeight="1" x14ac:dyDescent="0.2"/>
  <cols>
    <col min="1" max="1" width="15.85546875" style="254" customWidth="1"/>
    <col min="2" max="2" width="4.140625" bestFit="1" customWidth="1"/>
    <col min="3" max="3" width="34.140625" customWidth="1"/>
    <col min="4" max="4" width="3" customWidth="1"/>
    <col min="5" max="5" width="10.85546875" bestFit="1" customWidth="1"/>
    <col min="6" max="6" width="18.140625" bestFit="1" customWidth="1"/>
    <col min="7" max="7" width="13.85546875" bestFit="1" customWidth="1"/>
    <col min="8" max="8" width="12.5703125" bestFit="1" customWidth="1"/>
  </cols>
  <sheetData>
    <row r="1" spans="1:8" ht="15" customHeight="1" x14ac:dyDescent="0.2">
      <c r="A1" s="22"/>
      <c r="B1" s="266"/>
      <c r="C1" s="281" t="s">
        <v>1597</v>
      </c>
      <c r="D1" s="6"/>
      <c r="E1" s="6"/>
      <c r="F1" s="6"/>
      <c r="G1" s="6"/>
      <c r="H1" s="6"/>
    </row>
    <row r="2" spans="1:8" ht="15" customHeight="1" x14ac:dyDescent="0.2">
      <c r="A2" s="22" t="s">
        <v>1072</v>
      </c>
      <c r="B2" s="266"/>
      <c r="C2" s="281" t="s">
        <v>534</v>
      </c>
      <c r="D2" s="6"/>
      <c r="E2" s="6"/>
      <c r="F2" s="6"/>
      <c r="G2" s="6"/>
      <c r="H2" s="6"/>
    </row>
    <row r="3" spans="1:8" ht="15" customHeight="1" x14ac:dyDescent="0.2">
      <c r="A3" s="22" t="s">
        <v>991</v>
      </c>
      <c r="B3" s="266"/>
      <c r="C3" s="281" t="s">
        <v>1730</v>
      </c>
      <c r="D3" s="6"/>
      <c r="E3" s="6"/>
      <c r="F3" s="6"/>
      <c r="G3" s="6"/>
      <c r="H3" s="6"/>
    </row>
    <row r="4" spans="1:8" ht="12.75" x14ac:dyDescent="0.2">
      <c r="B4" s="305"/>
      <c r="C4" s="277"/>
      <c r="D4" s="204"/>
      <c r="E4" s="204"/>
      <c r="F4" s="204"/>
      <c r="G4" s="204"/>
      <c r="H4" s="25"/>
    </row>
    <row r="5" spans="1:8" ht="15.75" x14ac:dyDescent="0.2">
      <c r="A5" s="22" t="s">
        <v>1343</v>
      </c>
      <c r="B5" s="283" t="s">
        <v>2033</v>
      </c>
      <c r="C5" s="284" t="s">
        <v>100</v>
      </c>
      <c r="D5" s="74"/>
      <c r="E5" s="74"/>
      <c r="F5" s="74"/>
      <c r="G5" s="74"/>
      <c r="H5" s="6"/>
    </row>
    <row r="6" spans="1:8" ht="12.75" x14ac:dyDescent="0.2">
      <c r="B6" s="285"/>
      <c r="C6" s="266"/>
      <c r="D6" s="74"/>
      <c r="E6" s="74"/>
      <c r="F6" s="74"/>
      <c r="G6" s="74"/>
      <c r="H6" s="6"/>
    </row>
    <row r="7" spans="1:8" ht="12.75" x14ac:dyDescent="0.2">
      <c r="A7" s="22"/>
      <c r="B7" s="114"/>
      <c r="C7" s="6" t="s">
        <v>317</v>
      </c>
      <c r="D7" s="74"/>
      <c r="E7" s="74"/>
      <c r="F7" s="74"/>
      <c r="G7" s="74"/>
      <c r="H7" s="6"/>
    </row>
    <row r="8" spans="1:8" ht="12.75" x14ac:dyDescent="0.2">
      <c r="A8" s="22"/>
      <c r="B8" s="114"/>
      <c r="C8" s="6" t="s">
        <v>318</v>
      </c>
      <c r="D8" s="74"/>
      <c r="E8" s="74"/>
      <c r="F8" s="74"/>
      <c r="G8" s="74"/>
      <c r="H8" s="6"/>
    </row>
    <row r="9" spans="1:8" ht="12.75" x14ac:dyDescent="0.2">
      <c r="A9" s="22"/>
      <c r="B9" s="114"/>
      <c r="C9" s="6"/>
      <c r="D9" s="74"/>
      <c r="E9" s="303"/>
      <c r="F9" s="303"/>
      <c r="G9" s="303"/>
      <c r="H9" s="266"/>
    </row>
    <row r="10" spans="1:8" ht="12.75" x14ac:dyDescent="0.2">
      <c r="A10" s="22"/>
      <c r="B10" s="114"/>
      <c r="C10" s="6"/>
      <c r="D10" s="6"/>
      <c r="E10" s="271" t="s">
        <v>2024</v>
      </c>
      <c r="F10" s="271" t="s">
        <v>1682</v>
      </c>
      <c r="G10" s="271" t="s">
        <v>1683</v>
      </c>
      <c r="H10" s="326" t="s">
        <v>2026</v>
      </c>
    </row>
    <row r="11" spans="1:8" ht="12.75" x14ac:dyDescent="0.2">
      <c r="A11" s="22"/>
      <c r="B11" s="114"/>
      <c r="C11" s="6"/>
      <c r="D11" s="6"/>
      <c r="E11" s="327" t="s">
        <v>13</v>
      </c>
      <c r="F11" s="327" t="s">
        <v>13</v>
      </c>
      <c r="G11" s="327" t="s">
        <v>13</v>
      </c>
      <c r="H11" s="328" t="s">
        <v>13</v>
      </c>
    </row>
    <row r="12" spans="1:8" ht="12.75" x14ac:dyDescent="0.2">
      <c r="A12" s="22" t="s">
        <v>1344</v>
      </c>
      <c r="B12" s="114"/>
      <c r="C12" s="19" t="s">
        <v>983</v>
      </c>
      <c r="D12" s="6"/>
      <c r="E12" s="108">
        <v>684691</v>
      </c>
      <c r="F12" s="108">
        <v>326401</v>
      </c>
      <c r="G12" s="134">
        <v>-256011</v>
      </c>
      <c r="H12" s="79">
        <f>ROUND(SUM(E12:G12),0)</f>
        <v>755081</v>
      </c>
    </row>
    <row r="13" spans="1:8" ht="18.75" x14ac:dyDescent="0.2">
      <c r="A13" s="22" t="s">
        <v>1589</v>
      </c>
      <c r="B13" s="6"/>
      <c r="C13" s="20" t="s">
        <v>984</v>
      </c>
      <c r="D13" s="6"/>
      <c r="E13" s="108">
        <v>4658</v>
      </c>
      <c r="F13" s="108">
        <v>269681</v>
      </c>
      <c r="G13" s="134">
        <v>-258097</v>
      </c>
      <c r="H13" s="79">
        <f t="shared" ref="H13:H15" si="0">ROUND(SUM(E13:G13),0)</f>
        <v>16242</v>
      </c>
    </row>
    <row r="14" spans="1:8" ht="12.75" x14ac:dyDescent="0.2">
      <c r="A14" s="22" t="s">
        <v>1345</v>
      </c>
      <c r="B14" s="6"/>
      <c r="C14" s="19" t="s">
        <v>985</v>
      </c>
      <c r="D14" s="6"/>
      <c r="E14" s="108">
        <v>368400</v>
      </c>
      <c r="F14" s="108">
        <v>0</v>
      </c>
      <c r="G14" s="134">
        <v>-56897</v>
      </c>
      <c r="H14" s="79">
        <f t="shared" si="0"/>
        <v>311503</v>
      </c>
    </row>
    <row r="15" spans="1:8" ht="12.75" x14ac:dyDescent="0.2">
      <c r="A15" s="22" t="s">
        <v>1517</v>
      </c>
      <c r="B15" s="6"/>
      <c r="C15" s="20" t="s">
        <v>1516</v>
      </c>
      <c r="D15" s="6"/>
      <c r="E15" s="108">
        <v>6587</v>
      </c>
      <c r="F15" s="108">
        <v>2568</v>
      </c>
      <c r="G15" s="134">
        <v>-1350</v>
      </c>
      <c r="H15" s="79">
        <f t="shared" si="0"/>
        <v>7805</v>
      </c>
    </row>
    <row r="16" spans="1:8" ht="12.75" x14ac:dyDescent="0.2">
      <c r="A16" s="22"/>
      <c r="B16" s="6"/>
      <c r="C16" s="6"/>
      <c r="D16" s="6"/>
      <c r="E16" s="73">
        <f>ROUND(SUM(E12:E15),0)</f>
        <v>1064336</v>
      </c>
      <c r="F16" s="73">
        <f>ROUND(SUM(F12:F15),0)</f>
        <v>598650</v>
      </c>
      <c r="G16" s="73">
        <f>ROUND(SUM(G12:G15),0)</f>
        <v>-572355</v>
      </c>
      <c r="H16" s="81">
        <f>ROUND(SUM(H12:H15),0)</f>
        <v>1090631</v>
      </c>
    </row>
  </sheetData>
  <conditionalFormatting sqref="E12:H16">
    <cfRule type="expression" dxfId="0" priority="1">
      <formula>TRUNC(E12)&lt;&gt;E12</formula>
    </cfRule>
  </conditionalFormatting>
  <pageMargins left="0.23622047244094491" right="0.23622047244094491" top="0.90551181102362199" bottom="0.74803149606299213" header="0.31496062992125984" footer="0.31496062992125984"/>
  <pageSetup paperSize="9" scale="90" orientation="portrait" r:id="rId1"/>
  <headerFooter scaleWithDoc="0">
    <oddFooter>&amp;L&amp;K000000&amp;R&amp;K000000 | &amp;P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50C8E8"/>
    <pageSetUpPr fitToPage="1"/>
  </sheetPr>
  <dimension ref="A1:G34"/>
  <sheetViews>
    <sheetView view="pageBreakPreview" zoomScale="115" zoomScaleNormal="100" zoomScaleSheetLayoutView="115" workbookViewId="0"/>
  </sheetViews>
  <sheetFormatPr defaultColWidth="8.85546875" defaultRowHeight="15" customHeight="1" x14ac:dyDescent="0.2"/>
  <cols>
    <col min="1" max="1" width="13.42578125" style="254" bestFit="1" customWidth="1"/>
    <col min="2" max="2" width="39.140625" customWidth="1"/>
    <col min="3" max="3" width="7" customWidth="1"/>
    <col min="4" max="4" width="15" customWidth="1"/>
    <col min="5" max="5" width="17" customWidth="1"/>
    <col min="6" max="7" width="14.42578125" customWidth="1"/>
    <col min="8" max="8" width="8.85546875" customWidth="1"/>
    <col min="9" max="9" width="15.42578125" customWidth="1"/>
  </cols>
  <sheetData>
    <row r="1" spans="1:7" ht="15" customHeight="1" x14ac:dyDescent="0.2">
      <c r="A1" s="22" t="s">
        <v>989</v>
      </c>
      <c r="B1" s="275" t="s">
        <v>1597</v>
      </c>
      <c r="C1" s="277"/>
      <c r="D1" s="277"/>
      <c r="E1" s="277"/>
      <c r="F1" s="277"/>
      <c r="G1" s="277"/>
    </row>
    <row r="2" spans="1:7" ht="12.75" x14ac:dyDescent="0.2">
      <c r="A2" s="22" t="s">
        <v>1029</v>
      </c>
      <c r="B2" s="275" t="s">
        <v>530</v>
      </c>
      <c r="C2" s="277"/>
      <c r="D2" s="277"/>
      <c r="E2" s="277"/>
      <c r="F2" s="277"/>
      <c r="G2" s="277"/>
    </row>
    <row r="3" spans="1:7" ht="12.75" x14ac:dyDescent="0.2">
      <c r="A3" s="22" t="s">
        <v>1010</v>
      </c>
      <c r="B3" s="275" t="s">
        <v>1730</v>
      </c>
      <c r="C3" s="277"/>
      <c r="D3" s="277"/>
      <c r="E3" s="277"/>
      <c r="F3" s="277"/>
      <c r="G3" s="277"/>
    </row>
    <row r="4" spans="1:7" ht="12.75" x14ac:dyDescent="0.2">
      <c r="A4" s="22" t="s">
        <v>991</v>
      </c>
      <c r="B4" s="268"/>
      <c r="C4" s="268"/>
      <c r="D4" s="270"/>
      <c r="E4" s="270"/>
      <c r="F4" s="270"/>
      <c r="G4" s="270"/>
    </row>
    <row r="5" spans="1:7" ht="12.75" x14ac:dyDescent="0.2">
      <c r="A5" s="22" t="s">
        <v>992</v>
      </c>
      <c r="B5" s="268"/>
      <c r="C5" s="268"/>
      <c r="D5" s="270" t="s">
        <v>1700</v>
      </c>
      <c r="E5" s="270" t="s">
        <v>1702</v>
      </c>
      <c r="F5" s="270" t="s">
        <v>58</v>
      </c>
      <c r="G5" s="270" t="s">
        <v>17</v>
      </c>
    </row>
    <row r="6" spans="1:7" ht="12.75" x14ac:dyDescent="0.2">
      <c r="A6" s="22" t="s">
        <v>1030</v>
      </c>
      <c r="B6" s="268"/>
      <c r="C6" s="271" t="s">
        <v>254</v>
      </c>
      <c r="D6" s="271" t="s">
        <v>1701</v>
      </c>
      <c r="E6" s="271" t="s">
        <v>1703</v>
      </c>
      <c r="F6" s="271" t="s">
        <v>1701</v>
      </c>
      <c r="G6" s="271" t="s">
        <v>1704</v>
      </c>
    </row>
    <row r="7" spans="1:7" ht="12.75" x14ac:dyDescent="0.2">
      <c r="A7" s="22"/>
      <c r="B7" s="268"/>
      <c r="C7" s="273"/>
      <c r="D7" s="273" t="s">
        <v>13</v>
      </c>
      <c r="E7" s="273" t="s">
        <v>13</v>
      </c>
      <c r="F7" s="273" t="s">
        <v>13</v>
      </c>
      <c r="G7" s="273" t="s">
        <v>13</v>
      </c>
    </row>
    <row r="8" spans="1:7" ht="12.75" x14ac:dyDescent="0.2">
      <c r="A8" s="22"/>
      <c r="B8" s="32"/>
      <c r="C8" s="6"/>
      <c r="D8" s="6"/>
      <c r="E8" s="6"/>
      <c r="F8" s="6"/>
      <c r="G8" s="6"/>
    </row>
    <row r="9" spans="1:7" ht="12.75" x14ac:dyDescent="0.2">
      <c r="A9" s="37" t="s">
        <v>1031</v>
      </c>
      <c r="B9" s="279" t="s">
        <v>1805</v>
      </c>
      <c r="C9" s="67"/>
      <c r="D9" s="68">
        <v>400585766</v>
      </c>
      <c r="E9" s="68">
        <v>15542805</v>
      </c>
      <c r="F9" s="68">
        <v>162009716</v>
      </c>
      <c r="G9" s="68">
        <f>+G20-SUM(G15:G18)</f>
        <v>578138287</v>
      </c>
    </row>
    <row r="10" spans="1:7" ht="12.75" x14ac:dyDescent="0.2">
      <c r="A10" s="37"/>
      <c r="B10" s="6"/>
      <c r="C10" s="67"/>
      <c r="D10" s="68"/>
      <c r="E10" s="68"/>
      <c r="F10" s="68"/>
      <c r="G10" s="68"/>
    </row>
    <row r="11" spans="1:7" ht="12.75" x14ac:dyDescent="0.2">
      <c r="A11" s="37"/>
      <c r="B11" s="6" t="s">
        <v>607</v>
      </c>
      <c r="C11" s="67"/>
      <c r="D11" s="49"/>
      <c r="E11" s="49"/>
      <c r="F11" s="49"/>
      <c r="G11" s="49"/>
    </row>
    <row r="12" spans="1:7" ht="12.75" x14ac:dyDescent="0.2">
      <c r="A12" s="37" t="s">
        <v>1032</v>
      </c>
      <c r="B12" s="71" t="s">
        <v>276</v>
      </c>
      <c r="C12" s="67"/>
      <c r="D12" s="49">
        <f>SOCI!F37</f>
        <v>22037080</v>
      </c>
      <c r="E12" s="6">
        <v>0</v>
      </c>
      <c r="F12" s="6">
        <v>0</v>
      </c>
      <c r="G12" s="49">
        <f>SUM(D12:F12)</f>
        <v>22037080</v>
      </c>
    </row>
    <row r="13" spans="1:7" ht="12.75" x14ac:dyDescent="0.2">
      <c r="A13" s="37"/>
      <c r="B13" s="6"/>
      <c r="C13" s="67"/>
      <c r="D13" s="49"/>
      <c r="E13" s="49"/>
      <c r="F13" s="49"/>
      <c r="G13" s="49"/>
    </row>
    <row r="14" spans="1:7" ht="12.75" x14ac:dyDescent="0.2">
      <c r="A14" s="37" t="s">
        <v>1033</v>
      </c>
      <c r="B14" s="71" t="s">
        <v>606</v>
      </c>
      <c r="C14" s="67">
        <v>19</v>
      </c>
      <c r="D14" s="49">
        <v>0</v>
      </c>
      <c r="E14" s="49">
        <v>0</v>
      </c>
      <c r="F14" s="49">
        <f>SOCI!F42+SOCI!F44</f>
        <v>-42119235</v>
      </c>
      <c r="G14" s="49">
        <f>SUM(D14:F14)</f>
        <v>-42119235</v>
      </c>
    </row>
    <row r="15" spans="1:7" ht="12.75" x14ac:dyDescent="0.2">
      <c r="A15" s="37" t="s">
        <v>1034</v>
      </c>
      <c r="B15" s="72" t="s">
        <v>279</v>
      </c>
      <c r="C15" s="67"/>
      <c r="D15" s="73">
        <f>SUM(D12:D14)</f>
        <v>22037080</v>
      </c>
      <c r="E15" s="73">
        <f>SUM(E12:E14)</f>
        <v>0</v>
      </c>
      <c r="F15" s="73">
        <f>SUM(F12:F14)</f>
        <v>-42119235</v>
      </c>
      <c r="G15" s="73">
        <f>SUM(G12:G14)</f>
        <v>-20082155</v>
      </c>
    </row>
    <row r="16" spans="1:7" ht="12.75" x14ac:dyDescent="0.2">
      <c r="A16" s="37"/>
      <c r="B16" s="6"/>
      <c r="C16" s="67"/>
      <c r="D16" s="49"/>
      <c r="E16" s="49"/>
      <c r="F16" s="49"/>
      <c r="G16" s="49"/>
    </row>
    <row r="17" spans="1:7" ht="12.75" x14ac:dyDescent="0.2">
      <c r="A17" s="37" t="s">
        <v>1035</v>
      </c>
      <c r="B17" s="6" t="s">
        <v>695</v>
      </c>
      <c r="C17" s="67">
        <v>32</v>
      </c>
      <c r="D17" s="49">
        <f>-E17</f>
        <v>11955350</v>
      </c>
      <c r="E17" s="49">
        <f>'Reserve accounts'!Q26</f>
        <v>-11955350</v>
      </c>
      <c r="F17" s="49">
        <v>0</v>
      </c>
      <c r="G17" s="49">
        <f>SUM(D17:F17)</f>
        <v>0</v>
      </c>
    </row>
    <row r="18" spans="1:7" ht="12.75" x14ac:dyDescent="0.2">
      <c r="A18" s="37" t="s">
        <v>1035</v>
      </c>
      <c r="B18" s="6" t="s">
        <v>698</v>
      </c>
      <c r="C18" s="67">
        <v>32</v>
      </c>
      <c r="D18" s="49">
        <f>-E18</f>
        <v>-12336563</v>
      </c>
      <c r="E18" s="49">
        <f>'Reserve accounts'!P26</f>
        <v>12336563</v>
      </c>
      <c r="F18" s="6">
        <v>0</v>
      </c>
      <c r="G18" s="49">
        <f>SUM(D18:F18)</f>
        <v>0</v>
      </c>
    </row>
    <row r="19" spans="1:7" ht="12.75" x14ac:dyDescent="0.2">
      <c r="A19" s="37"/>
      <c r="B19" s="6"/>
      <c r="C19" s="67"/>
      <c r="D19" s="49"/>
      <c r="E19" s="49"/>
      <c r="F19" s="49"/>
      <c r="G19" s="49"/>
    </row>
    <row r="20" spans="1:7" ht="12.75" x14ac:dyDescent="0.2">
      <c r="A20" s="37"/>
      <c r="B20" s="279" t="s">
        <v>1806</v>
      </c>
      <c r="C20" s="67"/>
      <c r="D20" s="70">
        <f>SUM(D15:D18)+D9</f>
        <v>422241633</v>
      </c>
      <c r="E20" s="70">
        <f>SUM(E15:E18)+E9</f>
        <v>15924018</v>
      </c>
      <c r="F20" s="70">
        <f>SUM(F15:F18)+F9</f>
        <v>119890481</v>
      </c>
      <c r="G20" s="70">
        <f>SUM(D20:F20)</f>
        <v>558056132</v>
      </c>
    </row>
    <row r="21" spans="1:7" ht="12.75" x14ac:dyDescent="0.2">
      <c r="A21" s="37"/>
      <c r="B21" s="6"/>
      <c r="C21" s="67"/>
      <c r="D21" s="49"/>
      <c r="E21" s="49"/>
      <c r="F21" s="49"/>
      <c r="G21" s="49"/>
    </row>
    <row r="22" spans="1:7" ht="12.75" x14ac:dyDescent="0.2">
      <c r="A22" s="37"/>
      <c r="B22" s="6" t="s">
        <v>607</v>
      </c>
      <c r="C22" s="67"/>
      <c r="D22" s="49"/>
      <c r="E22" s="49"/>
      <c r="F22" s="49"/>
      <c r="G22" s="49"/>
    </row>
    <row r="23" spans="1:7" ht="12.75" x14ac:dyDescent="0.2">
      <c r="A23" s="37" t="s">
        <v>1032</v>
      </c>
      <c r="B23" s="71" t="s">
        <v>276</v>
      </c>
      <c r="C23" s="67"/>
      <c r="D23" s="49">
        <f>+SOCI!D37</f>
        <v>12208043</v>
      </c>
      <c r="E23" s="6">
        <v>0</v>
      </c>
      <c r="F23" s="6">
        <v>0</v>
      </c>
      <c r="G23" s="49">
        <f>SUM(D23:F23)</f>
        <v>12208043</v>
      </c>
    </row>
    <row r="24" spans="1:7" ht="12.75" x14ac:dyDescent="0.2">
      <c r="A24" s="37"/>
      <c r="B24" s="6"/>
      <c r="C24" s="67"/>
      <c r="D24" s="49"/>
      <c r="E24" s="49"/>
      <c r="F24" s="49"/>
      <c r="G24" s="49"/>
    </row>
    <row r="25" spans="1:7" ht="12.75" x14ac:dyDescent="0.2">
      <c r="A25" s="37" t="s">
        <v>1033</v>
      </c>
      <c r="B25" s="71" t="s">
        <v>606</v>
      </c>
      <c r="C25" s="67">
        <v>19</v>
      </c>
      <c r="D25" s="49">
        <v>0</v>
      </c>
      <c r="E25" s="49">
        <v>0</v>
      </c>
      <c r="F25" s="49">
        <f>SOCI!D42+SOCI!D43+SOCI!D44</f>
        <v>1548256</v>
      </c>
      <c r="G25" s="49">
        <f>SUM(D25:F25)</f>
        <v>1548256</v>
      </c>
    </row>
    <row r="26" spans="1:7" ht="12.75" x14ac:dyDescent="0.2">
      <c r="A26" s="37" t="s">
        <v>1034</v>
      </c>
      <c r="B26" s="72" t="s">
        <v>279</v>
      </c>
      <c r="C26" s="67"/>
      <c r="D26" s="73">
        <f>SUM(D23:D25)</f>
        <v>12208043</v>
      </c>
      <c r="E26" s="73">
        <f>SUM(E23:E25)</f>
        <v>0</v>
      </c>
      <c r="F26" s="73">
        <f>SUM(F23:F25)</f>
        <v>1548256</v>
      </c>
      <c r="G26" s="73">
        <f>SUM(G23:G25)</f>
        <v>13756299</v>
      </c>
    </row>
    <row r="27" spans="1:7" ht="12.75" x14ac:dyDescent="0.2">
      <c r="A27" s="37"/>
      <c r="B27" s="6"/>
      <c r="C27" s="67"/>
      <c r="D27" s="49"/>
      <c r="E27" s="49"/>
      <c r="F27" s="49"/>
      <c r="G27" s="49"/>
    </row>
    <row r="28" spans="1:7" ht="12.75" x14ac:dyDescent="0.2">
      <c r="A28" s="37" t="s">
        <v>1035</v>
      </c>
      <c r="B28" s="6" t="s">
        <v>695</v>
      </c>
      <c r="C28" s="13">
        <v>32</v>
      </c>
      <c r="D28" s="49">
        <f>-E28</f>
        <v>7726291</v>
      </c>
      <c r="E28" s="49">
        <f>'Reserve accounts'!G26</f>
        <v>-7726291</v>
      </c>
      <c r="F28" s="6">
        <v>0</v>
      </c>
      <c r="G28" s="49">
        <f>SUM(D28:F28)</f>
        <v>0</v>
      </c>
    </row>
    <row r="29" spans="1:7" ht="12.75" x14ac:dyDescent="0.2">
      <c r="A29" s="37" t="s">
        <v>1035</v>
      </c>
      <c r="B29" s="6" t="s">
        <v>698</v>
      </c>
      <c r="C29" s="13">
        <v>32</v>
      </c>
      <c r="D29" s="49">
        <f>-E29</f>
        <v>-9922305</v>
      </c>
      <c r="E29" s="49">
        <f>'Reserve accounts'!F26</f>
        <v>9922305</v>
      </c>
      <c r="F29" s="6">
        <v>0</v>
      </c>
      <c r="G29" s="49">
        <f>SUM(D29:F29)</f>
        <v>0</v>
      </c>
    </row>
    <row r="30" spans="1:7" ht="12.75" x14ac:dyDescent="0.2">
      <c r="A30" s="22"/>
      <c r="B30" s="6"/>
      <c r="C30" s="6"/>
      <c r="D30" s="49"/>
      <c r="E30" s="49"/>
      <c r="F30" s="49"/>
      <c r="G30" s="49"/>
    </row>
    <row r="31" spans="1:7" ht="12.75" x14ac:dyDescent="0.2">
      <c r="A31" s="22"/>
      <c r="B31" s="279" t="s">
        <v>1807</v>
      </c>
      <c r="C31" s="6"/>
      <c r="D31" s="70">
        <f>SUM(D26:D29)+D20</f>
        <v>432253662</v>
      </c>
      <c r="E31" s="70">
        <f>SUM(E26:E29)+E20</f>
        <v>18120032</v>
      </c>
      <c r="F31" s="70">
        <f>SUM(F26:F29)+F20</f>
        <v>121438737</v>
      </c>
      <c r="G31" s="70">
        <f>SUM(D31:F31)</f>
        <v>571812431</v>
      </c>
    </row>
    <row r="32" spans="1:7" ht="12.75" x14ac:dyDescent="0.2">
      <c r="A32" s="22"/>
      <c r="B32" s="6"/>
      <c r="C32" s="6"/>
      <c r="D32" s="74"/>
      <c r="E32" s="74"/>
      <c r="F32" s="74"/>
      <c r="G32" s="74"/>
    </row>
    <row r="33" spans="1:7" ht="12.75" x14ac:dyDescent="0.2">
      <c r="A33" s="22"/>
      <c r="B33" s="6"/>
      <c r="C33" s="6"/>
      <c r="D33" s="74"/>
      <c r="E33" s="74"/>
      <c r="F33" s="74"/>
      <c r="G33" s="74"/>
    </row>
    <row r="34" spans="1:7" ht="12.75" x14ac:dyDescent="0.2">
      <c r="A34" s="22"/>
      <c r="B34" s="6" t="s">
        <v>124</v>
      </c>
      <c r="C34" s="6"/>
      <c r="D34" s="74"/>
      <c r="E34" s="74"/>
      <c r="F34" s="74"/>
      <c r="G34" s="74"/>
    </row>
  </sheetData>
  <pageMargins left="0.23622047244094491" right="0.23622047244094491" top="0.51181102362204722" bottom="0.74803149606299213" header="0.31496062992125984" footer="0.31496062992125984"/>
  <pageSetup paperSize="9" scale="84" orientation="portrait" r:id="rId1"/>
  <headerFooter scaleWithDoc="0">
    <oddFooter>&amp;L&amp;K000000&amp;R&amp;K000000 |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50C8E8"/>
    <pageSetUpPr fitToPage="1"/>
  </sheetPr>
  <dimension ref="A1:E53"/>
  <sheetViews>
    <sheetView view="pageBreakPreview" zoomScaleNormal="100" zoomScaleSheetLayoutView="100" workbookViewId="0"/>
  </sheetViews>
  <sheetFormatPr defaultColWidth="8.85546875" defaultRowHeight="15" customHeight="1" x14ac:dyDescent="0.2"/>
  <cols>
    <col min="1" max="1" width="16.5703125" style="254" customWidth="1"/>
    <col min="2" max="2" width="58" customWidth="1"/>
    <col min="3" max="3" width="8.140625" bestFit="1" customWidth="1"/>
    <col min="4" max="5" width="13.140625" customWidth="1"/>
    <col min="6" max="9" width="8.85546875" customWidth="1"/>
  </cols>
  <sheetData>
    <row r="1" spans="1:5" ht="15" customHeight="1" x14ac:dyDescent="0.2">
      <c r="A1" s="22" t="s">
        <v>989</v>
      </c>
      <c r="B1" s="275" t="s">
        <v>1597</v>
      </c>
      <c r="C1" s="277"/>
      <c r="D1" s="277"/>
      <c r="E1" s="277"/>
    </row>
    <row r="2" spans="1:5" ht="12.75" x14ac:dyDescent="0.2">
      <c r="A2" s="22" t="s">
        <v>1036</v>
      </c>
      <c r="B2" s="275" t="s">
        <v>142</v>
      </c>
      <c r="C2" s="277"/>
      <c r="D2" s="277"/>
      <c r="E2" s="277"/>
    </row>
    <row r="3" spans="1:5" ht="12.75" x14ac:dyDescent="0.2">
      <c r="A3" s="22" t="s">
        <v>991</v>
      </c>
      <c r="B3" s="275" t="s">
        <v>1730</v>
      </c>
      <c r="C3" s="266"/>
      <c r="D3" s="266"/>
      <c r="E3" s="266"/>
    </row>
    <row r="4" spans="1:5" ht="12.75" x14ac:dyDescent="0.2">
      <c r="A4" s="37" t="s">
        <v>992</v>
      </c>
      <c r="B4" s="278"/>
      <c r="C4" s="268"/>
      <c r="D4" s="269">
        <v>2026</v>
      </c>
      <c r="E4" s="270">
        <v>2025</v>
      </c>
    </row>
    <row r="5" spans="1:5" ht="12.75" x14ac:dyDescent="0.2">
      <c r="A5" s="37" t="s">
        <v>997</v>
      </c>
      <c r="B5" s="278"/>
      <c r="C5" s="271" t="s">
        <v>254</v>
      </c>
      <c r="D5" s="272" t="s">
        <v>11</v>
      </c>
      <c r="E5" s="271" t="s">
        <v>11</v>
      </c>
    </row>
    <row r="6" spans="1:5" ht="12.75" x14ac:dyDescent="0.2">
      <c r="A6" s="37"/>
      <c r="B6" s="278"/>
      <c r="C6" s="273"/>
      <c r="D6" s="274" t="s">
        <v>13</v>
      </c>
      <c r="E6" s="273" t="s">
        <v>13</v>
      </c>
    </row>
    <row r="7" spans="1:5" s="10" customFormat="1" ht="20.100000000000001" customHeight="1" x14ac:dyDescent="0.2">
      <c r="A7" s="37" t="s">
        <v>1037</v>
      </c>
      <c r="B7" s="362" t="s">
        <v>143</v>
      </c>
      <c r="C7" s="40"/>
      <c r="D7" s="59"/>
      <c r="E7" s="40"/>
    </row>
    <row r="8" spans="1:5" s="10" customFormat="1" ht="12.75" x14ac:dyDescent="0.2">
      <c r="A8" s="37" t="s">
        <v>1038</v>
      </c>
      <c r="B8" s="362" t="s">
        <v>144</v>
      </c>
      <c r="C8" s="40"/>
      <c r="D8" s="59"/>
      <c r="E8" s="40"/>
    </row>
    <row r="9" spans="1:5" s="10" customFormat="1" ht="12.75" x14ac:dyDescent="0.2">
      <c r="A9" s="37" t="s">
        <v>996</v>
      </c>
      <c r="B9" s="40" t="s">
        <v>0</v>
      </c>
      <c r="C9" s="40"/>
      <c r="D9" s="52">
        <v>37385478</v>
      </c>
      <c r="E9" s="7">
        <v>37102955</v>
      </c>
    </row>
    <row r="10" spans="1:5" s="10" customFormat="1" ht="12.75" x14ac:dyDescent="0.2">
      <c r="A10" s="37"/>
      <c r="B10" s="40" t="s">
        <v>402</v>
      </c>
      <c r="C10" s="40"/>
      <c r="D10" s="52">
        <v>8704591</v>
      </c>
      <c r="E10" s="7">
        <v>7739997</v>
      </c>
    </row>
    <row r="11" spans="1:5" s="10" customFormat="1" ht="12.75" x14ac:dyDescent="0.2">
      <c r="A11" s="37"/>
      <c r="B11" s="40" t="s">
        <v>1</v>
      </c>
      <c r="C11" s="40"/>
      <c r="D11" s="52">
        <v>19208747</v>
      </c>
      <c r="E11" s="7">
        <v>19456922</v>
      </c>
    </row>
    <row r="12" spans="1:5" s="10" customFormat="1" ht="12.75" x14ac:dyDescent="0.2">
      <c r="A12" s="37"/>
      <c r="B12" s="40" t="s">
        <v>2</v>
      </c>
      <c r="C12" s="40"/>
      <c r="D12" s="52">
        <v>110365</v>
      </c>
      <c r="E12" s="7">
        <v>110500</v>
      </c>
    </row>
    <row r="13" spans="1:5" s="10" customFormat="1" ht="12.75" x14ac:dyDescent="0.2">
      <c r="A13" s="37" t="s">
        <v>1039</v>
      </c>
      <c r="B13" s="40" t="s">
        <v>709</v>
      </c>
      <c r="C13" s="40"/>
      <c r="D13" s="52">
        <v>862293</v>
      </c>
      <c r="E13" s="7">
        <v>777577</v>
      </c>
    </row>
    <row r="14" spans="1:5" s="10" customFormat="1" ht="12.75" x14ac:dyDescent="0.2">
      <c r="A14" s="37" t="s">
        <v>1040</v>
      </c>
      <c r="B14" s="40" t="s">
        <v>280</v>
      </c>
      <c r="C14" s="40"/>
      <c r="D14" s="52">
        <v>188655</v>
      </c>
      <c r="E14" s="7">
        <v>632603</v>
      </c>
    </row>
    <row r="15" spans="1:5" s="10" customFormat="1" ht="12.75" x14ac:dyDescent="0.2">
      <c r="A15" s="37"/>
      <c r="B15" s="40" t="s">
        <v>3</v>
      </c>
      <c r="C15" s="40"/>
      <c r="D15" s="52">
        <v>523333</v>
      </c>
      <c r="E15" s="7">
        <v>1154367</v>
      </c>
    </row>
    <row r="16" spans="1:5" s="10" customFormat="1" ht="12.75" x14ac:dyDescent="0.2">
      <c r="A16" s="37"/>
      <c r="B16" s="40"/>
      <c r="C16" s="40"/>
      <c r="D16" s="61">
        <f>SUM(D9:D15)</f>
        <v>66983462</v>
      </c>
      <c r="E16" s="46">
        <f>SUM(E9:E15)</f>
        <v>66974921</v>
      </c>
    </row>
    <row r="17" spans="1:5" s="10" customFormat="1" ht="12.75" x14ac:dyDescent="0.2">
      <c r="A17" s="37"/>
      <c r="B17" s="362" t="s">
        <v>145</v>
      </c>
      <c r="C17" s="40"/>
      <c r="D17" s="52"/>
      <c r="E17" s="43"/>
    </row>
    <row r="18" spans="1:5" s="10" customFormat="1" ht="12.75" x14ac:dyDescent="0.2">
      <c r="A18" s="37"/>
      <c r="B18" s="40" t="s">
        <v>5</v>
      </c>
      <c r="C18" s="40"/>
      <c r="D18" s="52">
        <v>-24976590</v>
      </c>
      <c r="E18" s="11">
        <v>-25525584</v>
      </c>
    </row>
    <row r="19" spans="1:5" s="10" customFormat="1" ht="12.75" x14ac:dyDescent="0.2">
      <c r="A19" s="37"/>
      <c r="B19" s="40" t="s">
        <v>6</v>
      </c>
      <c r="C19" s="40"/>
      <c r="D19" s="52">
        <v>-23736595</v>
      </c>
      <c r="E19" s="11">
        <v>-20580217</v>
      </c>
    </row>
    <row r="20" spans="1:5" s="10" customFormat="1" ht="12.75" x14ac:dyDescent="0.2">
      <c r="A20" s="37"/>
      <c r="B20" s="44" t="s">
        <v>7</v>
      </c>
      <c r="C20" s="40"/>
      <c r="D20" s="52">
        <v>-1965880</v>
      </c>
      <c r="E20" s="11">
        <v>-1770653</v>
      </c>
    </row>
    <row r="21" spans="1:5" s="10" customFormat="1" ht="20.100000000000001" customHeight="1" x14ac:dyDescent="0.2">
      <c r="A21" s="37" t="s">
        <v>1041</v>
      </c>
      <c r="B21" s="40" t="s">
        <v>449</v>
      </c>
      <c r="C21" s="40"/>
      <c r="D21" s="52">
        <v>-545521</v>
      </c>
      <c r="E21" s="11">
        <v>-578906</v>
      </c>
    </row>
    <row r="22" spans="1:5" s="10" customFormat="1" ht="12.75" x14ac:dyDescent="0.2">
      <c r="A22" s="37"/>
      <c r="B22" s="40" t="s">
        <v>281</v>
      </c>
      <c r="C22" s="40"/>
      <c r="D22" s="52">
        <v>-685505</v>
      </c>
      <c r="E22" s="11">
        <v>-765138</v>
      </c>
    </row>
    <row r="23" spans="1:5" s="10" customFormat="1" ht="12.75" x14ac:dyDescent="0.2">
      <c r="A23" s="37" t="s">
        <v>1040</v>
      </c>
      <c r="B23" s="40" t="s">
        <v>282</v>
      </c>
      <c r="C23" s="40"/>
      <c r="D23" s="52">
        <v>-617736</v>
      </c>
      <c r="E23" s="11">
        <v>-269111</v>
      </c>
    </row>
    <row r="24" spans="1:5" s="10" customFormat="1" ht="12.75" x14ac:dyDescent="0.2">
      <c r="A24" s="37"/>
      <c r="B24" s="40" t="s">
        <v>8</v>
      </c>
      <c r="C24" s="40"/>
      <c r="D24" s="52">
        <v>-205290</v>
      </c>
      <c r="E24" s="11">
        <v>-170283</v>
      </c>
    </row>
    <row r="25" spans="1:5" s="10" customFormat="1" ht="12.75" x14ac:dyDescent="0.2">
      <c r="A25" s="37"/>
      <c r="B25" s="40"/>
      <c r="C25" s="40"/>
      <c r="D25" s="61">
        <f>SUM(D18:D24)</f>
        <v>-52733117</v>
      </c>
      <c r="E25" s="46">
        <f>SUM(E18:E24)</f>
        <v>-49659892</v>
      </c>
    </row>
    <row r="26" spans="1:5" s="10" customFormat="1" ht="12.75" x14ac:dyDescent="0.2">
      <c r="A26" s="37"/>
      <c r="B26" s="75"/>
      <c r="C26" s="40"/>
      <c r="D26" s="52"/>
      <c r="E26" s="43"/>
    </row>
    <row r="27" spans="1:5" s="10" customFormat="1" ht="12.75" x14ac:dyDescent="0.2">
      <c r="A27" s="37"/>
      <c r="B27" s="339" t="str">
        <f>IF(MAX(D27:E27)&gt;0,IF(MIN(D27:E27)&lt;0,"Net cash provided by (used in) ","Net cash provided by "),"Net cash (used in) ")&amp;"operating activities"</f>
        <v>Net cash provided by operating activities</v>
      </c>
      <c r="C27" s="41"/>
      <c r="D27" s="61">
        <f>+D16+D25</f>
        <v>14250345</v>
      </c>
      <c r="E27" s="46">
        <f>+E16+E25</f>
        <v>17315029</v>
      </c>
    </row>
    <row r="28" spans="1:5" s="10" customFormat="1" ht="12.75" x14ac:dyDescent="0.2">
      <c r="A28" s="37"/>
      <c r="B28" s="363"/>
      <c r="C28" s="40"/>
      <c r="D28" s="76"/>
      <c r="E28" s="43"/>
    </row>
    <row r="29" spans="1:5" s="10" customFormat="1" ht="20.100000000000001" customHeight="1" x14ac:dyDescent="0.2">
      <c r="A29" s="37" t="s">
        <v>1042</v>
      </c>
      <c r="B29" s="362" t="s">
        <v>146</v>
      </c>
      <c r="C29" s="40"/>
      <c r="D29" s="76"/>
      <c r="E29" s="43"/>
    </row>
    <row r="30" spans="1:5" s="10" customFormat="1" ht="12.75" x14ac:dyDescent="0.2">
      <c r="A30" s="37" t="s">
        <v>1579</v>
      </c>
      <c r="B30" s="77" t="s">
        <v>1790</v>
      </c>
      <c r="C30" s="6"/>
      <c r="D30" s="78">
        <v>-4460213</v>
      </c>
      <c r="E30" s="80">
        <v>-2000000</v>
      </c>
    </row>
    <row r="31" spans="1:5" ht="12.75" x14ac:dyDescent="0.2">
      <c r="A31" s="37" t="s">
        <v>1579</v>
      </c>
      <c r="B31" s="77" t="s">
        <v>589</v>
      </c>
      <c r="C31" s="6"/>
      <c r="D31" s="79">
        <v>0</v>
      </c>
      <c r="E31" s="11">
        <v>-10250</v>
      </c>
    </row>
    <row r="32" spans="1:5" s="10" customFormat="1" ht="12.75" x14ac:dyDescent="0.2">
      <c r="A32" s="37" t="s">
        <v>1044</v>
      </c>
      <c r="B32" s="77" t="s">
        <v>418</v>
      </c>
      <c r="C32" s="13"/>
      <c r="D32" s="78">
        <v>-8625389</v>
      </c>
      <c r="E32" s="80">
        <v>-13014698</v>
      </c>
    </row>
    <row r="33" spans="1:5" s="10" customFormat="1" ht="12.75" x14ac:dyDescent="0.2">
      <c r="A33" s="37" t="s">
        <v>1044</v>
      </c>
      <c r="B33" s="6" t="s">
        <v>249</v>
      </c>
      <c r="C33" s="13"/>
      <c r="D33" s="78">
        <v>-8604579</v>
      </c>
      <c r="E33" s="80">
        <v>-16792577</v>
      </c>
    </row>
    <row r="34" spans="1:5" s="10" customFormat="1" ht="12.75" x14ac:dyDescent="0.2">
      <c r="A34" s="37" t="s">
        <v>1044</v>
      </c>
      <c r="B34" s="6" t="s">
        <v>248</v>
      </c>
      <c r="C34" s="13">
        <v>12</v>
      </c>
      <c r="D34" s="78">
        <v>0</v>
      </c>
      <c r="E34" s="11">
        <v>-560345</v>
      </c>
    </row>
    <row r="35" spans="1:5" s="10" customFormat="1" ht="12.75" x14ac:dyDescent="0.2">
      <c r="A35" s="37" t="s">
        <v>1044</v>
      </c>
      <c r="B35" s="77" t="s">
        <v>394</v>
      </c>
      <c r="C35" s="13" t="s">
        <v>2053</v>
      </c>
      <c r="D35" s="78">
        <v>-1650000</v>
      </c>
      <c r="E35" s="11">
        <v>0</v>
      </c>
    </row>
    <row r="36" spans="1:5" s="10" customFormat="1" ht="12.75" x14ac:dyDescent="0.2">
      <c r="A36" s="37" t="s">
        <v>1045</v>
      </c>
      <c r="B36" s="6" t="s">
        <v>1745</v>
      </c>
      <c r="C36" s="13"/>
      <c r="D36" s="78">
        <v>12327980</v>
      </c>
      <c r="E36" s="7">
        <v>18158368</v>
      </c>
    </row>
    <row r="37" spans="1:5" ht="12.75" x14ac:dyDescent="0.2">
      <c r="A37" s="37" t="s">
        <v>1580</v>
      </c>
      <c r="B37" s="77" t="s">
        <v>588</v>
      </c>
      <c r="C37" s="13"/>
      <c r="D37" s="78">
        <v>5500</v>
      </c>
      <c r="E37" s="7">
        <v>500</v>
      </c>
    </row>
    <row r="38" spans="1:5" ht="12.75" x14ac:dyDescent="0.2">
      <c r="A38" s="37" t="s">
        <v>1045</v>
      </c>
      <c r="B38" s="77" t="s">
        <v>1792</v>
      </c>
      <c r="C38" s="6"/>
      <c r="D38" s="79">
        <v>1500000</v>
      </c>
      <c r="E38" s="80">
        <v>2000000</v>
      </c>
    </row>
    <row r="39" spans="1:5" ht="25.15" customHeight="1" x14ac:dyDescent="0.2">
      <c r="A39" s="37" t="s">
        <v>1043</v>
      </c>
      <c r="B39" s="77" t="s">
        <v>1705</v>
      </c>
      <c r="C39" s="13"/>
      <c r="D39" s="78">
        <v>165843</v>
      </c>
      <c r="E39" s="80">
        <v>161630</v>
      </c>
    </row>
    <row r="40" spans="1:5" ht="12.75" x14ac:dyDescent="0.2">
      <c r="A40" s="37" t="s">
        <v>1046</v>
      </c>
      <c r="B40" s="6" t="s">
        <v>283</v>
      </c>
      <c r="C40" s="13"/>
      <c r="D40" s="79">
        <v>591200</v>
      </c>
      <c r="E40" s="80">
        <v>1374912</v>
      </c>
    </row>
    <row r="41" spans="1:5" ht="12.75" x14ac:dyDescent="0.2">
      <c r="A41" s="37"/>
      <c r="B41" s="265" t="str">
        <f>IF(MAX(D41:E41)&gt;0,IF(MIN(D41:E41)&lt;0,"Net cash provided by (used in) ","Net cash provided by "),"Net cash (used in) ")&amp;"investing activities"</f>
        <v>Net cash (used in) investing activities</v>
      </c>
      <c r="C41" s="6"/>
      <c r="D41" s="81">
        <f>SUM(D30:D40)</f>
        <v>-8749658</v>
      </c>
      <c r="E41" s="73">
        <f>SUM(E30:E40)</f>
        <v>-10682460</v>
      </c>
    </row>
    <row r="42" spans="1:5" ht="18.75" customHeight="1" x14ac:dyDescent="0.2">
      <c r="A42" s="37"/>
      <c r="B42" s="266"/>
      <c r="C42" s="6"/>
      <c r="D42" s="82"/>
      <c r="E42" s="49"/>
    </row>
    <row r="43" spans="1:5" ht="20.100000000000001" customHeight="1" x14ac:dyDescent="0.2">
      <c r="A43" s="37" t="s">
        <v>1042</v>
      </c>
      <c r="B43" s="362" t="s">
        <v>147</v>
      </c>
      <c r="C43" s="6"/>
      <c r="D43" s="82"/>
      <c r="E43" s="49"/>
    </row>
    <row r="44" spans="1:5" ht="12.75" x14ac:dyDescent="0.2">
      <c r="A44" s="37" t="s">
        <v>1047</v>
      </c>
      <c r="B44" s="6" t="s">
        <v>284</v>
      </c>
      <c r="C44" s="13" t="s">
        <v>2054</v>
      </c>
      <c r="D44" s="78">
        <v>-2466574</v>
      </c>
      <c r="E44" s="49">
        <v>-1930557</v>
      </c>
    </row>
    <row r="45" spans="1:5" ht="12.75" x14ac:dyDescent="0.2">
      <c r="A45" s="37" t="s">
        <v>1048</v>
      </c>
      <c r="B45" s="83" t="s">
        <v>323</v>
      </c>
      <c r="C45" s="13" t="s">
        <v>2055</v>
      </c>
      <c r="D45" s="78">
        <v>-163209</v>
      </c>
      <c r="E45" s="49">
        <v>-105249</v>
      </c>
    </row>
    <row r="46" spans="1:5" ht="12.75" x14ac:dyDescent="0.2">
      <c r="A46" s="37" t="s">
        <v>1049</v>
      </c>
      <c r="B46" s="6" t="s">
        <v>84</v>
      </c>
      <c r="C46" s="13" t="s">
        <v>2054</v>
      </c>
      <c r="D46" s="78">
        <v>2050000</v>
      </c>
      <c r="E46" s="49">
        <v>0</v>
      </c>
    </row>
    <row r="47" spans="1:5" ht="12.75" x14ac:dyDescent="0.2">
      <c r="A47" s="37"/>
      <c r="B47" s="265" t="str">
        <f>IF(MAX(D47:E47)&gt;0,IF(MIN(D47:E47)&lt;0,"Net cash provided by (used in) ","Net cash provided by "),"Net cash (used in) ")&amp;"financing activities"</f>
        <v>Net cash (used in) financing activities</v>
      </c>
      <c r="C47" s="6"/>
      <c r="D47" s="81">
        <f>SUM(D44:D46)</f>
        <v>-579783</v>
      </c>
      <c r="E47" s="73">
        <f>SUM(E44:E46)</f>
        <v>-2035806</v>
      </c>
    </row>
    <row r="48" spans="1:5" ht="12.75" x14ac:dyDescent="0.2">
      <c r="A48" s="37"/>
      <c r="B48" s="15"/>
      <c r="C48" s="6"/>
      <c r="D48" s="82"/>
      <c r="E48" s="49"/>
    </row>
    <row r="49" spans="1:5" ht="12.75" x14ac:dyDescent="0.2">
      <c r="A49" s="37"/>
      <c r="B49" s="279" t="str">
        <f>IF(MAX(D49:E49)&gt;0,IF(MIN(D49:E49)&lt;0,"Net increase (decrease) in cash held","Net increase in cash held"),"Net (decrease) in cash held")</f>
        <v>Net increase in cash held</v>
      </c>
      <c r="C49" s="6" t="s">
        <v>10</v>
      </c>
      <c r="D49" s="82">
        <v>4920904</v>
      </c>
      <c r="E49" s="49">
        <v>4596763</v>
      </c>
    </row>
    <row r="50" spans="1:5" ht="12.75" x14ac:dyDescent="0.2">
      <c r="A50" s="37"/>
      <c r="B50" s="6" t="s">
        <v>148</v>
      </c>
      <c r="C50" s="6"/>
      <c r="D50" s="82">
        <v>19641775</v>
      </c>
      <c r="E50" s="7">
        <v>15045012</v>
      </c>
    </row>
    <row r="51" spans="1:5" ht="13.5" thickBot="1" x14ac:dyDescent="0.25">
      <c r="A51" s="37" t="s">
        <v>1050</v>
      </c>
      <c r="B51" s="279" t="s">
        <v>488</v>
      </c>
      <c r="C51" s="67"/>
      <c r="D51" s="81">
        <f>SUM(D49:D50)</f>
        <v>24562679</v>
      </c>
      <c r="E51" s="73">
        <f>SUM(E49:E50)</f>
        <v>19641775</v>
      </c>
    </row>
    <row r="52" spans="1:5" ht="13.5" thickTop="1" x14ac:dyDescent="0.2">
      <c r="A52" s="37"/>
      <c r="B52" s="6"/>
      <c r="C52" s="6"/>
      <c r="D52" s="58"/>
      <c r="E52" s="58"/>
    </row>
    <row r="53" spans="1:5" ht="12.75" x14ac:dyDescent="0.2">
      <c r="A53" s="22"/>
      <c r="B53" s="6" t="s">
        <v>124</v>
      </c>
      <c r="C53" s="6"/>
      <c r="D53" s="6"/>
      <c r="E53" s="6"/>
    </row>
  </sheetData>
  <conditionalFormatting sqref="D9:E51">
    <cfRule type="expression" dxfId="51" priority="1">
      <formula>TRUNC(D9)&lt;&gt;D9</formula>
    </cfRule>
  </conditionalFormatting>
  <pageMargins left="0.23622047244094491" right="0.23622047244094491" top="0.51181102362204722" bottom="0.74803149606299213" header="0.31496062992125984" footer="0.31496062992125984"/>
  <pageSetup paperSize="9" scale="93" orientation="portrait" r:id="rId1"/>
  <headerFooter scaleWithDoc="0">
    <oddFooter>&amp;L&amp;K000000&amp;R&amp;K000000 |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50C8E8"/>
    <pageSetUpPr fitToPage="1"/>
  </sheetPr>
  <dimension ref="A1:G80"/>
  <sheetViews>
    <sheetView view="pageBreakPreview" zoomScale="115" zoomScaleNormal="100" zoomScaleSheetLayoutView="115" workbookViewId="0"/>
  </sheetViews>
  <sheetFormatPr defaultColWidth="8.85546875" defaultRowHeight="15" customHeight="1" x14ac:dyDescent="0.2"/>
  <cols>
    <col min="1" max="1" width="14.140625" style="254" bestFit="1" customWidth="1"/>
    <col min="2" max="2" width="4.85546875" style="8" customWidth="1"/>
    <col min="3" max="3" width="64.140625" bestFit="1" customWidth="1"/>
    <col min="4" max="4" width="10" customWidth="1"/>
    <col min="5" max="7" width="13.85546875" customWidth="1"/>
    <col min="8" max="8" width="12.140625" customWidth="1"/>
    <col min="9" max="9" width="13.140625" customWidth="1"/>
    <col min="11" max="11" width="10.42578125" customWidth="1"/>
    <col min="13" max="13" width="10.140625" customWidth="1"/>
    <col min="17" max="17" width="15" customWidth="1"/>
    <col min="19" max="19" width="14.140625" customWidth="1"/>
  </cols>
  <sheetData>
    <row r="1" spans="1:7" ht="15" customHeight="1" x14ac:dyDescent="0.2">
      <c r="A1" s="22" t="s">
        <v>989</v>
      </c>
      <c r="B1" s="275" t="s">
        <v>1597</v>
      </c>
      <c r="C1" s="265"/>
      <c r="D1" s="276"/>
      <c r="E1" s="276"/>
      <c r="F1" s="276"/>
      <c r="G1" s="277"/>
    </row>
    <row r="2" spans="1:7" ht="12.75" x14ac:dyDescent="0.2">
      <c r="A2" s="22" t="s">
        <v>1051</v>
      </c>
      <c r="B2" s="275" t="s">
        <v>736</v>
      </c>
      <c r="C2" s="265"/>
      <c r="D2" s="276"/>
      <c r="E2" s="276"/>
      <c r="F2" s="276"/>
      <c r="G2" s="277"/>
    </row>
    <row r="3" spans="1:7" ht="12.75" x14ac:dyDescent="0.2">
      <c r="A3" s="22" t="s">
        <v>991</v>
      </c>
      <c r="B3" s="275" t="s">
        <v>1730</v>
      </c>
      <c r="C3" s="276"/>
      <c r="D3" s="276"/>
      <c r="E3" s="276"/>
      <c r="F3" s="276"/>
      <c r="G3" s="266"/>
    </row>
    <row r="4" spans="1:7" ht="15" customHeight="1" x14ac:dyDescent="0.2">
      <c r="A4" s="22" t="s">
        <v>992</v>
      </c>
      <c r="B4" s="279"/>
      <c r="C4" s="268"/>
      <c r="D4" s="268"/>
      <c r="E4" s="269">
        <v>2026</v>
      </c>
      <c r="F4" s="270">
        <v>2026</v>
      </c>
      <c r="G4" s="270">
        <v>2025</v>
      </c>
    </row>
    <row r="5" spans="1:7" ht="13.5" customHeight="1" x14ac:dyDescent="0.2">
      <c r="A5" s="22" t="s">
        <v>997</v>
      </c>
      <c r="B5" s="280"/>
      <c r="C5" s="268"/>
      <c r="D5" s="271" t="s">
        <v>254</v>
      </c>
      <c r="E5" s="272" t="s">
        <v>11</v>
      </c>
      <c r="F5" s="271" t="s">
        <v>12</v>
      </c>
      <c r="G5" s="271" t="s">
        <v>11</v>
      </c>
    </row>
    <row r="6" spans="1:7" ht="12.75" x14ac:dyDescent="0.2">
      <c r="A6" s="22" t="s">
        <v>1052</v>
      </c>
      <c r="B6" s="280"/>
      <c r="C6" s="268"/>
      <c r="D6" s="273"/>
      <c r="E6" s="274" t="s">
        <v>13</v>
      </c>
      <c r="F6" s="273" t="s">
        <v>13</v>
      </c>
      <c r="G6" s="273" t="s">
        <v>13</v>
      </c>
    </row>
    <row r="7" spans="1:7" ht="12.75" x14ac:dyDescent="0.2">
      <c r="A7" s="22"/>
      <c r="B7" s="279" t="s">
        <v>149</v>
      </c>
      <c r="C7" s="266"/>
      <c r="D7" s="12"/>
      <c r="E7" s="52"/>
      <c r="F7" s="43"/>
      <c r="G7" s="43"/>
    </row>
    <row r="8" spans="1:7" ht="12.75" x14ac:dyDescent="0.2">
      <c r="A8" s="22" t="s">
        <v>1053</v>
      </c>
      <c r="B8" s="280"/>
      <c r="C8" s="279" t="s">
        <v>737</v>
      </c>
      <c r="D8" s="66"/>
      <c r="E8" s="84"/>
      <c r="F8" s="85"/>
      <c r="G8" s="85"/>
    </row>
    <row r="9" spans="1:7" ht="12.75" x14ac:dyDescent="0.2">
      <c r="A9" s="22" t="s">
        <v>1054</v>
      </c>
      <c r="B9" s="23"/>
      <c r="C9" s="28" t="s">
        <v>911</v>
      </c>
      <c r="D9" s="13">
        <v>29</v>
      </c>
      <c r="E9" s="86">
        <v>37501028</v>
      </c>
      <c r="F9" s="43">
        <v>37427038</v>
      </c>
      <c r="G9" s="43">
        <v>36723909</v>
      </c>
    </row>
    <row r="10" spans="1:7" ht="12.75" x14ac:dyDescent="0.2">
      <c r="A10" s="22"/>
      <c r="B10" s="23"/>
      <c r="C10" s="28" t="s">
        <v>912</v>
      </c>
      <c r="D10" s="13">
        <v>29</v>
      </c>
      <c r="E10" s="86">
        <v>161769</v>
      </c>
      <c r="F10" s="43">
        <v>151451</v>
      </c>
      <c r="G10" s="43">
        <v>145014</v>
      </c>
    </row>
    <row r="11" spans="1:7" ht="12.75" x14ac:dyDescent="0.2">
      <c r="A11" s="22"/>
      <c r="B11" s="23"/>
      <c r="C11" s="28" t="s">
        <v>402</v>
      </c>
      <c r="D11" s="6"/>
      <c r="E11" s="86">
        <v>7331075</v>
      </c>
      <c r="F11" s="43">
        <v>4210770</v>
      </c>
      <c r="G11" s="43">
        <v>8171126</v>
      </c>
    </row>
    <row r="12" spans="1:7" ht="12.75" x14ac:dyDescent="0.2">
      <c r="A12" s="22"/>
      <c r="B12" s="23"/>
      <c r="C12" s="28" t="s">
        <v>1</v>
      </c>
      <c r="D12" s="6"/>
      <c r="E12" s="86">
        <v>19216934</v>
      </c>
      <c r="F12" s="43">
        <v>18689885</v>
      </c>
      <c r="G12" s="43">
        <v>18336718</v>
      </c>
    </row>
    <row r="13" spans="1:7" ht="12.75" x14ac:dyDescent="0.2">
      <c r="A13" s="22"/>
      <c r="B13" s="23"/>
      <c r="C13" s="28" t="s">
        <v>2</v>
      </c>
      <c r="D13" s="6"/>
      <c r="E13" s="86">
        <v>110365</v>
      </c>
      <c r="F13" s="43">
        <v>110500</v>
      </c>
      <c r="G13" s="43">
        <v>110500</v>
      </c>
    </row>
    <row r="14" spans="1:7" ht="12.75" x14ac:dyDescent="0.2">
      <c r="A14" s="22"/>
      <c r="B14" s="23"/>
      <c r="C14" s="28" t="s">
        <v>709</v>
      </c>
      <c r="D14" s="6"/>
      <c r="E14" s="86">
        <v>862293</v>
      </c>
      <c r="F14" s="43">
        <v>749843</v>
      </c>
      <c r="G14" s="43">
        <v>777577</v>
      </c>
    </row>
    <row r="15" spans="1:7" ht="12.75" x14ac:dyDescent="0.2">
      <c r="A15" s="22"/>
      <c r="B15" s="23"/>
      <c r="C15" s="28" t="s">
        <v>3</v>
      </c>
      <c r="D15" s="6"/>
      <c r="E15" s="86">
        <v>523333</v>
      </c>
      <c r="F15" s="43">
        <v>432352</v>
      </c>
      <c r="G15" s="43">
        <v>1154367</v>
      </c>
    </row>
    <row r="16" spans="1:7" ht="12.75" x14ac:dyDescent="0.2">
      <c r="A16" s="22"/>
      <c r="B16" s="23"/>
      <c r="C16" s="28" t="s">
        <v>4</v>
      </c>
      <c r="D16" s="13"/>
      <c r="E16" s="86">
        <v>29653</v>
      </c>
      <c r="F16" s="43">
        <v>13575</v>
      </c>
      <c r="G16" s="43">
        <v>439462</v>
      </c>
    </row>
    <row r="17" spans="1:7" ht="12.95" customHeight="1" x14ac:dyDescent="0.2">
      <c r="A17" s="22"/>
      <c r="B17" s="23"/>
      <c r="C17" s="83" t="s">
        <v>9</v>
      </c>
      <c r="D17" s="13" t="s">
        <v>2046</v>
      </c>
      <c r="E17" s="87">
        <v>5643</v>
      </c>
      <c r="F17" s="49">
        <v>5200</v>
      </c>
      <c r="G17" s="49">
        <v>5108</v>
      </c>
    </row>
    <row r="18" spans="1:7" ht="12.75" x14ac:dyDescent="0.2">
      <c r="A18" s="22"/>
      <c r="B18" s="23"/>
      <c r="C18" s="28" t="s">
        <v>270</v>
      </c>
      <c r="D18" s="13">
        <v>12</v>
      </c>
      <c r="E18" s="87">
        <v>111274</v>
      </c>
      <c r="F18" s="49">
        <v>0</v>
      </c>
      <c r="G18" s="49">
        <v>0</v>
      </c>
    </row>
    <row r="19" spans="1:7" ht="12.75" x14ac:dyDescent="0.2">
      <c r="A19" s="22"/>
      <c r="B19" s="23"/>
      <c r="C19" s="83" t="s">
        <v>338</v>
      </c>
      <c r="D19" s="41" t="s">
        <v>2047</v>
      </c>
      <c r="E19" s="87">
        <v>9234</v>
      </c>
      <c r="F19" s="49">
        <v>1000</v>
      </c>
      <c r="G19" s="49">
        <v>-7947</v>
      </c>
    </row>
    <row r="20" spans="1:7" ht="12.75" x14ac:dyDescent="0.2">
      <c r="A20" s="22"/>
      <c r="B20" s="23"/>
      <c r="C20" s="28"/>
      <c r="D20" s="6"/>
      <c r="E20" s="81">
        <f>SUM(E9:E19)</f>
        <v>65862601</v>
      </c>
      <c r="F20" s="46">
        <f>SUM(F9:F19)</f>
        <v>61791614</v>
      </c>
      <c r="G20" s="46">
        <f>SUM(G9:G19)</f>
        <v>65855834</v>
      </c>
    </row>
    <row r="21" spans="1:7" ht="12.75" x14ac:dyDescent="0.2">
      <c r="A21" s="22"/>
      <c r="B21" s="23"/>
      <c r="C21" s="279" t="s">
        <v>150</v>
      </c>
      <c r="D21" s="66"/>
      <c r="E21" s="52"/>
      <c r="F21" s="43"/>
      <c r="G21" s="43"/>
    </row>
    <row r="22" spans="1:7" ht="12.75" x14ac:dyDescent="0.2">
      <c r="A22" s="22"/>
      <c r="B22" s="23"/>
      <c r="C22" s="28" t="s">
        <v>5</v>
      </c>
      <c r="D22" s="6"/>
      <c r="E22" s="52">
        <v>-25798619</v>
      </c>
      <c r="F22" s="43">
        <v>-26016189</v>
      </c>
      <c r="G22" s="43">
        <v>-25248758</v>
      </c>
    </row>
    <row r="23" spans="1:7" ht="12.75" x14ac:dyDescent="0.2">
      <c r="A23" s="22"/>
      <c r="B23" s="23"/>
      <c r="C23" s="28" t="s">
        <v>6</v>
      </c>
      <c r="D23" s="6"/>
      <c r="E23" s="52">
        <v>-22864204</v>
      </c>
      <c r="F23" s="43">
        <v>-19769832</v>
      </c>
      <c r="G23" s="43">
        <v>-19405109</v>
      </c>
    </row>
    <row r="24" spans="1:7" ht="12.75" x14ac:dyDescent="0.2">
      <c r="A24" s="22"/>
      <c r="B24" s="23"/>
      <c r="C24" s="28" t="s">
        <v>7</v>
      </c>
      <c r="D24" s="6"/>
      <c r="E24" s="52">
        <v>-1965880</v>
      </c>
      <c r="F24" s="43">
        <v>-1853085</v>
      </c>
      <c r="G24" s="43">
        <v>-1770653</v>
      </c>
    </row>
    <row r="25" spans="1:7" ht="12.75" x14ac:dyDescent="0.2">
      <c r="A25" s="22"/>
      <c r="B25" s="23"/>
      <c r="C25" s="28" t="s">
        <v>28</v>
      </c>
      <c r="D25" s="6"/>
      <c r="E25" s="52">
        <v>-14757406</v>
      </c>
      <c r="F25" s="43">
        <v>-14330986</v>
      </c>
      <c r="G25" s="43">
        <v>-13920066</v>
      </c>
    </row>
    <row r="26" spans="1:7" ht="12.75" x14ac:dyDescent="0.2">
      <c r="A26" s="22"/>
      <c r="B26" s="23"/>
      <c r="C26" s="28" t="s">
        <v>449</v>
      </c>
      <c r="D26" s="6"/>
      <c r="E26" s="52">
        <v>-547846</v>
      </c>
      <c r="F26" s="43">
        <v>-545230</v>
      </c>
      <c r="G26" s="43">
        <v>-578906</v>
      </c>
    </row>
    <row r="27" spans="1:7" ht="12.75" x14ac:dyDescent="0.2">
      <c r="A27" s="22"/>
      <c r="B27" s="23"/>
      <c r="C27" s="28" t="s">
        <v>79</v>
      </c>
      <c r="D27" s="6"/>
      <c r="E27" s="52">
        <v>-685505</v>
      </c>
      <c r="F27" s="43">
        <v>-706845</v>
      </c>
      <c r="G27" s="43">
        <v>-765138</v>
      </c>
    </row>
    <row r="28" spans="1:7" ht="12.75" x14ac:dyDescent="0.2">
      <c r="A28" s="22"/>
      <c r="B28" s="23"/>
      <c r="C28" s="28" t="s">
        <v>8</v>
      </c>
      <c r="D28" s="6"/>
      <c r="E28" s="52">
        <v>-1478516</v>
      </c>
      <c r="F28" s="43">
        <v>-687610</v>
      </c>
      <c r="G28" s="43">
        <v>-796759</v>
      </c>
    </row>
    <row r="29" spans="1:7" ht="12.75" x14ac:dyDescent="0.2">
      <c r="A29" s="22"/>
      <c r="B29" s="23"/>
      <c r="C29" s="28" t="s">
        <v>80</v>
      </c>
      <c r="D29" s="13"/>
      <c r="E29" s="52">
        <v>-298878</v>
      </c>
      <c r="F29" s="43">
        <v>-97420</v>
      </c>
      <c r="G29" s="43">
        <v>-41763</v>
      </c>
    </row>
    <row r="30" spans="1:7" ht="12.75" x14ac:dyDescent="0.2">
      <c r="A30" s="22"/>
      <c r="B30" s="23"/>
      <c r="C30" s="28" t="s">
        <v>520</v>
      </c>
      <c r="D30" s="6"/>
      <c r="E30" s="52">
        <v>0</v>
      </c>
      <c r="F30" s="43">
        <v>0</v>
      </c>
      <c r="G30" s="43">
        <v>-102356</v>
      </c>
    </row>
    <row r="31" spans="1:7" ht="12.75" x14ac:dyDescent="0.2">
      <c r="A31" s="22"/>
      <c r="B31" s="23"/>
      <c r="C31" s="66"/>
      <c r="D31" s="6"/>
      <c r="E31" s="88">
        <f>SUM(E22:E30)</f>
        <v>-68396854</v>
      </c>
      <c r="F31" s="46">
        <f>SUM(F22:F30)</f>
        <v>-64007197</v>
      </c>
      <c r="G31" s="46">
        <f>SUM(G22:G30)</f>
        <v>-62629508</v>
      </c>
    </row>
    <row r="32" spans="1:7" ht="12.75" x14ac:dyDescent="0.2">
      <c r="A32" s="22"/>
      <c r="B32" s="23"/>
      <c r="C32" s="66"/>
      <c r="D32" s="13"/>
      <c r="E32" s="52"/>
      <c r="F32" s="43"/>
      <c r="G32" s="43"/>
    </row>
    <row r="33" spans="1:7" x14ac:dyDescent="0.25">
      <c r="A33" s="22"/>
      <c r="B33" s="23"/>
      <c r="C33" s="28" t="s">
        <v>267</v>
      </c>
      <c r="D33" s="13" t="s">
        <v>2056</v>
      </c>
      <c r="E33" s="86">
        <v>13365133</v>
      </c>
      <c r="F33" s="43">
        <v>13718024</v>
      </c>
      <c r="G33" s="43">
        <v>10649280</v>
      </c>
    </row>
    <row r="34" spans="1:7" ht="12.75" x14ac:dyDescent="0.2">
      <c r="A34" s="22"/>
      <c r="B34" s="265" t="s">
        <v>151</v>
      </c>
      <c r="C34" s="6"/>
      <c r="D34" s="6"/>
      <c r="E34" s="385">
        <f>E20+E31+E33</f>
        <v>10830880</v>
      </c>
      <c r="F34" s="386">
        <f>F20+F31+F33</f>
        <v>11502441</v>
      </c>
      <c r="G34" s="386">
        <f>G20+G31+G33</f>
        <v>13875606</v>
      </c>
    </row>
    <row r="35" spans="1:7" ht="12.75" x14ac:dyDescent="0.2">
      <c r="A35" s="22"/>
      <c r="B35" s="23"/>
      <c r="C35" s="66"/>
      <c r="D35" s="6"/>
      <c r="E35" s="52"/>
      <c r="F35" s="43"/>
      <c r="G35" s="43"/>
    </row>
    <row r="36" spans="1:7" ht="12.75" x14ac:dyDescent="0.2">
      <c r="A36" s="22"/>
      <c r="B36" s="279" t="s">
        <v>152</v>
      </c>
      <c r="C36" s="6"/>
      <c r="D36" s="66"/>
      <c r="E36" s="52"/>
      <c r="F36" s="43"/>
      <c r="G36" s="43"/>
    </row>
    <row r="37" spans="1:7" ht="12.75" x14ac:dyDescent="0.2">
      <c r="A37" s="22"/>
      <c r="B37" s="66"/>
      <c r="C37" s="279" t="s">
        <v>738</v>
      </c>
      <c r="D37" s="66"/>
      <c r="E37" s="52"/>
      <c r="F37" s="43"/>
      <c r="G37" s="43"/>
    </row>
    <row r="38" spans="1:7" ht="12.75" x14ac:dyDescent="0.2">
      <c r="A38" s="22"/>
      <c r="B38" s="23"/>
      <c r="C38" s="28" t="s">
        <v>668</v>
      </c>
      <c r="D38" s="13"/>
      <c r="E38" s="86">
        <v>14742296</v>
      </c>
      <c r="F38" s="43">
        <v>9782221</v>
      </c>
      <c r="G38" s="43">
        <v>18810754</v>
      </c>
    </row>
    <row r="39" spans="1:7" ht="12.75" x14ac:dyDescent="0.2">
      <c r="A39" s="22"/>
      <c r="B39" s="23"/>
      <c r="C39" s="28" t="s">
        <v>153</v>
      </c>
      <c r="D39" s="67"/>
      <c r="E39" s="86">
        <v>591200</v>
      </c>
      <c r="F39" s="43">
        <v>1239561</v>
      </c>
      <c r="G39" s="43">
        <v>1374912</v>
      </c>
    </row>
    <row r="40" spans="1:7" ht="12.75" x14ac:dyDescent="0.2">
      <c r="A40" s="22"/>
      <c r="B40" s="23"/>
      <c r="C40" s="6" t="s">
        <v>1705</v>
      </c>
      <c r="D40" s="67" t="s">
        <v>2054</v>
      </c>
      <c r="E40" s="86">
        <v>165843</v>
      </c>
      <c r="F40" s="43">
        <v>165843</v>
      </c>
      <c r="G40" s="43">
        <v>161630</v>
      </c>
    </row>
    <row r="41" spans="1:7" ht="12.75" x14ac:dyDescent="0.2">
      <c r="A41" s="22"/>
      <c r="B41" s="23"/>
      <c r="C41" s="6" t="s">
        <v>1791</v>
      </c>
      <c r="D41" s="67"/>
      <c r="E41" s="86">
        <v>1500000</v>
      </c>
      <c r="F41" s="7">
        <v>1500000</v>
      </c>
      <c r="G41" s="7">
        <v>2000000</v>
      </c>
    </row>
    <row r="42" spans="1:7" ht="12.75" x14ac:dyDescent="0.2">
      <c r="A42" s="22"/>
      <c r="B42" s="23"/>
      <c r="C42" s="77" t="s">
        <v>588</v>
      </c>
      <c r="D42" s="67" t="s">
        <v>1808</v>
      </c>
      <c r="E42" s="86">
        <v>5500</v>
      </c>
      <c r="F42" s="7">
        <v>0</v>
      </c>
      <c r="G42" s="43">
        <v>500</v>
      </c>
    </row>
    <row r="43" spans="1:7" ht="12.75" x14ac:dyDescent="0.2">
      <c r="A43" s="22"/>
      <c r="B43" s="23"/>
      <c r="C43" s="77"/>
      <c r="D43" s="13"/>
      <c r="E43" s="89">
        <f>SUM(E38:E42)</f>
        <v>17004839</v>
      </c>
      <c r="F43" s="46">
        <f>SUM(F38:F42)</f>
        <v>12687625</v>
      </c>
      <c r="G43" s="46">
        <f>SUM(G38:G42)</f>
        <v>22347796</v>
      </c>
    </row>
    <row r="44" spans="1:7" ht="12.75" x14ac:dyDescent="0.2">
      <c r="A44" s="22"/>
      <c r="B44" s="23"/>
      <c r="C44" s="279" t="s">
        <v>739</v>
      </c>
      <c r="D44" s="13"/>
      <c r="E44" s="86"/>
      <c r="F44" s="43"/>
      <c r="G44" s="43"/>
    </row>
    <row r="45" spans="1:7" ht="12.75" x14ac:dyDescent="0.2">
      <c r="A45" s="22"/>
      <c r="B45" s="23"/>
      <c r="C45" s="77" t="s">
        <v>589</v>
      </c>
      <c r="D45" s="13" t="s">
        <v>1808</v>
      </c>
      <c r="E45" s="86">
        <v>0</v>
      </c>
      <c r="F45" s="11">
        <v>0</v>
      </c>
      <c r="G45" s="43">
        <v>-10250</v>
      </c>
    </row>
    <row r="46" spans="1:7" ht="12.75" x14ac:dyDescent="0.2">
      <c r="A46" s="22"/>
      <c r="B46" s="23"/>
      <c r="C46" s="77" t="s">
        <v>1782</v>
      </c>
      <c r="D46" s="13" t="s">
        <v>2051</v>
      </c>
      <c r="E46" s="86">
        <v>-302250</v>
      </c>
      <c r="F46" s="11">
        <v>-300000</v>
      </c>
      <c r="G46" s="43">
        <v>-156400</v>
      </c>
    </row>
    <row r="47" spans="1:7" ht="12.75" x14ac:dyDescent="0.2">
      <c r="A47" s="22"/>
      <c r="B47" s="23"/>
      <c r="C47" s="77" t="s">
        <v>1713</v>
      </c>
      <c r="D47" s="67" t="s">
        <v>2057</v>
      </c>
      <c r="E47" s="86">
        <v>-9281389</v>
      </c>
      <c r="F47" s="11">
        <v>-13840475</v>
      </c>
      <c r="G47" s="43">
        <v>-13314698</v>
      </c>
    </row>
    <row r="48" spans="1:7" ht="12.75" x14ac:dyDescent="0.2">
      <c r="A48" s="22"/>
      <c r="B48" s="23"/>
      <c r="C48" s="77" t="s">
        <v>1720</v>
      </c>
      <c r="D48" s="67" t="s">
        <v>2048</v>
      </c>
      <c r="E48" s="86">
        <v>-11769657</v>
      </c>
      <c r="F48" s="11">
        <v>-11604000</v>
      </c>
      <c r="G48" s="43">
        <v>-16792577</v>
      </c>
    </row>
    <row r="49" spans="1:7" ht="12.75" x14ac:dyDescent="0.2">
      <c r="A49" s="22"/>
      <c r="B49" s="23"/>
      <c r="C49" s="77" t="s">
        <v>2140</v>
      </c>
      <c r="D49" s="67" t="s">
        <v>2048</v>
      </c>
      <c r="E49" s="86">
        <v>-112988</v>
      </c>
      <c r="F49" s="11">
        <v>0</v>
      </c>
      <c r="G49" s="11">
        <v>0</v>
      </c>
    </row>
    <row r="50" spans="1:7" ht="12.75" x14ac:dyDescent="0.2">
      <c r="A50" s="22"/>
      <c r="B50" s="23"/>
      <c r="C50" s="77" t="s">
        <v>1790</v>
      </c>
      <c r="D50" s="67"/>
      <c r="E50" s="86">
        <v>-4460213</v>
      </c>
      <c r="F50" s="11">
        <v>-1500000</v>
      </c>
      <c r="G50" s="11">
        <v>-2000000</v>
      </c>
    </row>
    <row r="51" spans="1:7" ht="12.75" x14ac:dyDescent="0.2">
      <c r="A51" s="22"/>
      <c r="B51" s="23"/>
      <c r="C51" s="77" t="s">
        <v>248</v>
      </c>
      <c r="D51" s="67">
        <v>12</v>
      </c>
      <c r="E51" s="86">
        <v>0</v>
      </c>
      <c r="F51" s="43">
        <v>0</v>
      </c>
      <c r="G51" s="43">
        <v>-560345</v>
      </c>
    </row>
    <row r="52" spans="1:7" ht="12.75" x14ac:dyDescent="0.2">
      <c r="A52" s="22"/>
      <c r="B52" s="23"/>
      <c r="C52" s="28" t="s">
        <v>394</v>
      </c>
      <c r="D52" s="67" t="s">
        <v>2053</v>
      </c>
      <c r="E52" s="86">
        <v>-1650000</v>
      </c>
      <c r="F52" s="11">
        <v>-1000000</v>
      </c>
      <c r="G52" s="11">
        <v>0</v>
      </c>
    </row>
    <row r="53" spans="1:7" ht="12.75" x14ac:dyDescent="0.2">
      <c r="A53" s="22"/>
      <c r="B53" s="23"/>
      <c r="C53" s="31"/>
      <c r="D53" s="67"/>
      <c r="E53" s="81">
        <f>SUM(E45:E52)</f>
        <v>-27576497</v>
      </c>
      <c r="F53" s="46">
        <f>SUM(F45:F52)</f>
        <v>-28244475</v>
      </c>
      <c r="G53" s="46">
        <f>SUM(G45:G52)</f>
        <v>-32834270</v>
      </c>
    </row>
    <row r="54" spans="1:7" ht="12.75" x14ac:dyDescent="0.2">
      <c r="A54" s="22"/>
      <c r="B54" s="23"/>
      <c r="C54" s="28"/>
      <c r="D54" s="67"/>
      <c r="E54" s="52"/>
      <c r="F54" s="43"/>
      <c r="G54" s="43"/>
    </row>
    <row r="55" spans="1:7" ht="12.75" x14ac:dyDescent="0.2">
      <c r="A55" s="22"/>
      <c r="B55" s="23"/>
      <c r="C55" s="28" t="s">
        <v>445</v>
      </c>
      <c r="D55" s="67" t="s">
        <v>2058</v>
      </c>
      <c r="E55" s="86">
        <v>1201024</v>
      </c>
      <c r="F55" s="43">
        <v>-350000</v>
      </c>
      <c r="G55" s="43">
        <v>-103900</v>
      </c>
    </row>
    <row r="56" spans="1:7" ht="12.75" x14ac:dyDescent="0.2">
      <c r="A56" s="22"/>
      <c r="B56" s="265" t="s">
        <v>154</v>
      </c>
      <c r="C56" s="266"/>
      <c r="D56" s="67"/>
      <c r="E56" s="385">
        <f>SUM(E53+E55+E43)</f>
        <v>-9370634</v>
      </c>
      <c r="F56" s="386">
        <f>SUM(F53+F55+F43)</f>
        <v>-15906850</v>
      </c>
      <c r="G56" s="386">
        <f>SUM(G53+G55+G43)</f>
        <v>-10590374</v>
      </c>
    </row>
    <row r="57" spans="1:7" ht="12.75" x14ac:dyDescent="0.2">
      <c r="A57" s="22"/>
      <c r="B57" s="361"/>
      <c r="C57" s="266"/>
      <c r="D57" s="67"/>
      <c r="E57" s="52"/>
      <c r="F57" s="43"/>
      <c r="G57" s="43"/>
    </row>
    <row r="58" spans="1:7" ht="12.75" x14ac:dyDescent="0.2">
      <c r="A58" s="22"/>
      <c r="B58" s="279" t="s">
        <v>155</v>
      </c>
      <c r="C58" s="266"/>
      <c r="D58" s="66"/>
      <c r="E58" s="52"/>
      <c r="F58" s="43"/>
      <c r="G58" s="43"/>
    </row>
    <row r="59" spans="1:7" ht="12.75" x14ac:dyDescent="0.2">
      <c r="A59" s="22"/>
      <c r="B59" s="279"/>
      <c r="C59" s="279" t="s">
        <v>740</v>
      </c>
      <c r="D59" s="66"/>
      <c r="E59" s="52"/>
      <c r="F59" s="43"/>
      <c r="G59" s="43"/>
    </row>
    <row r="60" spans="1:7" ht="12.75" x14ac:dyDescent="0.2">
      <c r="A60" s="22"/>
      <c r="B60" s="23"/>
      <c r="C60" s="28" t="s">
        <v>285</v>
      </c>
      <c r="D60" s="67" t="s">
        <v>2054</v>
      </c>
      <c r="E60" s="86">
        <v>2050000</v>
      </c>
      <c r="F60" s="43">
        <v>2200000</v>
      </c>
      <c r="G60" s="43">
        <v>0</v>
      </c>
    </row>
    <row r="61" spans="1:7" ht="12.75" x14ac:dyDescent="0.2">
      <c r="A61" s="22"/>
      <c r="B61" s="23"/>
      <c r="C61" s="28" t="s">
        <v>1784</v>
      </c>
      <c r="D61" s="67" t="s">
        <v>2055</v>
      </c>
      <c r="E61" s="86">
        <v>302250</v>
      </c>
      <c r="F61" s="43">
        <v>300000</v>
      </c>
      <c r="G61" s="43">
        <v>156400</v>
      </c>
    </row>
    <row r="62" spans="1:7" ht="12.75" x14ac:dyDescent="0.2">
      <c r="A62" s="22"/>
      <c r="B62" s="23"/>
      <c r="C62" s="28" t="s">
        <v>695</v>
      </c>
      <c r="D62" s="67">
        <v>32</v>
      </c>
      <c r="E62" s="86">
        <v>7726291</v>
      </c>
      <c r="F62" s="43">
        <v>5415739</v>
      </c>
      <c r="G62" s="43">
        <v>11955350</v>
      </c>
    </row>
    <row r="63" spans="1:7" ht="12.75" x14ac:dyDescent="0.2">
      <c r="A63" s="22"/>
      <c r="B63" s="23"/>
      <c r="C63" s="28"/>
      <c r="D63" s="67"/>
      <c r="E63" s="89">
        <f t="shared" ref="E63:G63" si="0">SUM(E60:E62)</f>
        <v>10078541</v>
      </c>
      <c r="F63" s="46">
        <f t="shared" si="0"/>
        <v>7915739</v>
      </c>
      <c r="G63" s="46">
        <f t="shared" si="0"/>
        <v>12111750</v>
      </c>
    </row>
    <row r="64" spans="1:7" ht="12.75" x14ac:dyDescent="0.2">
      <c r="A64" s="22"/>
      <c r="B64" s="23"/>
      <c r="C64" s="279" t="s">
        <v>741</v>
      </c>
      <c r="D64" s="67"/>
      <c r="E64" s="86"/>
      <c r="F64" s="43"/>
      <c r="G64" s="43"/>
    </row>
    <row r="65" spans="1:7" ht="12.75" x14ac:dyDescent="0.2">
      <c r="A65" s="22"/>
      <c r="B65" s="23"/>
      <c r="C65" s="28" t="s">
        <v>284</v>
      </c>
      <c r="D65" s="67" t="s">
        <v>2054</v>
      </c>
      <c r="E65" s="86">
        <v>-2466574</v>
      </c>
      <c r="F65" s="43">
        <v>-2274123</v>
      </c>
      <c r="G65" s="43">
        <v>-1930557</v>
      </c>
    </row>
    <row r="66" spans="1:7" ht="12.75" x14ac:dyDescent="0.2">
      <c r="A66" s="22"/>
      <c r="B66" s="23"/>
      <c r="C66" s="28" t="s">
        <v>323</v>
      </c>
      <c r="D66" s="67" t="s">
        <v>2055</v>
      </c>
      <c r="E66" s="86">
        <v>-163209</v>
      </c>
      <c r="F66" s="43">
        <v>-162670</v>
      </c>
      <c r="G66" s="43">
        <v>-105249</v>
      </c>
    </row>
    <row r="67" spans="1:7" ht="12.75" x14ac:dyDescent="0.2">
      <c r="A67" s="22"/>
      <c r="B67" s="23"/>
      <c r="C67" s="28" t="s">
        <v>698</v>
      </c>
      <c r="D67" s="67">
        <v>32</v>
      </c>
      <c r="E67" s="86">
        <v>-9922305</v>
      </c>
      <c r="F67" s="43">
        <v>-7047233</v>
      </c>
      <c r="G67" s="43">
        <v>-12336563</v>
      </c>
    </row>
    <row r="68" spans="1:7" ht="15" customHeight="1" x14ac:dyDescent="0.2">
      <c r="A68" s="22"/>
      <c r="B68" s="23"/>
      <c r="C68" s="6"/>
      <c r="D68" s="6"/>
      <c r="E68" s="89">
        <f t="shared" ref="E68:G68" si="1">SUM(E65:E67)</f>
        <v>-12552088</v>
      </c>
      <c r="F68" s="90">
        <f t="shared" si="1"/>
        <v>-9484026</v>
      </c>
      <c r="G68" s="90">
        <f t="shared" si="1"/>
        <v>-14372369</v>
      </c>
    </row>
    <row r="69" spans="1:7" ht="15" customHeight="1" x14ac:dyDescent="0.2">
      <c r="A69" s="22"/>
      <c r="B69" s="23"/>
      <c r="C69" s="6"/>
      <c r="D69" s="6"/>
      <c r="E69" s="52"/>
      <c r="F69" s="43"/>
      <c r="G69" s="43"/>
    </row>
    <row r="70" spans="1:7" ht="15" customHeight="1" x14ac:dyDescent="0.2">
      <c r="A70" s="22"/>
      <c r="B70" s="23"/>
      <c r="C70" s="28" t="s">
        <v>1371</v>
      </c>
      <c r="D70" s="6"/>
      <c r="E70" s="52">
        <v>-302250</v>
      </c>
      <c r="F70" s="43">
        <v>-300000</v>
      </c>
      <c r="G70" s="43">
        <v>-156400</v>
      </c>
    </row>
    <row r="71" spans="1:7" ht="12.75" x14ac:dyDescent="0.2">
      <c r="A71" s="22"/>
      <c r="B71" s="265" t="s">
        <v>156</v>
      </c>
      <c r="C71" s="266"/>
      <c r="D71" s="67"/>
      <c r="E71" s="385">
        <f>+E68+E63+E70</f>
        <v>-2775797</v>
      </c>
      <c r="F71" s="386">
        <f>+F68+F63+F70</f>
        <v>-1868287</v>
      </c>
      <c r="G71" s="386">
        <f>+G68+G63+G70</f>
        <v>-2417019</v>
      </c>
    </row>
    <row r="72" spans="1:7" ht="12.75" x14ac:dyDescent="0.2">
      <c r="A72" s="22"/>
      <c r="B72" s="265"/>
      <c r="C72" s="266"/>
      <c r="D72" s="6"/>
      <c r="E72" s="52"/>
      <c r="F72" s="43"/>
      <c r="G72" s="43"/>
    </row>
    <row r="73" spans="1:7" ht="12.75" x14ac:dyDescent="0.2">
      <c r="A73" s="22"/>
      <c r="B73" s="279" t="s">
        <v>796</v>
      </c>
      <c r="C73" s="266"/>
      <c r="D73" s="6"/>
      <c r="E73" s="52"/>
      <c r="F73" s="43"/>
      <c r="G73" s="43"/>
    </row>
    <row r="74" spans="1:7" ht="12.75" x14ac:dyDescent="0.2">
      <c r="A74" s="22"/>
      <c r="B74" s="280"/>
      <c r="C74" s="292" t="s">
        <v>795</v>
      </c>
      <c r="D74" s="13" t="s">
        <v>2059</v>
      </c>
      <c r="E74" s="86">
        <v>6272696</v>
      </c>
      <c r="F74" s="7">
        <v>6272696</v>
      </c>
      <c r="G74" s="7">
        <v>5404483</v>
      </c>
    </row>
    <row r="75" spans="1:7" ht="12.75" x14ac:dyDescent="0.2">
      <c r="A75" s="22"/>
      <c r="B75" s="23"/>
      <c r="C75" s="28" t="s">
        <v>151</v>
      </c>
      <c r="D75" s="6"/>
      <c r="E75" s="92">
        <v>10830880</v>
      </c>
      <c r="F75" s="43">
        <v>11502441</v>
      </c>
      <c r="G75" s="43">
        <v>13875606</v>
      </c>
    </row>
    <row r="76" spans="1:7" ht="12.75" x14ac:dyDescent="0.2">
      <c r="A76" s="22"/>
      <c r="B76" s="23"/>
      <c r="C76" s="28" t="s">
        <v>154</v>
      </c>
      <c r="D76" s="6"/>
      <c r="E76" s="92">
        <v>-9370634</v>
      </c>
      <c r="F76" s="43">
        <v>-15906850</v>
      </c>
      <c r="G76" s="43">
        <v>-10590374</v>
      </c>
    </row>
    <row r="77" spans="1:7" ht="12.75" x14ac:dyDescent="0.2">
      <c r="A77" s="22"/>
      <c r="B77" s="23"/>
      <c r="C77" s="28" t="s">
        <v>156</v>
      </c>
      <c r="D77" s="6"/>
      <c r="E77" s="86">
        <v>-2775797</v>
      </c>
      <c r="F77" s="43">
        <v>-1868287</v>
      </c>
      <c r="G77" s="43">
        <v>-2417019</v>
      </c>
    </row>
    <row r="78" spans="1:7" ht="13.5" thickBot="1" x14ac:dyDescent="0.25">
      <c r="A78" s="22" t="s">
        <v>1055</v>
      </c>
      <c r="B78" s="66"/>
      <c r="C78" s="292" t="s">
        <v>794</v>
      </c>
      <c r="D78" s="67" t="s">
        <v>2059</v>
      </c>
      <c r="E78" s="93">
        <f>SUM(E74:E77)</f>
        <v>4957145</v>
      </c>
      <c r="F78" s="54">
        <f>SUM(F74:F77)</f>
        <v>0</v>
      </c>
      <c r="G78" s="54">
        <f>SUM(G74:G77)</f>
        <v>6272696</v>
      </c>
    </row>
    <row r="79" spans="1:7" ht="13.5" thickTop="1" x14ac:dyDescent="0.2">
      <c r="A79" s="22"/>
      <c r="B79" s="23"/>
      <c r="C79" s="6"/>
      <c r="D79" s="67"/>
      <c r="E79" s="94"/>
      <c r="F79" s="94"/>
      <c r="G79" s="94"/>
    </row>
    <row r="80" spans="1:7" ht="12.75" x14ac:dyDescent="0.2">
      <c r="A80" s="22"/>
      <c r="B80" s="23"/>
      <c r="C80" s="6" t="s">
        <v>124</v>
      </c>
      <c r="D80" s="6"/>
      <c r="E80" s="49"/>
      <c r="F80" s="6"/>
      <c r="G80" s="6"/>
    </row>
  </sheetData>
  <conditionalFormatting sqref="E9:G78">
    <cfRule type="expression" dxfId="50" priority="1">
      <formula>TRUNC(E9)&lt;&gt;E9</formula>
    </cfRule>
  </conditionalFormatting>
  <pageMargins left="0.23622047244094491" right="0.23622047244094491" top="0.9055118110236221" bottom="0.74803149606299213" header="0.31496062992125984" footer="0.31496062992125984"/>
  <pageSetup paperSize="9" scale="72" orientation="portrait" r:id="rId1"/>
  <headerFooter scaleWithDoc="0">
    <oddFooter>&amp;L&amp;K000000&amp;R&amp;K000000 |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F4C1-038D-4F80-813D-3CBD057BE372}">
  <sheetPr codeName="Sheet85">
    <tabColor rgb="FF50C8E8"/>
    <pageSetUpPr fitToPage="1"/>
  </sheetPr>
  <dimension ref="B1:E78"/>
  <sheetViews>
    <sheetView view="pageBreakPreview" zoomScaleNormal="100" zoomScaleSheetLayoutView="100" workbookViewId="0"/>
  </sheetViews>
  <sheetFormatPr defaultColWidth="8.85546875" defaultRowHeight="12.75" x14ac:dyDescent="0.2"/>
  <cols>
    <col min="1" max="2" width="10.7109375" customWidth="1"/>
    <col min="3" max="3" width="5.7109375" customWidth="1"/>
    <col min="4" max="4" width="45.7109375" customWidth="1"/>
    <col min="5" max="5" width="5.7109375" customWidth="1"/>
    <col min="6" max="6" width="10.7109375" customWidth="1"/>
    <col min="12" max="12" width="10.140625" bestFit="1" customWidth="1"/>
  </cols>
  <sheetData>
    <row r="1" spans="2:5" ht="15.75" x14ac:dyDescent="0.2">
      <c r="B1" s="281" t="s">
        <v>1597</v>
      </c>
    </row>
    <row r="2" spans="2:5" ht="14.1" customHeight="1" x14ac:dyDescent="0.2">
      <c r="B2" s="281" t="s">
        <v>1730</v>
      </c>
    </row>
    <row r="3" spans="2:5" ht="3" customHeight="1" x14ac:dyDescent="0.2"/>
    <row r="4" spans="2:5" ht="14.1" customHeight="1" x14ac:dyDescent="0.2">
      <c r="B4" s="281" t="s">
        <v>448</v>
      </c>
    </row>
    <row r="5" spans="2:5" ht="3" customHeight="1" x14ac:dyDescent="0.2"/>
    <row r="6" spans="2:5" ht="14.1" customHeight="1" x14ac:dyDescent="0.2"/>
    <row r="7" spans="2:5" ht="3" customHeight="1" x14ac:dyDescent="0.2"/>
    <row r="8" spans="2:5" ht="14.1" customHeight="1" x14ac:dyDescent="0.2">
      <c r="B8" t="s">
        <v>395</v>
      </c>
      <c r="C8" s="243" t="s">
        <v>1684</v>
      </c>
      <c r="E8">
        <v>9</v>
      </c>
    </row>
    <row r="9" spans="2:5" ht="3" customHeight="1" x14ac:dyDescent="0.2"/>
    <row r="10" spans="2:5" ht="14.1" customHeight="1" x14ac:dyDescent="0.2">
      <c r="B10" t="s">
        <v>396</v>
      </c>
      <c r="C10" s="243" t="s">
        <v>1685</v>
      </c>
      <c r="E10">
        <v>10</v>
      </c>
    </row>
    <row r="11" spans="2:5" ht="3" customHeight="1" x14ac:dyDescent="0.2"/>
    <row r="12" spans="2:5" ht="14.1" customHeight="1" x14ac:dyDescent="0.2">
      <c r="B12" t="s">
        <v>882</v>
      </c>
      <c r="C12" s="243" t="s">
        <v>22</v>
      </c>
      <c r="E12">
        <v>12</v>
      </c>
    </row>
    <row r="13" spans="2:5" ht="3" customHeight="1" x14ac:dyDescent="0.2"/>
    <row r="14" spans="2:5" ht="14.1" customHeight="1" x14ac:dyDescent="0.2">
      <c r="B14" t="s">
        <v>883</v>
      </c>
      <c r="C14" s="243" t="s">
        <v>1686</v>
      </c>
      <c r="E14">
        <v>12</v>
      </c>
    </row>
    <row r="15" spans="2:5" ht="3" customHeight="1" x14ac:dyDescent="0.2"/>
    <row r="16" spans="2:5" ht="14.1" customHeight="1" x14ac:dyDescent="0.2">
      <c r="B16" t="s">
        <v>884</v>
      </c>
      <c r="C16" s="243" t="s">
        <v>72</v>
      </c>
      <c r="E16">
        <v>13</v>
      </c>
    </row>
    <row r="17" spans="2:5" ht="3" customHeight="1" x14ac:dyDescent="0.2"/>
    <row r="18" spans="2:5" ht="14.1" customHeight="1" x14ac:dyDescent="0.2">
      <c r="B18" t="s">
        <v>885</v>
      </c>
      <c r="C18" s="243" t="s">
        <v>23</v>
      </c>
      <c r="E18">
        <v>14</v>
      </c>
    </row>
    <row r="19" spans="2:5" ht="3" customHeight="1" x14ac:dyDescent="0.2"/>
    <row r="20" spans="2:5" ht="14.1" customHeight="1" x14ac:dyDescent="0.2">
      <c r="B20" t="s">
        <v>886</v>
      </c>
      <c r="C20" s="243" t="s">
        <v>232</v>
      </c>
      <c r="E20">
        <v>15</v>
      </c>
    </row>
    <row r="21" spans="2:5" ht="3" customHeight="1" x14ac:dyDescent="0.2"/>
    <row r="22" spans="2:5" ht="14.1" customHeight="1" x14ac:dyDescent="0.2">
      <c r="B22" t="s">
        <v>887</v>
      </c>
      <c r="C22" s="243" t="s">
        <v>82</v>
      </c>
      <c r="E22">
        <v>16</v>
      </c>
    </row>
    <row r="23" spans="2:5" ht="3" customHeight="1" x14ac:dyDescent="0.2"/>
    <row r="24" spans="2:5" ht="14.1" customHeight="1" x14ac:dyDescent="0.2">
      <c r="B24" t="s">
        <v>888</v>
      </c>
      <c r="C24" s="243" t="s">
        <v>78</v>
      </c>
      <c r="E24">
        <v>18</v>
      </c>
    </row>
    <row r="25" spans="2:5" ht="3" customHeight="1" x14ac:dyDescent="0.2"/>
    <row r="26" spans="2:5" ht="14.1" customHeight="1" x14ac:dyDescent="0.2">
      <c r="B26" t="s">
        <v>889</v>
      </c>
      <c r="C26" s="243" t="s">
        <v>1687</v>
      </c>
      <c r="E26">
        <v>20</v>
      </c>
    </row>
    <row r="27" spans="2:5" ht="3" customHeight="1" x14ac:dyDescent="0.2"/>
    <row r="28" spans="2:5" ht="14.1" customHeight="1" x14ac:dyDescent="0.2">
      <c r="B28" t="s">
        <v>890</v>
      </c>
      <c r="C28" s="243" t="s">
        <v>92</v>
      </c>
      <c r="E28">
        <v>22</v>
      </c>
    </row>
    <row r="29" spans="2:5" ht="3" customHeight="1" x14ac:dyDescent="0.2"/>
    <row r="30" spans="2:5" ht="14.1" customHeight="1" x14ac:dyDescent="0.2">
      <c r="B30" t="s">
        <v>891</v>
      </c>
      <c r="C30" s="243" t="s">
        <v>269</v>
      </c>
      <c r="E30">
        <v>24</v>
      </c>
    </row>
    <row r="31" spans="2:5" ht="3" customHeight="1" x14ac:dyDescent="0.2"/>
    <row r="32" spans="2:5" ht="14.1" customHeight="1" x14ac:dyDescent="0.2">
      <c r="B32" t="s">
        <v>892</v>
      </c>
      <c r="C32" s="243" t="s">
        <v>369</v>
      </c>
      <c r="E32">
        <v>25</v>
      </c>
    </row>
    <row r="33" spans="2:5" ht="3" customHeight="1" x14ac:dyDescent="0.2"/>
    <row r="34" spans="2:5" ht="14.1" customHeight="1" x14ac:dyDescent="0.2">
      <c r="B34" t="s">
        <v>893</v>
      </c>
      <c r="C34" s="243" t="s">
        <v>24</v>
      </c>
      <c r="E34">
        <v>26</v>
      </c>
    </row>
    <row r="35" spans="2:5" ht="3" customHeight="1" x14ac:dyDescent="0.2"/>
    <row r="36" spans="2:5" ht="14.1" customHeight="1" x14ac:dyDescent="0.2">
      <c r="B36" t="s">
        <v>894</v>
      </c>
      <c r="C36" s="243" t="s">
        <v>436</v>
      </c>
      <c r="E36">
        <v>27</v>
      </c>
    </row>
    <row r="37" spans="2:5" ht="3" customHeight="1" x14ac:dyDescent="0.2"/>
    <row r="38" spans="2:5" ht="14.1" customHeight="1" x14ac:dyDescent="0.2">
      <c r="B38" t="s">
        <v>895</v>
      </c>
      <c r="C38" s="243" t="s">
        <v>77</v>
      </c>
      <c r="E38">
        <v>28</v>
      </c>
    </row>
    <row r="39" spans="2:5" ht="3" customHeight="1" x14ac:dyDescent="0.2"/>
    <row r="40" spans="2:5" ht="14.1" customHeight="1" x14ac:dyDescent="0.2">
      <c r="B40" t="s">
        <v>896</v>
      </c>
      <c r="C40" s="243" t="s">
        <v>313</v>
      </c>
      <c r="E40">
        <v>29</v>
      </c>
    </row>
    <row r="41" spans="2:5" ht="3" customHeight="1" x14ac:dyDescent="0.2"/>
    <row r="42" spans="2:5" ht="14.1" customHeight="1" x14ac:dyDescent="0.2">
      <c r="B42" t="s">
        <v>897</v>
      </c>
      <c r="C42" s="243" t="s">
        <v>273</v>
      </c>
      <c r="E42">
        <v>30</v>
      </c>
    </row>
    <row r="43" spans="2:5" ht="3" customHeight="1" x14ac:dyDescent="0.2"/>
    <row r="44" spans="2:5" ht="14.1" customHeight="1" x14ac:dyDescent="0.2">
      <c r="B44" t="s">
        <v>898</v>
      </c>
      <c r="C44" s="243" t="s">
        <v>113</v>
      </c>
      <c r="E44">
        <v>31</v>
      </c>
    </row>
    <row r="45" spans="2:5" ht="3" customHeight="1" x14ac:dyDescent="0.2"/>
    <row r="46" spans="2:5" ht="14.1" customHeight="1" x14ac:dyDescent="0.2">
      <c r="B46" t="s">
        <v>899</v>
      </c>
      <c r="C46" s="243" t="s">
        <v>1688</v>
      </c>
      <c r="E46">
        <v>32</v>
      </c>
    </row>
    <row r="47" spans="2:5" ht="3" customHeight="1" x14ac:dyDescent="0.2"/>
    <row r="48" spans="2:5" ht="14.1" customHeight="1" x14ac:dyDescent="0.2">
      <c r="B48" t="s">
        <v>900</v>
      </c>
      <c r="C48" s="243" t="s">
        <v>1697</v>
      </c>
      <c r="E48">
        <v>32</v>
      </c>
    </row>
    <row r="49" spans="2:5" ht="3" customHeight="1" x14ac:dyDescent="0.2"/>
    <row r="50" spans="2:5" ht="14.1" customHeight="1" x14ac:dyDescent="0.2">
      <c r="B50" t="s">
        <v>901</v>
      </c>
      <c r="C50" s="243" t="s">
        <v>1689</v>
      </c>
      <c r="E50">
        <v>33</v>
      </c>
    </row>
    <row r="51" spans="2:5" ht="3" customHeight="1" x14ac:dyDescent="0.2"/>
    <row r="52" spans="2:5" ht="14.1" customHeight="1" x14ac:dyDescent="0.2">
      <c r="B52" t="s">
        <v>902</v>
      </c>
      <c r="C52" s="243" t="s">
        <v>1690</v>
      </c>
      <c r="E52">
        <v>33</v>
      </c>
    </row>
    <row r="53" spans="2:5" ht="3" customHeight="1" x14ac:dyDescent="0.2"/>
    <row r="54" spans="2:5" ht="14.1" customHeight="1" x14ac:dyDescent="0.2">
      <c r="B54" t="s">
        <v>903</v>
      </c>
      <c r="C54" s="243" t="s">
        <v>1691</v>
      </c>
      <c r="E54">
        <v>34</v>
      </c>
    </row>
    <row r="55" spans="2:5" ht="3" customHeight="1" x14ac:dyDescent="0.2"/>
    <row r="56" spans="2:5" ht="14.1" customHeight="1" x14ac:dyDescent="0.2">
      <c r="B56" t="s">
        <v>904</v>
      </c>
      <c r="C56" s="243" t="s">
        <v>1698</v>
      </c>
      <c r="E56">
        <v>36</v>
      </c>
    </row>
    <row r="57" spans="2:5" ht="3" customHeight="1" x14ac:dyDescent="0.2"/>
    <row r="58" spans="2:5" ht="14.1" customHeight="1" x14ac:dyDescent="0.2">
      <c r="B58" t="s">
        <v>905</v>
      </c>
      <c r="C58" s="243" t="s">
        <v>654</v>
      </c>
      <c r="E58">
        <v>37</v>
      </c>
    </row>
    <row r="59" spans="2:5" ht="3" customHeight="1" x14ac:dyDescent="0.2"/>
    <row r="60" spans="2:5" ht="14.1" customHeight="1" x14ac:dyDescent="0.2">
      <c r="B60" t="s">
        <v>906</v>
      </c>
      <c r="C60" s="243" t="s">
        <v>1692</v>
      </c>
      <c r="E60">
        <v>39</v>
      </c>
    </row>
    <row r="61" spans="2:5" ht="3" customHeight="1" x14ac:dyDescent="0.2"/>
    <row r="62" spans="2:5" ht="14.1" customHeight="1" x14ac:dyDescent="0.2">
      <c r="B62" t="s">
        <v>907</v>
      </c>
      <c r="C62" s="243" t="s">
        <v>1693</v>
      </c>
      <c r="E62">
        <v>40</v>
      </c>
    </row>
    <row r="63" spans="2:5" ht="3" customHeight="1" x14ac:dyDescent="0.2"/>
    <row r="64" spans="2:5" ht="14.1" customHeight="1" x14ac:dyDescent="0.2"/>
    <row r="65" spans="2:5" ht="3" customHeight="1" x14ac:dyDescent="0.2"/>
    <row r="66" spans="2:5" ht="14.1" customHeight="1" x14ac:dyDescent="0.2">
      <c r="B66" s="376" t="s">
        <v>1346</v>
      </c>
    </row>
    <row r="67" spans="2:5" ht="3" customHeight="1" x14ac:dyDescent="0.2"/>
    <row r="68" spans="2:5" ht="14.1" customHeight="1" x14ac:dyDescent="0.2">
      <c r="B68" t="s">
        <v>908</v>
      </c>
      <c r="C68" s="243" t="s">
        <v>1694</v>
      </c>
      <c r="E68">
        <v>41</v>
      </c>
    </row>
    <row r="69" spans="2:5" ht="3" customHeight="1" x14ac:dyDescent="0.2"/>
    <row r="70" spans="2:5" ht="14.1" customHeight="1" x14ac:dyDescent="0.2">
      <c r="B70" t="s">
        <v>1347</v>
      </c>
      <c r="C70" s="243" t="s">
        <v>1695</v>
      </c>
      <c r="E70">
        <v>42</v>
      </c>
    </row>
    <row r="71" spans="2:5" ht="3" customHeight="1" x14ac:dyDescent="0.2"/>
    <row r="72" spans="2:5" ht="14.1" customHeight="1" x14ac:dyDescent="0.2">
      <c r="B72" t="s">
        <v>1348</v>
      </c>
      <c r="C72" s="243" t="s">
        <v>1699</v>
      </c>
      <c r="E72">
        <v>43</v>
      </c>
    </row>
    <row r="73" spans="2:5" ht="3" customHeight="1" x14ac:dyDescent="0.2"/>
    <row r="74" spans="2:5" ht="14.1" customHeight="1" x14ac:dyDescent="0.2">
      <c r="B74" t="s">
        <v>1349</v>
      </c>
      <c r="C74" s="243" t="s">
        <v>487</v>
      </c>
      <c r="E74">
        <v>45</v>
      </c>
    </row>
    <row r="75" spans="2:5" ht="3" customHeight="1" x14ac:dyDescent="0.2"/>
    <row r="76" spans="2:5" ht="14.1" customHeight="1" x14ac:dyDescent="0.2">
      <c r="B76" t="s">
        <v>1350</v>
      </c>
      <c r="C76" s="243" t="s">
        <v>1696</v>
      </c>
      <c r="E76">
        <v>46</v>
      </c>
    </row>
    <row r="77" spans="2:5" ht="3" customHeight="1" x14ac:dyDescent="0.2"/>
    <row r="78" spans="2:5" ht="14.1" customHeight="1" x14ac:dyDescent="0.2">
      <c r="B78" s="4"/>
    </row>
  </sheetData>
  <pageMargins left="0.23622047244094491" right="0.23622047244094491" top="0.51181102362204722" bottom="0.74803149606299213" header="0.31496062992125984" footer="0.31496062992125984"/>
  <pageSetup paperSize="9" orientation="portrait" r:id="rId1"/>
  <headerFooter scaleWithDoc="0">
    <oddFooter>&amp;L&amp;K000000&amp;R&amp;K000000 |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519A-B3C4-49AA-A11C-93B3F0C448BA}">
  <sheetPr codeName="Sheet22">
    <tabColor rgb="FF50C8E8"/>
    <pageSetUpPr fitToPage="1"/>
  </sheetPr>
  <dimension ref="A1:F71"/>
  <sheetViews>
    <sheetView view="pageBreakPreview" zoomScaleNormal="130" zoomScaleSheetLayoutView="100" workbookViewId="0"/>
  </sheetViews>
  <sheetFormatPr defaultColWidth="8.85546875" defaultRowHeight="15" customHeight="1" x14ac:dyDescent="0.2"/>
  <cols>
    <col min="1" max="1" width="11.85546875" style="23" customWidth="1"/>
    <col min="2" max="2" width="3" customWidth="1"/>
    <col min="3" max="3" width="61.5703125" customWidth="1"/>
    <col min="4" max="4" width="3.140625" customWidth="1"/>
    <col min="5" max="5" width="62.5703125" customWidth="1"/>
    <col min="6" max="6" width="12.85546875" style="23" customWidth="1"/>
  </cols>
  <sheetData>
    <row r="1" spans="1:6" ht="15" customHeight="1" x14ac:dyDescent="0.2">
      <c r="B1" s="266"/>
      <c r="C1" s="281" t="s">
        <v>1597</v>
      </c>
      <c r="D1" s="6"/>
      <c r="E1" s="6"/>
    </row>
    <row r="2" spans="1:6" ht="15" customHeight="1" x14ac:dyDescent="0.2">
      <c r="A2" s="23" t="s">
        <v>992</v>
      </c>
      <c r="B2" s="266"/>
      <c r="C2" s="281" t="s">
        <v>534</v>
      </c>
      <c r="D2" s="6"/>
      <c r="E2" s="6"/>
    </row>
    <row r="3" spans="1:6" ht="15" customHeight="1" x14ac:dyDescent="0.2">
      <c r="A3" s="23" t="s">
        <v>1056</v>
      </c>
      <c r="B3" s="266"/>
      <c r="C3" s="281" t="s">
        <v>1730</v>
      </c>
      <c r="D3" s="6"/>
      <c r="E3" s="6"/>
    </row>
    <row r="4" spans="1:6" ht="12.75" x14ac:dyDescent="0.2">
      <c r="A4" s="23" t="s">
        <v>1057</v>
      </c>
      <c r="B4" s="266"/>
      <c r="C4" s="266"/>
      <c r="D4" s="6"/>
      <c r="E4" s="6"/>
    </row>
    <row r="5" spans="1:6" ht="15.75" x14ac:dyDescent="0.2">
      <c r="A5" s="23" t="s">
        <v>1058</v>
      </c>
      <c r="B5" s="282" t="s">
        <v>140</v>
      </c>
      <c r="C5" s="281" t="s">
        <v>141</v>
      </c>
      <c r="D5" s="6"/>
      <c r="E5" s="6"/>
    </row>
    <row r="6" spans="1:6" ht="12.75" x14ac:dyDescent="0.2">
      <c r="B6" s="96"/>
      <c r="C6" s="6"/>
      <c r="D6" s="6"/>
      <c r="E6" s="6"/>
    </row>
    <row r="7" spans="1:6" ht="12.75" x14ac:dyDescent="0.2">
      <c r="A7" s="23" t="s">
        <v>1059</v>
      </c>
      <c r="B7" s="96"/>
      <c r="C7" s="97" t="s">
        <v>2034</v>
      </c>
      <c r="D7" s="6"/>
      <c r="E7" s="98" t="s">
        <v>748</v>
      </c>
      <c r="F7" s="23" t="s">
        <v>1060</v>
      </c>
    </row>
    <row r="8" spans="1:6" ht="12.75" x14ac:dyDescent="0.2">
      <c r="C8" s="97" t="s">
        <v>1495</v>
      </c>
      <c r="D8" s="6"/>
      <c r="E8" s="97" t="s">
        <v>2141</v>
      </c>
    </row>
    <row r="9" spans="1:6" ht="12.75" x14ac:dyDescent="0.2">
      <c r="B9" s="96"/>
      <c r="C9" s="99" t="s">
        <v>1497</v>
      </c>
      <c r="D9" s="6"/>
      <c r="E9" s="97" t="s">
        <v>2142</v>
      </c>
    </row>
    <row r="10" spans="1:6" ht="12.75" x14ac:dyDescent="0.2">
      <c r="B10" s="96"/>
      <c r="C10" s="97" t="s">
        <v>1496</v>
      </c>
      <c r="D10" s="6"/>
      <c r="E10" s="97"/>
    </row>
    <row r="11" spans="1:6" ht="12.75" x14ac:dyDescent="0.2">
      <c r="B11" s="96"/>
      <c r="C11" s="97"/>
      <c r="D11" s="6"/>
      <c r="E11" s="98" t="s">
        <v>749</v>
      </c>
      <c r="F11" s="23" t="s">
        <v>1061</v>
      </c>
    </row>
    <row r="12" spans="1:6" ht="12.75" x14ac:dyDescent="0.2">
      <c r="B12" s="96"/>
      <c r="C12" s="98" t="s">
        <v>798</v>
      </c>
      <c r="D12" s="6"/>
      <c r="E12" s="99" t="s">
        <v>750</v>
      </c>
    </row>
    <row r="13" spans="1:6" ht="12.75" x14ac:dyDescent="0.2">
      <c r="B13" s="96"/>
      <c r="C13" s="97" t="s">
        <v>849</v>
      </c>
      <c r="D13" s="6"/>
      <c r="E13" s="99" t="s">
        <v>751</v>
      </c>
    </row>
    <row r="14" spans="1:6" ht="12.75" x14ac:dyDescent="0.2">
      <c r="B14" s="96"/>
      <c r="C14" s="97" t="s">
        <v>874</v>
      </c>
      <c r="D14" s="6"/>
      <c r="E14" s="378" t="s">
        <v>2081</v>
      </c>
    </row>
    <row r="15" spans="1:6" ht="12.75" x14ac:dyDescent="0.2">
      <c r="B15" s="96"/>
      <c r="C15" s="97" t="s">
        <v>850</v>
      </c>
      <c r="D15" s="6"/>
      <c r="E15" s="379" t="s">
        <v>752</v>
      </c>
    </row>
    <row r="16" spans="1:6" ht="12.75" x14ac:dyDescent="0.2">
      <c r="B16" s="96"/>
      <c r="C16" s="97" t="s">
        <v>851</v>
      </c>
      <c r="D16" s="6"/>
      <c r="E16" s="379" t="s">
        <v>753</v>
      </c>
    </row>
    <row r="17" spans="1:5" ht="12.75" x14ac:dyDescent="0.2">
      <c r="B17" s="96"/>
      <c r="C17" s="97" t="s">
        <v>924</v>
      </c>
      <c r="D17" s="6"/>
      <c r="E17" s="378" t="s">
        <v>2082</v>
      </c>
    </row>
    <row r="18" spans="1:5" ht="12.75" x14ac:dyDescent="0.2">
      <c r="B18" s="96"/>
      <c r="C18" s="97" t="s">
        <v>925</v>
      </c>
      <c r="D18" s="6"/>
      <c r="E18" s="379" t="s">
        <v>1560</v>
      </c>
    </row>
    <row r="19" spans="1:5" ht="12.75" x14ac:dyDescent="0.2">
      <c r="A19" s="23" t="s">
        <v>2157</v>
      </c>
      <c r="B19" s="96"/>
      <c r="C19" s="97" t="s">
        <v>926</v>
      </c>
      <c r="D19" s="6"/>
      <c r="E19" s="379" t="s">
        <v>1561</v>
      </c>
    </row>
    <row r="20" spans="1:5" ht="12.75" x14ac:dyDescent="0.2">
      <c r="B20" s="96"/>
      <c r="C20" s="97" t="s">
        <v>863</v>
      </c>
      <c r="D20" s="6"/>
      <c r="E20" s="378" t="s">
        <v>2083</v>
      </c>
    </row>
    <row r="21" spans="1:5" ht="12.75" x14ac:dyDescent="0.2">
      <c r="C21" s="97" t="s">
        <v>864</v>
      </c>
      <c r="D21" s="6"/>
      <c r="E21" s="379" t="s">
        <v>1562</v>
      </c>
    </row>
    <row r="22" spans="1:5" ht="12.75" x14ac:dyDescent="0.2">
      <c r="C22" s="97" t="s">
        <v>865</v>
      </c>
      <c r="D22" s="6"/>
      <c r="E22" s="378" t="s">
        <v>2084</v>
      </c>
    </row>
    <row r="23" spans="1:5" ht="12.75" x14ac:dyDescent="0.2">
      <c r="C23" s="97" t="s">
        <v>866</v>
      </c>
      <c r="D23" s="6"/>
      <c r="E23" s="379" t="s">
        <v>1564</v>
      </c>
    </row>
    <row r="24" spans="1:5" ht="12.75" x14ac:dyDescent="0.2">
      <c r="C24" s="97" t="s">
        <v>867</v>
      </c>
      <c r="D24" s="6"/>
      <c r="E24" s="378" t="s">
        <v>2085</v>
      </c>
    </row>
    <row r="25" spans="1:5" ht="12.75" x14ac:dyDescent="0.2">
      <c r="C25" s="97" t="s">
        <v>868</v>
      </c>
      <c r="D25" s="6"/>
      <c r="E25" s="379" t="s">
        <v>1625</v>
      </c>
    </row>
    <row r="26" spans="1:5" ht="12.75" x14ac:dyDescent="0.2">
      <c r="C26" s="97" t="s">
        <v>869</v>
      </c>
      <c r="D26" s="6"/>
      <c r="E26" s="99" t="s">
        <v>1385</v>
      </c>
    </row>
    <row r="27" spans="1:5" ht="12.75" x14ac:dyDescent="0.2">
      <c r="C27" s="97" t="s">
        <v>870</v>
      </c>
      <c r="D27" s="6"/>
      <c r="E27" s="99" t="s">
        <v>1386</v>
      </c>
    </row>
    <row r="28" spans="1:5" ht="12.75" x14ac:dyDescent="0.2">
      <c r="C28" s="97" t="s">
        <v>871</v>
      </c>
      <c r="D28" s="6"/>
      <c r="E28" s="378" t="s">
        <v>2086</v>
      </c>
    </row>
    <row r="29" spans="1:5" ht="12.75" x14ac:dyDescent="0.2">
      <c r="C29" s="97" t="s">
        <v>872</v>
      </c>
      <c r="D29" s="6"/>
      <c r="E29" s="379" t="s">
        <v>1563</v>
      </c>
    </row>
    <row r="30" spans="1:5" ht="12.75" x14ac:dyDescent="0.2">
      <c r="C30" s="97" t="s">
        <v>873</v>
      </c>
      <c r="D30" s="6"/>
      <c r="E30" s="99"/>
    </row>
    <row r="31" spans="1:5" ht="12.75" x14ac:dyDescent="0.2">
      <c r="B31" s="96"/>
      <c r="C31" s="97"/>
      <c r="D31" s="6"/>
      <c r="E31" s="97" t="s">
        <v>1735</v>
      </c>
    </row>
    <row r="32" spans="1:5" ht="12.75" x14ac:dyDescent="0.2">
      <c r="B32" s="96"/>
      <c r="C32" s="97" t="s">
        <v>852</v>
      </c>
      <c r="D32" s="6"/>
      <c r="E32" s="97" t="s">
        <v>1736</v>
      </c>
    </row>
    <row r="33" spans="1:6" ht="12.75" x14ac:dyDescent="0.2">
      <c r="B33" s="96"/>
      <c r="C33" s="97" t="s">
        <v>599</v>
      </c>
      <c r="D33" s="6"/>
      <c r="E33" s="97" t="s">
        <v>1746</v>
      </c>
    </row>
    <row r="34" spans="1:6" ht="14.25" customHeight="1" x14ac:dyDescent="0.2">
      <c r="B34" s="96"/>
      <c r="C34" s="97" t="s">
        <v>600</v>
      </c>
      <c r="D34" s="6"/>
      <c r="E34" s="100"/>
    </row>
    <row r="35" spans="1:6" ht="12.75" x14ac:dyDescent="0.2">
      <c r="B35" s="96"/>
      <c r="C35" s="97" t="s">
        <v>601</v>
      </c>
      <c r="D35" s="6"/>
      <c r="E35" s="98" t="s">
        <v>1380</v>
      </c>
    </row>
    <row r="36" spans="1:6" ht="12.75" x14ac:dyDescent="0.2">
      <c r="B36" s="96"/>
      <c r="C36" s="97" t="s">
        <v>602</v>
      </c>
      <c r="D36" s="6"/>
      <c r="E36" s="97" t="s">
        <v>1498</v>
      </c>
      <c r="F36" s="23" t="s">
        <v>1063</v>
      </c>
    </row>
    <row r="37" spans="1:6" ht="12.75" x14ac:dyDescent="0.2">
      <c r="B37" s="96"/>
      <c r="C37" s="97" t="s">
        <v>435</v>
      </c>
      <c r="D37" s="6"/>
      <c r="E37" s="97" t="s">
        <v>1499</v>
      </c>
      <c r="F37" s="23" t="s">
        <v>1064</v>
      </c>
    </row>
    <row r="38" spans="1:6" ht="12.75" x14ac:dyDescent="0.2">
      <c r="B38" s="96"/>
      <c r="C38" s="97" t="s">
        <v>603</v>
      </c>
      <c r="D38" s="6"/>
      <c r="E38" s="97" t="s">
        <v>1500</v>
      </c>
    </row>
    <row r="39" spans="1:6" ht="12.75" x14ac:dyDescent="0.2">
      <c r="B39" s="6"/>
      <c r="C39" s="97" t="s">
        <v>604</v>
      </c>
      <c r="D39" s="6"/>
      <c r="E39" s="97" t="s">
        <v>1501</v>
      </c>
    </row>
    <row r="40" spans="1:6" ht="12.75" x14ac:dyDescent="0.2">
      <c r="A40" s="23" t="s">
        <v>2156</v>
      </c>
      <c r="B40" s="6"/>
      <c r="C40" s="97" t="s">
        <v>931</v>
      </c>
      <c r="D40" s="6"/>
      <c r="E40" s="97"/>
    </row>
    <row r="41" spans="1:6" ht="12.75" x14ac:dyDescent="0.2">
      <c r="B41" s="6"/>
      <c r="C41" s="97" t="s">
        <v>1809</v>
      </c>
      <c r="D41" s="6"/>
      <c r="E41" s="97" t="s">
        <v>756</v>
      </c>
    </row>
    <row r="42" spans="1:6" ht="12.75" x14ac:dyDescent="0.2">
      <c r="B42" s="6"/>
      <c r="C42" s="97" t="s">
        <v>605</v>
      </c>
      <c r="D42" s="6"/>
      <c r="E42" s="97" t="s">
        <v>757</v>
      </c>
    </row>
    <row r="43" spans="1:6" ht="12.75" x14ac:dyDescent="0.2">
      <c r="B43" s="6"/>
      <c r="C43" s="97"/>
      <c r="D43" s="6"/>
      <c r="E43" s="97" t="s">
        <v>1512</v>
      </c>
    </row>
    <row r="44" spans="1:6" ht="12.75" x14ac:dyDescent="0.2">
      <c r="A44" s="377" t="s">
        <v>1557</v>
      </c>
      <c r="C44" s="97" t="s">
        <v>1379</v>
      </c>
      <c r="D44" s="6"/>
      <c r="E44" s="97" t="s">
        <v>1513</v>
      </c>
    </row>
    <row r="45" spans="1:6" ht="12.75" x14ac:dyDescent="0.2">
      <c r="A45" s="377" t="s">
        <v>1558</v>
      </c>
      <c r="C45" s="97" t="s">
        <v>1559</v>
      </c>
      <c r="D45" s="6"/>
      <c r="E45" s="97" t="s">
        <v>1514</v>
      </c>
    </row>
    <row r="46" spans="1:6" ht="12.75" x14ac:dyDescent="0.2">
      <c r="A46" s="377"/>
      <c r="C46" s="97" t="s">
        <v>2077</v>
      </c>
      <c r="D46" s="6"/>
      <c r="E46" s="97" t="s">
        <v>1515</v>
      </c>
    </row>
    <row r="47" spans="1:6" ht="12.75" x14ac:dyDescent="0.2">
      <c r="A47" s="377"/>
      <c r="C47" s="97" t="s">
        <v>1489</v>
      </c>
      <c r="D47" s="6"/>
      <c r="E47" s="97"/>
    </row>
    <row r="48" spans="1:6" ht="12.75" x14ac:dyDescent="0.2">
      <c r="A48" s="377"/>
      <c r="C48" s="97" t="s">
        <v>2078</v>
      </c>
      <c r="D48" s="6"/>
      <c r="E48" s="97" t="s">
        <v>1383</v>
      </c>
    </row>
    <row r="49" spans="1:5" ht="12.75" x14ac:dyDescent="0.2">
      <c r="A49" s="377"/>
      <c r="C49" s="97" t="s">
        <v>2079</v>
      </c>
      <c r="D49" s="6"/>
      <c r="E49" s="97" t="s">
        <v>1384</v>
      </c>
    </row>
    <row r="50" spans="1:5" ht="12.75" x14ac:dyDescent="0.2">
      <c r="A50" s="377"/>
      <c r="C50" s="97" t="s">
        <v>1576</v>
      </c>
      <c r="D50" s="6"/>
      <c r="E50" s="97"/>
    </row>
    <row r="51" spans="1:5" ht="12.75" x14ac:dyDescent="0.2">
      <c r="A51" s="23" t="s">
        <v>2156</v>
      </c>
      <c r="C51" s="97" t="s">
        <v>2080</v>
      </c>
      <c r="D51" s="6"/>
      <c r="E51" s="97" t="s">
        <v>1502</v>
      </c>
    </row>
    <row r="52" spans="1:5" ht="12.75" x14ac:dyDescent="0.2">
      <c r="A52" s="377"/>
      <c r="C52" s="97" t="s">
        <v>1810</v>
      </c>
      <c r="D52" s="6"/>
      <c r="E52" s="97" t="s">
        <v>1503</v>
      </c>
    </row>
    <row r="53" spans="1:5" ht="12.75" x14ac:dyDescent="0.2">
      <c r="A53" s="377"/>
      <c r="C53" s="97" t="s">
        <v>1577</v>
      </c>
      <c r="D53" s="6"/>
      <c r="E53" s="97" t="s">
        <v>1504</v>
      </c>
    </row>
    <row r="54" spans="1:5" ht="12.75" x14ac:dyDescent="0.2">
      <c r="A54" s="377"/>
      <c r="C54" s="97" t="s">
        <v>1578</v>
      </c>
      <c r="D54" s="6"/>
      <c r="E54" s="97" t="s">
        <v>1505</v>
      </c>
    </row>
    <row r="55" spans="1:5" ht="12.75" x14ac:dyDescent="0.2">
      <c r="C55" s="97"/>
      <c r="D55" s="6"/>
      <c r="E55" s="97" t="s">
        <v>1381</v>
      </c>
    </row>
    <row r="56" spans="1:5" ht="12.75" x14ac:dyDescent="0.2">
      <c r="A56" s="23" t="s">
        <v>1062</v>
      </c>
      <c r="B56" s="96"/>
      <c r="C56" s="97" t="s">
        <v>1506</v>
      </c>
      <c r="D56" s="6"/>
      <c r="E56" s="97" t="s">
        <v>1382</v>
      </c>
    </row>
    <row r="57" spans="1:5" ht="12.75" x14ac:dyDescent="0.2">
      <c r="B57" s="96"/>
      <c r="C57" s="97" t="s">
        <v>1507</v>
      </c>
      <c r="D57" s="6"/>
      <c r="E57" s="100" t="str">
        <f>"• Property, plant and equipment - Note "&amp;_xlfn.NUMBERVALUE(PPE!B5)</f>
        <v>• Property, plant and equipment - Note 8</v>
      </c>
    </row>
    <row r="58" spans="1:5" ht="12.75" x14ac:dyDescent="0.2">
      <c r="B58" s="96"/>
      <c r="C58" s="97" t="s">
        <v>1508</v>
      </c>
      <c r="D58" s="6"/>
      <c r="E58" s="100" t="str">
        <f>"• Infrastructure - Note "&amp;_xlfn.NUMBERVALUE(Infrastructure!B5)</f>
        <v>• Infrastructure - Note 9</v>
      </c>
    </row>
    <row r="59" spans="1:5" ht="12.75" x14ac:dyDescent="0.2">
      <c r="B59" s="96"/>
      <c r="C59" s="97" t="s">
        <v>1509</v>
      </c>
      <c r="D59" s="6"/>
      <c r="E59" s="97" t="str">
        <f>"• Expected credit losses on financial assets - Note "&amp;_xlfn.NUMBERVALUE('Trade and Other Receivables'!B5)</f>
        <v>• Expected credit losses on financial assets - Note 5</v>
      </c>
    </row>
    <row r="60" spans="1:5" ht="12.75" x14ac:dyDescent="0.2">
      <c r="B60" s="96"/>
      <c r="C60" s="97" t="s">
        <v>1510</v>
      </c>
      <c r="D60" s="6"/>
      <c r="E60" s="97" t="str">
        <f>"• Assets held for sale - Note "&amp;_xlfn.NUMBERVALUE('Other assets'!B5)</f>
        <v>• Assets held for sale - Note 7</v>
      </c>
    </row>
    <row r="61" spans="1:5" ht="12.75" x14ac:dyDescent="0.2">
      <c r="B61" s="96"/>
      <c r="C61" s="97" t="s">
        <v>1511</v>
      </c>
      <c r="D61" s="6"/>
      <c r="E61" s="97" t="str">
        <f>"• Impairment losses of non-financial assets - Note "&amp;_xlfn.NUMBERVALUE('Fixed Assets Depreciation'!B5)</f>
        <v>• Impairment losses of non-financial assets - Note 10</v>
      </c>
    </row>
    <row r="62" spans="1:5" ht="12.75" x14ac:dyDescent="0.2">
      <c r="B62" s="96"/>
      <c r="C62" s="97"/>
      <c r="D62" s="6"/>
      <c r="E62" s="97" t="str">
        <f>"• Investment property - Note "&amp;_xlfn.NUMBERVALUE('Inv. Prop'!B5)</f>
        <v>• Investment property - Note 12</v>
      </c>
    </row>
    <row r="63" spans="1:5" ht="12.75" x14ac:dyDescent="0.2">
      <c r="B63" s="96"/>
      <c r="C63" s="101" t="s">
        <v>541</v>
      </c>
      <c r="D63" s="6"/>
      <c r="E63" s="97" t="str">
        <f>"• Estimated useful life of intangible assets - Note "&amp;_xlfn.NUMBERVALUE('Intangible assets'!B5)</f>
        <v>• Estimated useful life of intangible assets - Note 13</v>
      </c>
    </row>
    <row r="64" spans="1:5" ht="12.75" x14ac:dyDescent="0.2">
      <c r="B64" s="96"/>
      <c r="C64" s="97" t="s">
        <v>1811</v>
      </c>
      <c r="D64" s="6"/>
      <c r="E64" s="97" t="str">
        <f>"• Measurement of employee benefits - Note "&amp;_xlfn.NUMBERVALUE('Employee related provisions'!B5)</f>
        <v>• Measurement of employee benefits - Note 17</v>
      </c>
    </row>
    <row r="65" spans="2:5" ht="12.75" x14ac:dyDescent="0.2">
      <c r="B65" s="96"/>
      <c r="C65" s="97" t="s">
        <v>791</v>
      </c>
      <c r="D65" s="6"/>
      <c r="E65" s="97" t="str">
        <f>"• Measurement of provisions - Note "&amp;_xlfn.NUMBERVALUE('Other provisions'!B5)</f>
        <v>• Measurement of provisions - Note 18</v>
      </c>
    </row>
    <row r="66" spans="2:5" ht="12.75" x14ac:dyDescent="0.2">
      <c r="B66" s="6"/>
      <c r="C66" s="97" t="s">
        <v>792</v>
      </c>
      <c r="D66" s="6"/>
      <c r="E66" s="97"/>
    </row>
    <row r="67" spans="2:5" ht="12.75" x14ac:dyDescent="0.2">
      <c r="B67" s="6"/>
      <c r="C67" s="97"/>
      <c r="D67" s="6"/>
      <c r="E67" s="97" t="str">
        <f>"Fair value heirarchy information can be found in Note "&amp;_xlfn.NUMBERVALUE('Other MAP'!B5)</f>
        <v>Fair value heirarchy information can be found in Note 28</v>
      </c>
    </row>
    <row r="68" spans="2:5" ht="12.75" x14ac:dyDescent="0.2">
      <c r="B68" s="6"/>
      <c r="C68" s="97" t="s">
        <v>754</v>
      </c>
      <c r="D68" s="6"/>
      <c r="E68" s="97"/>
    </row>
    <row r="69" spans="2:5" ht="12.75" x14ac:dyDescent="0.2">
      <c r="B69" s="6"/>
      <c r="C69" s="97" t="s">
        <v>755</v>
      </c>
      <c r="D69" s="6"/>
      <c r="E69" s="97"/>
    </row>
    <row r="70" spans="2:5" ht="12.75" x14ac:dyDescent="0.2">
      <c r="B70" s="6"/>
      <c r="C70" s="97" t="str">
        <f>"Note "&amp;_xlfn.NUMBERVALUE(Trust!B5)&amp;" of the financial report."</f>
        <v>Note 33 of the financial report.</v>
      </c>
      <c r="D70" s="6"/>
      <c r="E70" s="97"/>
    </row>
    <row r="71" spans="2:5" ht="12.75" x14ac:dyDescent="0.2">
      <c r="B71" s="6"/>
      <c r="D71" s="6"/>
    </row>
  </sheetData>
  <conditionalFormatting sqref="B1:E5">
    <cfRule type="expression" dxfId="49" priority="1">
      <formula>#REF!="N/A"</formula>
    </cfRule>
  </conditionalFormatting>
  <pageMargins left="0.23622047244094491" right="0.23622047244094491" top="0.90551181102362199" bottom="0.74803149606299213" header="0.31496062992125984" footer="0.31496062992125984"/>
  <pageSetup paperSize="9" scale="65" orientation="portrait" r:id="rId1"/>
  <headerFooter scaleWithDoc="0">
    <oddFooter>&amp;L&amp;K000000&amp;R&amp;K000000 |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002060"/>
    <pageSetUpPr fitToPage="1"/>
  </sheetPr>
  <dimension ref="A1:H122"/>
  <sheetViews>
    <sheetView view="pageBreakPreview" zoomScaleNormal="100" zoomScaleSheetLayoutView="100" workbookViewId="0"/>
  </sheetViews>
  <sheetFormatPr defaultColWidth="8.85546875" defaultRowHeight="15" customHeight="1" x14ac:dyDescent="0.2"/>
  <cols>
    <col min="1" max="1" width="15.85546875" style="254" customWidth="1"/>
    <col min="2" max="2" width="4.140625" customWidth="1"/>
    <col min="3" max="3" width="37.140625" customWidth="1"/>
    <col min="4" max="5" width="18.140625" customWidth="1"/>
    <col min="6" max="6" width="17.7109375" customWidth="1"/>
    <col min="7" max="7" width="17.42578125" customWidth="1"/>
    <col min="8" max="8" width="19.7109375" customWidth="1"/>
    <col min="9" max="9" width="14.85546875" customWidth="1"/>
    <col min="11" max="11" width="10.140625" customWidth="1"/>
    <col min="16" max="16" width="9.140625" customWidth="1"/>
    <col min="17" max="17" width="8.85546875" customWidth="1"/>
    <col min="18" max="18" width="9" customWidth="1"/>
    <col min="19" max="19" width="8.85546875" customWidth="1"/>
    <col min="20" max="20" width="9.85546875" bestFit="1" customWidth="1"/>
    <col min="21" max="21" width="9.140625" bestFit="1" customWidth="1"/>
    <col min="23" max="23" width="9.85546875" bestFit="1" customWidth="1"/>
  </cols>
  <sheetData>
    <row r="1" spans="1:8" ht="15" customHeight="1" x14ac:dyDescent="0.2">
      <c r="A1" s="22"/>
      <c r="B1" s="266"/>
      <c r="C1" s="281" t="s">
        <v>1597</v>
      </c>
      <c r="D1" s="95"/>
      <c r="E1" s="6"/>
      <c r="F1" s="6"/>
      <c r="G1" s="6"/>
      <c r="H1" s="6"/>
    </row>
    <row r="2" spans="1:8" ht="15" customHeight="1" x14ac:dyDescent="0.2">
      <c r="A2" s="22" t="s">
        <v>1072</v>
      </c>
      <c r="B2" s="266"/>
      <c r="C2" s="281" t="s">
        <v>534</v>
      </c>
      <c r="D2" s="95"/>
      <c r="E2" s="6"/>
      <c r="F2" s="6"/>
      <c r="G2" s="6"/>
      <c r="H2" s="6"/>
    </row>
    <row r="3" spans="1:8" ht="15" customHeight="1" x14ac:dyDescent="0.2">
      <c r="A3" s="22" t="s">
        <v>991</v>
      </c>
      <c r="B3" s="266"/>
      <c r="C3" s="281" t="s">
        <v>1730</v>
      </c>
      <c r="D3" s="95"/>
      <c r="E3" s="6"/>
      <c r="F3" s="6"/>
      <c r="G3" s="6"/>
      <c r="H3" s="6"/>
    </row>
    <row r="4" spans="1:8" ht="15" customHeight="1" x14ac:dyDescent="0.2">
      <c r="A4" s="22"/>
      <c r="B4" s="266"/>
      <c r="C4" s="266"/>
      <c r="D4" s="6"/>
      <c r="E4" s="6"/>
      <c r="F4" s="6"/>
      <c r="G4" s="6"/>
      <c r="H4" s="6"/>
    </row>
    <row r="5" spans="1:8" ht="15.75" x14ac:dyDescent="0.2">
      <c r="A5" s="22"/>
      <c r="B5" s="283" t="s">
        <v>1812</v>
      </c>
      <c r="C5" s="281" t="s">
        <v>330</v>
      </c>
      <c r="D5" s="95"/>
      <c r="E5" s="6"/>
      <c r="F5" s="6"/>
      <c r="G5" s="6"/>
      <c r="H5" s="6"/>
    </row>
    <row r="6" spans="1:8" ht="12.75" x14ac:dyDescent="0.2">
      <c r="A6" s="22"/>
      <c r="B6" s="6"/>
      <c r="C6" s="6"/>
      <c r="D6" s="6"/>
      <c r="E6" s="6"/>
      <c r="F6" s="6"/>
      <c r="G6" s="6"/>
      <c r="H6" s="6"/>
    </row>
    <row r="7" spans="1:8" ht="12.75" x14ac:dyDescent="0.2">
      <c r="A7" s="22"/>
      <c r="B7" s="297" t="s">
        <v>40</v>
      </c>
      <c r="C7" s="279" t="s">
        <v>451</v>
      </c>
      <c r="D7" s="66"/>
      <c r="E7" s="6"/>
      <c r="F7" s="6"/>
      <c r="G7" s="6"/>
      <c r="H7" s="6"/>
    </row>
    <row r="8" spans="1:8" ht="13.5" customHeight="1" x14ac:dyDescent="0.2">
      <c r="A8" s="22"/>
      <c r="B8" s="103"/>
      <c r="C8" s="6"/>
      <c r="D8" s="6"/>
      <c r="E8" s="6"/>
      <c r="F8" s="6"/>
      <c r="G8" s="6"/>
      <c r="H8" s="6"/>
    </row>
    <row r="9" spans="1:8" ht="12.75" x14ac:dyDescent="0.2">
      <c r="A9" s="22"/>
      <c r="B9" s="103"/>
      <c r="C9" s="279" t="s">
        <v>636</v>
      </c>
      <c r="D9" s="66"/>
      <c r="E9" s="6"/>
      <c r="F9" s="6"/>
      <c r="G9" s="6"/>
      <c r="H9" s="6"/>
    </row>
    <row r="10" spans="1:8" ht="12.75" x14ac:dyDescent="0.2">
      <c r="A10" s="22" t="s">
        <v>1065</v>
      </c>
      <c r="B10" s="104"/>
      <c r="C10" s="104" t="s">
        <v>356</v>
      </c>
      <c r="D10" s="104"/>
      <c r="E10" s="104"/>
      <c r="F10" s="104"/>
      <c r="G10" s="104"/>
      <c r="H10" s="104"/>
    </row>
    <row r="11" spans="1:8" ht="12.75" x14ac:dyDescent="0.2">
      <c r="A11" s="22"/>
      <c r="B11" s="104"/>
      <c r="C11" s="104" t="s">
        <v>355</v>
      </c>
      <c r="D11" s="104"/>
      <c r="E11" s="104"/>
      <c r="F11" s="104"/>
      <c r="G11" s="104"/>
      <c r="H11" s="104"/>
    </row>
    <row r="12" spans="1:8" ht="42" customHeight="1" x14ac:dyDescent="0.2">
      <c r="A12" s="22" t="s">
        <v>1066</v>
      </c>
      <c r="B12" s="105"/>
      <c r="C12" s="357" t="s">
        <v>1627</v>
      </c>
      <c r="D12" s="357" t="s">
        <v>354</v>
      </c>
      <c r="E12" s="357" t="s">
        <v>522</v>
      </c>
      <c r="F12" s="357" t="s">
        <v>353</v>
      </c>
      <c r="G12" s="357" t="s">
        <v>1628</v>
      </c>
      <c r="H12" s="357" t="s">
        <v>357</v>
      </c>
    </row>
    <row r="13" spans="1:8" ht="89.25" x14ac:dyDescent="0.2">
      <c r="A13" s="22"/>
      <c r="B13" s="105"/>
      <c r="C13" s="251" t="s">
        <v>402</v>
      </c>
      <c r="D13" s="251" t="s">
        <v>1747</v>
      </c>
      <c r="E13" s="251" t="s">
        <v>352</v>
      </c>
      <c r="F13" s="251" t="s">
        <v>351</v>
      </c>
      <c r="G13" s="251" t="s">
        <v>350</v>
      </c>
      <c r="H13" s="251" t="s">
        <v>1723</v>
      </c>
    </row>
    <row r="14" spans="1:8" ht="6.75" customHeight="1" x14ac:dyDescent="0.2">
      <c r="A14" s="22"/>
      <c r="B14" s="105"/>
      <c r="C14" s="106"/>
      <c r="D14" s="106"/>
      <c r="E14" s="106"/>
      <c r="F14" s="106"/>
      <c r="G14" s="106"/>
      <c r="H14" s="106"/>
    </row>
    <row r="15" spans="1:8" ht="45.75" customHeight="1" x14ac:dyDescent="0.2">
      <c r="A15" s="22"/>
      <c r="B15" s="105"/>
      <c r="C15" s="251" t="s">
        <v>642</v>
      </c>
      <c r="D15" s="251" t="s">
        <v>1602</v>
      </c>
      <c r="E15" s="251" t="s">
        <v>340</v>
      </c>
      <c r="F15" s="251" t="s">
        <v>349</v>
      </c>
      <c r="G15" s="251" t="s">
        <v>339</v>
      </c>
      <c r="H15" s="251" t="s">
        <v>406</v>
      </c>
    </row>
    <row r="16" spans="1:8" ht="6" customHeight="1" x14ac:dyDescent="0.2">
      <c r="A16" s="22"/>
      <c r="B16" s="105"/>
      <c r="C16" s="106"/>
      <c r="D16" s="106"/>
      <c r="E16" s="106"/>
      <c r="F16" s="106"/>
      <c r="G16" s="106"/>
      <c r="H16" s="106"/>
    </row>
    <row r="17" spans="1:8" ht="58.5" customHeight="1" x14ac:dyDescent="0.2">
      <c r="A17" s="22"/>
      <c r="B17" s="105"/>
      <c r="C17" s="251" t="s">
        <v>407</v>
      </c>
      <c r="D17" s="251" t="s">
        <v>348</v>
      </c>
      <c r="E17" s="251" t="s">
        <v>340</v>
      </c>
      <c r="F17" s="251" t="s">
        <v>644</v>
      </c>
      <c r="G17" s="251" t="s">
        <v>339</v>
      </c>
      <c r="H17" s="251" t="s">
        <v>347</v>
      </c>
    </row>
    <row r="18" spans="1:8" ht="5.25" customHeight="1" x14ac:dyDescent="0.2">
      <c r="A18" s="22"/>
      <c r="B18" s="105"/>
      <c r="C18" s="106"/>
      <c r="D18" s="106"/>
      <c r="E18" s="106"/>
      <c r="F18" s="106"/>
      <c r="G18" s="106"/>
      <c r="H18" s="106"/>
    </row>
    <row r="19" spans="1:8" ht="33" customHeight="1" x14ac:dyDescent="0.2">
      <c r="A19" s="22"/>
      <c r="B19" s="105"/>
      <c r="C19" s="251" t="s">
        <v>408</v>
      </c>
      <c r="D19" s="251" t="s">
        <v>346</v>
      </c>
      <c r="E19" s="251" t="s">
        <v>340</v>
      </c>
      <c r="F19" s="251" t="s">
        <v>345</v>
      </c>
      <c r="G19" s="251" t="s">
        <v>339</v>
      </c>
      <c r="H19" s="251" t="s">
        <v>344</v>
      </c>
    </row>
    <row r="20" spans="1:8" ht="6" customHeight="1" x14ac:dyDescent="0.2">
      <c r="A20" s="22"/>
      <c r="B20" s="105"/>
      <c r="C20" s="106"/>
      <c r="D20" s="106"/>
      <c r="E20" s="106"/>
      <c r="F20" s="106"/>
      <c r="G20" s="106"/>
      <c r="H20" s="106"/>
    </row>
    <row r="21" spans="1:8" ht="41.25" customHeight="1" x14ac:dyDescent="0.2">
      <c r="A21" s="22"/>
      <c r="B21" s="105"/>
      <c r="C21" s="251" t="s">
        <v>409</v>
      </c>
      <c r="D21" s="251" t="s">
        <v>343</v>
      </c>
      <c r="E21" s="251" t="s">
        <v>340</v>
      </c>
      <c r="F21" s="251" t="s">
        <v>342</v>
      </c>
      <c r="G21" s="251" t="s">
        <v>341</v>
      </c>
      <c r="H21" s="251" t="s">
        <v>813</v>
      </c>
    </row>
    <row r="22" spans="1:8" ht="6.75" customHeight="1" x14ac:dyDescent="0.2">
      <c r="A22" s="22"/>
      <c r="B22" s="105"/>
      <c r="C22" s="106"/>
      <c r="D22" s="106"/>
      <c r="E22" s="106"/>
      <c r="F22" s="106"/>
      <c r="G22" s="106"/>
      <c r="H22" s="106"/>
    </row>
    <row r="23" spans="1:8" ht="32.1" customHeight="1" x14ac:dyDescent="0.2">
      <c r="A23" s="22"/>
      <c r="B23" s="103"/>
      <c r="C23" s="251" t="s">
        <v>643</v>
      </c>
      <c r="D23" s="251" t="s">
        <v>645</v>
      </c>
      <c r="E23" s="251" t="s">
        <v>340</v>
      </c>
      <c r="F23" s="251" t="s">
        <v>345</v>
      </c>
      <c r="G23" s="251" t="s">
        <v>339</v>
      </c>
      <c r="H23" s="251" t="s">
        <v>814</v>
      </c>
    </row>
    <row r="24" spans="1:8" ht="12.75" x14ac:dyDescent="0.2">
      <c r="A24" s="22"/>
      <c r="B24" s="103"/>
      <c r="C24" s="66"/>
      <c r="D24" s="66"/>
      <c r="E24" s="6"/>
      <c r="F24" s="6"/>
      <c r="G24" s="6"/>
      <c r="H24" s="6"/>
    </row>
    <row r="25" spans="1:8" ht="12.75" x14ac:dyDescent="0.2">
      <c r="A25" s="22" t="s">
        <v>1067</v>
      </c>
      <c r="B25" s="103"/>
      <c r="C25" s="20" t="s">
        <v>413</v>
      </c>
      <c r="D25" s="20"/>
      <c r="E25" s="20"/>
      <c r="F25" s="20"/>
      <c r="G25" s="6"/>
      <c r="H25" s="6"/>
    </row>
    <row r="26" spans="1:8" ht="12.75" x14ac:dyDescent="0.2">
      <c r="A26" s="22"/>
      <c r="B26" s="103"/>
      <c r="C26" s="66"/>
      <c r="D26" s="66"/>
      <c r="E26" s="6"/>
      <c r="F26" s="6"/>
      <c r="G26" s="6"/>
      <c r="H26" s="6"/>
    </row>
    <row r="27" spans="1:8" ht="12.75" x14ac:dyDescent="0.2">
      <c r="A27" s="22"/>
      <c r="B27" s="103"/>
      <c r="C27" s="279" t="s">
        <v>1629</v>
      </c>
      <c r="D27" s="66"/>
      <c r="E27" s="6"/>
      <c r="F27" s="6"/>
      <c r="G27" s="6"/>
      <c r="H27" s="6"/>
    </row>
    <row r="28" spans="1:8" ht="12.75" x14ac:dyDescent="0.2">
      <c r="A28" s="22"/>
      <c r="B28" s="103"/>
      <c r="C28" s="66"/>
      <c r="D28" s="66"/>
      <c r="E28" s="6"/>
      <c r="F28" s="6"/>
      <c r="G28" s="6"/>
      <c r="H28" s="6"/>
    </row>
    <row r="29" spans="1:8" ht="12.75" x14ac:dyDescent="0.2">
      <c r="A29" s="22" t="s">
        <v>1336</v>
      </c>
      <c r="B29" s="6"/>
      <c r="C29" s="104" t="s">
        <v>1813</v>
      </c>
      <c r="D29" s="104"/>
      <c r="E29" s="104"/>
      <c r="F29" s="104"/>
      <c r="G29" s="104"/>
      <c r="H29" s="104"/>
    </row>
    <row r="30" spans="1:8" ht="12.75" x14ac:dyDescent="0.2">
      <c r="A30" s="22"/>
      <c r="B30" s="6"/>
      <c r="C30" s="104" t="s">
        <v>1565</v>
      </c>
      <c r="D30" s="104"/>
      <c r="E30" s="104"/>
      <c r="F30" s="104"/>
      <c r="G30" s="104"/>
      <c r="H30" s="104"/>
    </row>
    <row r="31" spans="1:8" ht="12.75" x14ac:dyDescent="0.2">
      <c r="A31" s="22"/>
      <c r="B31" s="6"/>
      <c r="C31" s="104"/>
      <c r="D31" s="104"/>
      <c r="E31" s="104"/>
      <c r="F31" s="104"/>
      <c r="G31" s="104"/>
      <c r="H31" s="104"/>
    </row>
    <row r="32" spans="1:8" ht="12.75" x14ac:dyDescent="0.2">
      <c r="A32" s="22" t="s">
        <v>1068</v>
      </c>
      <c r="B32" s="103"/>
      <c r="C32" s="104" t="s">
        <v>699</v>
      </c>
      <c r="D32" s="66"/>
      <c r="E32" s="6"/>
      <c r="F32" s="6"/>
      <c r="G32" s="6"/>
      <c r="H32" s="6"/>
    </row>
    <row r="33" spans="1:8" ht="12.75" x14ac:dyDescent="0.2">
      <c r="A33" s="22"/>
      <c r="B33" s="103"/>
      <c r="C33" s="104"/>
      <c r="D33" s="66"/>
      <c r="E33" s="66"/>
      <c r="F33" s="66"/>
      <c r="G33" s="6"/>
      <c r="H33" s="6"/>
    </row>
    <row r="34" spans="1:8" ht="12.75" x14ac:dyDescent="0.2">
      <c r="A34" s="22"/>
      <c r="B34" s="103"/>
      <c r="C34" s="265" t="s">
        <v>1814</v>
      </c>
      <c r="D34" s="279"/>
      <c r="E34" s="279"/>
      <c r="F34" s="279"/>
      <c r="G34" s="266"/>
      <c r="H34" s="266"/>
    </row>
    <row r="35" spans="1:8" ht="38.25" x14ac:dyDescent="0.2">
      <c r="A35" s="22"/>
      <c r="B35" s="103"/>
      <c r="C35" s="279" t="s">
        <v>700</v>
      </c>
      <c r="D35" s="323" t="s">
        <v>393</v>
      </c>
      <c r="E35" s="323" t="s">
        <v>641</v>
      </c>
      <c r="F35" s="323" t="s">
        <v>1626</v>
      </c>
      <c r="G35" s="323" t="s">
        <v>81</v>
      </c>
      <c r="H35" s="323" t="s">
        <v>17</v>
      </c>
    </row>
    <row r="36" spans="1:8" ht="12.75" x14ac:dyDescent="0.2">
      <c r="A36" s="22"/>
      <c r="B36" s="103"/>
      <c r="C36" s="279"/>
      <c r="D36" s="274" t="s">
        <v>13</v>
      </c>
      <c r="E36" s="274" t="s">
        <v>13</v>
      </c>
      <c r="F36" s="274" t="s">
        <v>13</v>
      </c>
      <c r="G36" s="274" t="s">
        <v>13</v>
      </c>
      <c r="H36" s="274" t="s">
        <v>13</v>
      </c>
    </row>
    <row r="37" spans="1:8" ht="12.75" x14ac:dyDescent="0.2">
      <c r="A37" s="22" t="s">
        <v>1069</v>
      </c>
      <c r="B37" s="103"/>
      <c r="C37" s="6" t="s">
        <v>0</v>
      </c>
      <c r="D37" s="107">
        <v>0</v>
      </c>
      <c r="E37" s="107">
        <v>0</v>
      </c>
      <c r="F37" s="107">
        <v>37662797</v>
      </c>
      <c r="G37" s="79">
        <v>0</v>
      </c>
      <c r="H37" s="79">
        <f>SUM(D37:G37)</f>
        <v>37662797</v>
      </c>
    </row>
    <row r="38" spans="1:8" ht="12.75" x14ac:dyDescent="0.2">
      <c r="A38" s="22" t="s">
        <v>1070</v>
      </c>
      <c r="B38" s="103"/>
      <c r="C38" s="6" t="s">
        <v>402</v>
      </c>
      <c r="D38" s="107">
        <v>560000</v>
      </c>
      <c r="E38" s="107">
        <v>0</v>
      </c>
      <c r="F38" s="107">
        <v>126368</v>
      </c>
      <c r="G38" s="79">
        <v>6644707</v>
      </c>
      <c r="H38" s="79">
        <f t="shared" ref="H38:H43" si="0">SUM(D38:G38)</f>
        <v>7331075</v>
      </c>
    </row>
    <row r="39" spans="1:8" ht="12.75" x14ac:dyDescent="0.2">
      <c r="A39" s="22" t="s">
        <v>1069</v>
      </c>
      <c r="B39" s="103"/>
      <c r="C39" s="77" t="s">
        <v>1</v>
      </c>
      <c r="D39" s="107">
        <v>4344761</v>
      </c>
      <c r="E39" s="107">
        <v>0</v>
      </c>
      <c r="F39" s="107">
        <v>11674113</v>
      </c>
      <c r="G39" s="79">
        <v>3198060</v>
      </c>
      <c r="H39" s="79">
        <f t="shared" si="0"/>
        <v>19216934</v>
      </c>
    </row>
    <row r="40" spans="1:8" ht="12.75" x14ac:dyDescent="0.2">
      <c r="A40" s="22"/>
      <c r="B40" s="103"/>
      <c r="C40" s="77" t="s">
        <v>2</v>
      </c>
      <c r="D40" s="107">
        <v>0</v>
      </c>
      <c r="E40" s="107">
        <v>0</v>
      </c>
      <c r="F40" s="107">
        <v>110365</v>
      </c>
      <c r="G40" s="79">
        <v>0</v>
      </c>
      <c r="H40" s="79">
        <f t="shared" si="0"/>
        <v>110365</v>
      </c>
    </row>
    <row r="41" spans="1:8" ht="12.75" x14ac:dyDescent="0.2">
      <c r="A41" s="22" t="s">
        <v>1071</v>
      </c>
      <c r="B41" s="103"/>
      <c r="C41" s="77" t="s">
        <v>709</v>
      </c>
      <c r="D41" s="107">
        <v>0</v>
      </c>
      <c r="E41" s="107">
        <v>0</v>
      </c>
      <c r="F41" s="107">
        <v>37985</v>
      </c>
      <c r="G41" s="79">
        <v>824308</v>
      </c>
      <c r="H41" s="79">
        <f t="shared" si="0"/>
        <v>862293</v>
      </c>
    </row>
    <row r="42" spans="1:8" ht="12.75" x14ac:dyDescent="0.2">
      <c r="A42" s="22"/>
      <c r="B42" s="103"/>
      <c r="C42" s="77" t="s">
        <v>3</v>
      </c>
      <c r="D42" s="107">
        <v>161134</v>
      </c>
      <c r="E42" s="107">
        <v>0</v>
      </c>
      <c r="F42" s="107">
        <v>0</v>
      </c>
      <c r="G42" s="79">
        <v>362199</v>
      </c>
      <c r="H42" s="79">
        <f t="shared" si="0"/>
        <v>523333</v>
      </c>
    </row>
    <row r="43" spans="1:8" ht="12.75" x14ac:dyDescent="0.2">
      <c r="A43" s="22"/>
      <c r="B43" s="103"/>
      <c r="C43" s="6" t="s">
        <v>668</v>
      </c>
      <c r="D43" s="107">
        <v>0</v>
      </c>
      <c r="E43" s="107">
        <v>11280954</v>
      </c>
      <c r="F43" s="107">
        <v>2648711</v>
      </c>
      <c r="G43" s="79">
        <v>812631</v>
      </c>
      <c r="H43" s="79">
        <f t="shared" si="0"/>
        <v>14742296</v>
      </c>
    </row>
    <row r="44" spans="1:8" ht="12.75" x14ac:dyDescent="0.2">
      <c r="A44" s="22"/>
      <c r="B44" s="103"/>
      <c r="C44" s="279" t="s">
        <v>667</v>
      </c>
      <c r="D44" s="81">
        <f t="shared" ref="D44:G44" si="1">SUM(D37:D43)</f>
        <v>5065895</v>
      </c>
      <c r="E44" s="81">
        <f t="shared" si="1"/>
        <v>11280954</v>
      </c>
      <c r="F44" s="81">
        <f t="shared" si="1"/>
        <v>52260339</v>
      </c>
      <c r="G44" s="81">
        <f t="shared" si="1"/>
        <v>11841905</v>
      </c>
      <c r="H44" s="81">
        <f>SUM(H37:H43)</f>
        <v>80449093</v>
      </c>
    </row>
    <row r="45" spans="1:8" ht="12.75" x14ac:dyDescent="0.2">
      <c r="A45" s="22"/>
      <c r="B45" s="103"/>
      <c r="C45" s="6"/>
      <c r="D45" s="6"/>
      <c r="E45" s="6"/>
      <c r="F45" s="6"/>
      <c r="G45" s="6"/>
      <c r="H45" s="6"/>
    </row>
    <row r="46" spans="1:8" ht="12.75" x14ac:dyDescent="0.2">
      <c r="A46" s="22"/>
      <c r="B46" s="103"/>
      <c r="C46" s="265" t="s">
        <v>1815</v>
      </c>
      <c r="D46" s="266"/>
      <c r="E46" s="266"/>
      <c r="F46" s="266"/>
      <c r="G46" s="266"/>
      <c r="H46" s="266"/>
    </row>
    <row r="47" spans="1:8" ht="38.25" x14ac:dyDescent="0.2">
      <c r="A47" s="22"/>
      <c r="B47" s="103"/>
      <c r="C47" s="279" t="s">
        <v>700</v>
      </c>
      <c r="D47" s="358" t="s">
        <v>393</v>
      </c>
      <c r="E47" s="358" t="s">
        <v>641</v>
      </c>
      <c r="F47" s="358" t="s">
        <v>1626</v>
      </c>
      <c r="G47" s="358" t="s">
        <v>81</v>
      </c>
      <c r="H47" s="358" t="s">
        <v>17</v>
      </c>
    </row>
    <row r="48" spans="1:8" ht="12.75" x14ac:dyDescent="0.2">
      <c r="A48" s="22"/>
      <c r="B48" s="103"/>
      <c r="C48" s="279"/>
      <c r="D48" s="359" t="s">
        <v>13</v>
      </c>
      <c r="E48" s="359" t="s">
        <v>13</v>
      </c>
      <c r="F48" s="359" t="s">
        <v>13</v>
      </c>
      <c r="G48" s="359" t="s">
        <v>13</v>
      </c>
      <c r="H48" s="359" t="s">
        <v>13</v>
      </c>
    </row>
    <row r="49" spans="1:8" ht="12.75" x14ac:dyDescent="0.2">
      <c r="A49" s="22" t="s">
        <v>1069</v>
      </c>
      <c r="B49" s="103"/>
      <c r="C49" s="6" t="s">
        <v>0</v>
      </c>
      <c r="D49" s="108">
        <v>0</v>
      </c>
      <c r="E49" s="108">
        <v>0</v>
      </c>
      <c r="F49" s="108">
        <v>36868923</v>
      </c>
      <c r="G49" s="109">
        <v>0</v>
      </c>
      <c r="H49" s="109">
        <f>SUM(D49:G49)</f>
        <v>36868923</v>
      </c>
    </row>
    <row r="50" spans="1:8" ht="12.75" x14ac:dyDescent="0.2">
      <c r="A50" s="22" t="s">
        <v>1070</v>
      </c>
      <c r="B50" s="103"/>
      <c r="C50" s="77" t="s">
        <v>402</v>
      </c>
      <c r="D50" s="108">
        <v>106549</v>
      </c>
      <c r="E50" s="108">
        <v>0</v>
      </c>
      <c r="F50" s="108">
        <v>0</v>
      </c>
      <c r="G50" s="109">
        <v>8064577</v>
      </c>
      <c r="H50" s="109">
        <f t="shared" ref="H50:H55" si="2">SUM(D50:G50)</f>
        <v>8171126</v>
      </c>
    </row>
    <row r="51" spans="1:8" ht="12.75" x14ac:dyDescent="0.2">
      <c r="A51" s="22" t="s">
        <v>1069</v>
      </c>
      <c r="B51" s="103"/>
      <c r="C51" s="77" t="s">
        <v>1</v>
      </c>
      <c r="D51" s="108">
        <v>4136571</v>
      </c>
      <c r="E51" s="108">
        <v>0</v>
      </c>
      <c r="F51" s="108">
        <v>10264787</v>
      </c>
      <c r="G51" s="109">
        <v>3935360</v>
      </c>
      <c r="H51" s="109">
        <f t="shared" si="2"/>
        <v>18336718</v>
      </c>
    </row>
    <row r="52" spans="1:8" ht="12.75" x14ac:dyDescent="0.2">
      <c r="A52" s="22"/>
      <c r="B52" s="103"/>
      <c r="C52" s="77" t="s">
        <v>2</v>
      </c>
      <c r="D52" s="108">
        <v>0</v>
      </c>
      <c r="E52" s="108">
        <v>0</v>
      </c>
      <c r="F52" s="108">
        <v>110500</v>
      </c>
      <c r="G52" s="109">
        <v>0</v>
      </c>
      <c r="H52" s="109">
        <f t="shared" si="2"/>
        <v>110500</v>
      </c>
    </row>
    <row r="53" spans="1:8" ht="12.75" x14ac:dyDescent="0.2">
      <c r="A53" s="22" t="s">
        <v>1071</v>
      </c>
      <c r="B53" s="103"/>
      <c r="C53" s="77" t="s">
        <v>709</v>
      </c>
      <c r="D53" s="108">
        <v>0</v>
      </c>
      <c r="E53" s="108">
        <v>0</v>
      </c>
      <c r="F53" s="108">
        <v>35687</v>
      </c>
      <c r="G53" s="109">
        <v>741890</v>
      </c>
      <c r="H53" s="109">
        <f t="shared" si="2"/>
        <v>777577</v>
      </c>
    </row>
    <row r="54" spans="1:8" ht="12.75" x14ac:dyDescent="0.2">
      <c r="A54" s="22"/>
      <c r="B54" s="103"/>
      <c r="C54" s="77" t="s">
        <v>3</v>
      </c>
      <c r="D54" s="108">
        <v>346540</v>
      </c>
      <c r="E54" s="108">
        <v>0</v>
      </c>
      <c r="F54" s="108">
        <v>0</v>
      </c>
      <c r="G54" s="109">
        <v>807827</v>
      </c>
      <c r="H54" s="109">
        <f t="shared" si="2"/>
        <v>1154367</v>
      </c>
    </row>
    <row r="55" spans="1:8" ht="12.75" x14ac:dyDescent="0.2">
      <c r="A55" s="22"/>
      <c r="B55" s="103"/>
      <c r="C55" s="6" t="s">
        <v>668</v>
      </c>
      <c r="D55" s="108">
        <v>0</v>
      </c>
      <c r="E55" s="108">
        <v>16487941</v>
      </c>
      <c r="F55" s="108">
        <v>1567410</v>
      </c>
      <c r="G55" s="109">
        <v>755403</v>
      </c>
      <c r="H55" s="109">
        <f t="shared" si="2"/>
        <v>18810754</v>
      </c>
    </row>
    <row r="56" spans="1:8" ht="12.75" x14ac:dyDescent="0.2">
      <c r="A56" s="22"/>
      <c r="B56" s="103"/>
      <c r="C56" s="312" t="s">
        <v>667</v>
      </c>
      <c r="D56" s="110">
        <f t="shared" ref="D56:G56" si="3">SUM(D49:D55)</f>
        <v>4589660</v>
      </c>
      <c r="E56" s="110">
        <f t="shared" si="3"/>
        <v>16487941</v>
      </c>
      <c r="F56" s="110">
        <f t="shared" si="3"/>
        <v>48847307</v>
      </c>
      <c r="G56" s="110">
        <f t="shared" si="3"/>
        <v>14305057</v>
      </c>
      <c r="H56" s="110">
        <f>SUM(H49:H55)</f>
        <v>84229965</v>
      </c>
    </row>
    <row r="57" spans="1:8" ht="15" customHeight="1" x14ac:dyDescent="0.2">
      <c r="A57" s="22"/>
      <c r="B57" s="103"/>
      <c r="C57" s="6"/>
      <c r="D57" s="66"/>
      <c r="E57" s="6"/>
      <c r="F57" s="6"/>
      <c r="G57" s="6"/>
      <c r="H57" s="6"/>
    </row>
    <row r="58" spans="1:8" ht="15.75" x14ac:dyDescent="0.2">
      <c r="A58" s="22"/>
      <c r="B58" s="266"/>
      <c r="C58" s="281" t="s">
        <v>1597</v>
      </c>
      <c r="D58" s="95"/>
      <c r="E58" s="6"/>
      <c r="F58" s="6"/>
      <c r="G58" s="6"/>
      <c r="H58" s="6"/>
    </row>
    <row r="59" spans="1:8" ht="15.75" x14ac:dyDescent="0.2">
      <c r="A59" s="22" t="s">
        <v>1072</v>
      </c>
      <c r="B59" s="266"/>
      <c r="C59" s="281" t="s">
        <v>534</v>
      </c>
      <c r="D59" s="95"/>
      <c r="E59" s="6"/>
      <c r="F59" s="6"/>
      <c r="G59" s="6"/>
      <c r="H59" s="6"/>
    </row>
    <row r="60" spans="1:8" ht="15.75" x14ac:dyDescent="0.2">
      <c r="A60" s="22" t="s">
        <v>991</v>
      </c>
      <c r="B60" s="266"/>
      <c r="C60" s="281" t="s">
        <v>1730</v>
      </c>
      <c r="D60" s="95"/>
      <c r="E60" s="6"/>
      <c r="F60" s="6"/>
      <c r="G60" s="6"/>
      <c r="H60" s="6"/>
    </row>
    <row r="61" spans="1:8" ht="12.75" x14ac:dyDescent="0.2">
      <c r="A61" s="22"/>
      <c r="B61" s="266"/>
      <c r="C61" s="266"/>
      <c r="D61" s="6"/>
      <c r="E61" s="6"/>
      <c r="F61" s="6"/>
      <c r="G61" s="6"/>
      <c r="H61" s="6"/>
    </row>
    <row r="62" spans="1:8" ht="15.75" x14ac:dyDescent="0.2">
      <c r="A62" s="22"/>
      <c r="B62" s="283" t="s">
        <v>1812</v>
      </c>
      <c r="C62" s="281" t="s">
        <v>185</v>
      </c>
      <c r="D62" s="95"/>
      <c r="E62" s="6"/>
      <c r="F62" s="6"/>
      <c r="G62" s="6"/>
      <c r="H62" s="6"/>
    </row>
    <row r="63" spans="1:8" ht="15.75" x14ac:dyDescent="0.2">
      <c r="A63" s="22"/>
      <c r="B63" s="102"/>
      <c r="C63" s="95"/>
      <c r="D63" s="95"/>
      <c r="E63" s="6"/>
      <c r="F63" s="6"/>
      <c r="G63" s="6"/>
      <c r="H63" s="6"/>
    </row>
    <row r="64" spans="1:8" ht="15.75" x14ac:dyDescent="0.2">
      <c r="A64" s="22"/>
      <c r="B64" s="297" t="s">
        <v>40</v>
      </c>
      <c r="C64" s="279" t="s">
        <v>205</v>
      </c>
      <c r="D64" s="281"/>
      <c r="E64" s="266"/>
      <c r="F64" s="269">
        <v>2026</v>
      </c>
      <c r="G64" s="270">
        <v>2025</v>
      </c>
      <c r="H64" s="6"/>
    </row>
    <row r="65" spans="1:8" ht="15.75" x14ac:dyDescent="0.2">
      <c r="A65" s="22"/>
      <c r="B65" s="283"/>
      <c r="C65" s="281"/>
      <c r="D65" s="281"/>
      <c r="E65" s="271" t="s">
        <v>254</v>
      </c>
      <c r="F65" s="272" t="s">
        <v>11</v>
      </c>
      <c r="G65" s="271" t="s">
        <v>11</v>
      </c>
      <c r="H65" s="6"/>
    </row>
    <row r="66" spans="1:8" ht="15.75" x14ac:dyDescent="0.2">
      <c r="A66" s="22"/>
      <c r="B66" s="266"/>
      <c r="C66" s="266"/>
      <c r="D66" s="281"/>
      <c r="E66" s="360"/>
      <c r="F66" s="274" t="s">
        <v>13</v>
      </c>
      <c r="G66" s="273" t="s">
        <v>13</v>
      </c>
      <c r="H66" s="6"/>
    </row>
    <row r="67" spans="1:8" ht="15.75" x14ac:dyDescent="0.2">
      <c r="A67" s="22"/>
      <c r="B67" s="102"/>
      <c r="C67" s="95"/>
      <c r="D67" s="95"/>
      <c r="E67" s="6"/>
      <c r="F67" s="111"/>
      <c r="G67" s="6"/>
      <c r="H67" s="6"/>
    </row>
    <row r="68" spans="1:8" ht="12.75" x14ac:dyDescent="0.2">
      <c r="A68" s="22" t="s">
        <v>1073</v>
      </c>
      <c r="B68" s="103"/>
      <c r="C68" s="279" t="s">
        <v>403</v>
      </c>
      <c r="D68" s="66"/>
      <c r="E68" s="6"/>
      <c r="F68" s="111"/>
      <c r="G68" s="6"/>
      <c r="H68" s="6"/>
    </row>
    <row r="69" spans="1:8" ht="12.75" x14ac:dyDescent="0.2">
      <c r="A69" s="22" t="s">
        <v>1074</v>
      </c>
      <c r="B69" s="103"/>
      <c r="C69" s="6" t="s">
        <v>412</v>
      </c>
      <c r="D69" s="6"/>
      <c r="E69" s="6"/>
      <c r="F69" s="79">
        <v>3821078</v>
      </c>
      <c r="G69" s="108">
        <v>300000</v>
      </c>
      <c r="H69" s="6"/>
    </row>
    <row r="70" spans="1:8" ht="12.75" x14ac:dyDescent="0.2">
      <c r="A70" s="22" t="s">
        <v>1075</v>
      </c>
      <c r="B70" s="103"/>
      <c r="C70" s="6" t="s">
        <v>411</v>
      </c>
      <c r="D70" s="6"/>
      <c r="E70" s="6"/>
      <c r="F70" s="112">
        <v>255350</v>
      </c>
      <c r="G70" s="108">
        <v>0</v>
      </c>
      <c r="H70" s="6"/>
    </row>
    <row r="71" spans="1:8" ht="12.75" x14ac:dyDescent="0.2">
      <c r="A71" s="22"/>
      <c r="B71" s="103"/>
      <c r="C71" s="6"/>
      <c r="D71" s="6"/>
      <c r="E71" s="6"/>
      <c r="F71" s="81">
        <f>SUM(F69:F70)</f>
        <v>4076428</v>
      </c>
      <c r="G71" s="46">
        <f>SUM(G69:G70)</f>
        <v>300000</v>
      </c>
      <c r="H71" s="6"/>
    </row>
    <row r="72" spans="1:8" ht="12.75" x14ac:dyDescent="0.2">
      <c r="A72" s="22"/>
      <c r="B72" s="103"/>
      <c r="C72" s="6"/>
      <c r="D72" s="6"/>
      <c r="E72" s="6"/>
      <c r="F72" s="92"/>
      <c r="G72" s="43"/>
      <c r="H72" s="6"/>
    </row>
    <row r="73" spans="1:8" ht="12.75" x14ac:dyDescent="0.2">
      <c r="A73" s="22" t="s">
        <v>1076</v>
      </c>
      <c r="B73" s="103"/>
      <c r="C73" s="20" t="s">
        <v>1816</v>
      </c>
      <c r="D73" s="6"/>
      <c r="E73" s="6"/>
      <c r="F73" s="92"/>
      <c r="G73" s="43"/>
      <c r="H73" s="6"/>
    </row>
    <row r="74" spans="1:8" ht="12.75" x14ac:dyDescent="0.2">
      <c r="A74" s="22"/>
      <c r="B74" s="103"/>
      <c r="C74" s="20" t="s">
        <v>1077</v>
      </c>
      <c r="D74" s="6"/>
      <c r="E74" s="6"/>
      <c r="F74" s="92"/>
      <c r="G74" s="43"/>
      <c r="H74" s="6"/>
    </row>
    <row r="75" spans="1:8" ht="12.75" x14ac:dyDescent="0.2">
      <c r="A75" s="22"/>
      <c r="B75" s="103"/>
      <c r="C75" s="20" t="s">
        <v>1817</v>
      </c>
      <c r="D75" s="6"/>
      <c r="E75" s="6"/>
      <c r="F75" s="92"/>
      <c r="G75" s="43"/>
      <c r="H75" s="6"/>
    </row>
    <row r="76" spans="1:8" ht="12.75" x14ac:dyDescent="0.2">
      <c r="A76" s="22"/>
      <c r="B76" s="103"/>
      <c r="C76" s="20" t="s">
        <v>1078</v>
      </c>
      <c r="D76" s="6"/>
      <c r="E76" s="6"/>
      <c r="F76" s="92"/>
      <c r="G76" s="43"/>
      <c r="H76" s="6"/>
    </row>
    <row r="77" spans="1:8" ht="12.75" x14ac:dyDescent="0.2">
      <c r="A77" s="22"/>
      <c r="B77" s="103"/>
      <c r="C77" s="20" t="s">
        <v>1079</v>
      </c>
      <c r="D77" s="6"/>
      <c r="E77" s="6"/>
      <c r="F77" s="92"/>
      <c r="G77" s="43"/>
      <c r="H77" s="6"/>
    </row>
    <row r="78" spans="1:8" ht="12.75" x14ac:dyDescent="0.2">
      <c r="A78" s="22"/>
      <c r="B78" s="103"/>
      <c r="C78" s="20" t="s">
        <v>1080</v>
      </c>
      <c r="D78" s="6"/>
      <c r="E78" s="72"/>
      <c r="F78" s="92"/>
      <c r="G78" s="43"/>
      <c r="H78" s="6"/>
    </row>
    <row r="79" spans="1:8" ht="12.75" x14ac:dyDescent="0.2">
      <c r="A79" s="22"/>
      <c r="B79" s="103"/>
      <c r="C79" s="6"/>
      <c r="D79" s="6"/>
      <c r="E79" s="72"/>
      <c r="F79" s="92"/>
      <c r="G79" s="43"/>
      <c r="H79" s="6"/>
    </row>
    <row r="80" spans="1:8" ht="12.75" x14ac:dyDescent="0.2">
      <c r="A80" s="22"/>
      <c r="B80" s="6"/>
      <c r="C80" s="279" t="s">
        <v>709</v>
      </c>
      <c r="D80" s="66"/>
      <c r="E80" s="6"/>
      <c r="F80" s="79"/>
      <c r="G80" s="49"/>
      <c r="H80" s="6"/>
    </row>
    <row r="81" spans="1:8" ht="12.75" x14ac:dyDescent="0.2">
      <c r="A81" s="22"/>
      <c r="B81" s="6"/>
      <c r="C81" s="6" t="s">
        <v>1706</v>
      </c>
      <c r="D81" s="6"/>
      <c r="E81" s="6"/>
      <c r="F81" s="79">
        <v>16798</v>
      </c>
      <c r="G81" s="108">
        <v>21011</v>
      </c>
      <c r="H81" s="6"/>
    </row>
    <row r="82" spans="1:8" ht="12.75" x14ac:dyDescent="0.2">
      <c r="A82" s="22"/>
      <c r="B82" s="6"/>
      <c r="C82" s="6" t="s">
        <v>933</v>
      </c>
      <c r="D82" s="6"/>
      <c r="E82" s="6"/>
      <c r="F82" s="112">
        <v>382176</v>
      </c>
      <c r="G82" s="108">
        <v>334404</v>
      </c>
      <c r="H82" s="6"/>
    </row>
    <row r="83" spans="1:8" ht="12.75" x14ac:dyDescent="0.2">
      <c r="A83" s="22" t="s">
        <v>1081</v>
      </c>
      <c r="B83" s="6"/>
      <c r="C83" s="6" t="s">
        <v>705</v>
      </c>
      <c r="D83" s="6"/>
      <c r="E83" s="6"/>
      <c r="F83" s="107">
        <v>2534</v>
      </c>
      <c r="G83" s="108">
        <v>2368</v>
      </c>
      <c r="H83" s="6"/>
    </row>
    <row r="84" spans="1:8" ht="12.75" x14ac:dyDescent="0.2">
      <c r="A84" s="22"/>
      <c r="B84" s="6"/>
      <c r="C84" s="6" t="s">
        <v>710</v>
      </c>
      <c r="D84" s="6"/>
      <c r="E84" s="6"/>
      <c r="F84" s="107">
        <v>460785</v>
      </c>
      <c r="G84" s="108">
        <v>419794</v>
      </c>
      <c r="H84" s="6"/>
    </row>
    <row r="85" spans="1:8" ht="12.75" x14ac:dyDescent="0.2">
      <c r="A85" s="22"/>
      <c r="B85" s="6"/>
      <c r="C85" s="6"/>
      <c r="D85" s="6"/>
      <c r="E85" s="6"/>
      <c r="F85" s="81">
        <f>SUM(F81:F84)</f>
        <v>862293</v>
      </c>
      <c r="G85" s="46">
        <f>SUM(G81:G84)</f>
        <v>777577</v>
      </c>
      <c r="H85" s="6"/>
    </row>
    <row r="86" spans="1:8" ht="12.75" x14ac:dyDescent="0.2">
      <c r="A86" s="22" t="s">
        <v>1082</v>
      </c>
      <c r="B86" s="6"/>
      <c r="C86" s="6" t="s">
        <v>2073</v>
      </c>
      <c r="D86" s="6"/>
      <c r="E86" s="6"/>
      <c r="F86" s="79"/>
      <c r="G86" s="43"/>
      <c r="H86" s="6"/>
    </row>
    <row r="87" spans="1:8" ht="12.75" x14ac:dyDescent="0.2">
      <c r="A87" s="22"/>
      <c r="B87" s="6"/>
      <c r="C87" s="20" t="s">
        <v>948</v>
      </c>
      <c r="D87" s="20"/>
      <c r="E87" s="6"/>
      <c r="F87" s="79"/>
      <c r="G87" s="43"/>
      <c r="H87" s="6"/>
    </row>
    <row r="88" spans="1:8" ht="12.75" x14ac:dyDescent="0.2">
      <c r="A88" s="22"/>
      <c r="B88" s="6"/>
      <c r="C88" s="6"/>
      <c r="D88" s="6"/>
      <c r="E88" s="6"/>
      <c r="F88" s="79"/>
      <c r="G88" s="43"/>
      <c r="H88" s="6"/>
    </row>
    <row r="89" spans="1:8" ht="12.75" x14ac:dyDescent="0.2">
      <c r="A89" s="22"/>
      <c r="B89" s="6"/>
      <c r="C89" s="6"/>
      <c r="D89" s="6"/>
      <c r="E89" s="6"/>
      <c r="F89" s="79"/>
      <c r="G89" s="43"/>
      <c r="H89" s="6"/>
    </row>
    <row r="90" spans="1:8" ht="12.75" x14ac:dyDescent="0.2">
      <c r="A90" s="22"/>
      <c r="B90" s="297" t="s">
        <v>43</v>
      </c>
      <c r="C90" s="279" t="s">
        <v>117</v>
      </c>
      <c r="D90" s="66"/>
      <c r="E90" s="6"/>
      <c r="F90" s="79"/>
      <c r="G90" s="6"/>
      <c r="H90" s="6"/>
    </row>
    <row r="91" spans="1:8" ht="15" customHeight="1" x14ac:dyDescent="0.2">
      <c r="A91" s="22"/>
      <c r="B91" s="297"/>
      <c r="C91" s="266"/>
      <c r="D91" s="6"/>
      <c r="E91" s="6"/>
      <c r="F91" s="79"/>
      <c r="G91" s="6"/>
      <c r="H91" s="6"/>
    </row>
    <row r="92" spans="1:8" ht="12.75" x14ac:dyDescent="0.2">
      <c r="A92" s="22" t="s">
        <v>1083</v>
      </c>
      <c r="B92" s="297"/>
      <c r="C92" s="279" t="s">
        <v>139</v>
      </c>
      <c r="D92" s="66"/>
      <c r="E92" s="6"/>
      <c r="F92" s="79"/>
      <c r="G92" s="49"/>
      <c r="H92" s="6"/>
    </row>
    <row r="93" spans="1:8" ht="12.75" x14ac:dyDescent="0.2">
      <c r="A93" s="22"/>
      <c r="B93" s="103"/>
      <c r="C93" s="20" t="s">
        <v>174</v>
      </c>
      <c r="D93" s="20"/>
      <c r="E93" s="6"/>
      <c r="F93" s="112">
        <v>45689</v>
      </c>
      <c r="G93" s="108">
        <v>41067</v>
      </c>
      <c r="H93" s="6"/>
    </row>
    <row r="94" spans="1:8" ht="12.75" customHeight="1" x14ac:dyDescent="0.2">
      <c r="A94" s="22" t="s">
        <v>1084</v>
      </c>
      <c r="B94" s="103"/>
      <c r="C94" s="20" t="s">
        <v>701</v>
      </c>
      <c r="D94" s="20"/>
      <c r="E94" s="6"/>
      <c r="F94" s="112">
        <v>3674</v>
      </c>
      <c r="G94" s="108">
        <v>3168</v>
      </c>
      <c r="H94" s="6"/>
    </row>
    <row r="95" spans="1:8" ht="12.75" x14ac:dyDescent="0.2">
      <c r="A95" s="22"/>
      <c r="B95" s="103"/>
      <c r="C95" s="6"/>
      <c r="D95" s="6"/>
      <c r="E95" s="6"/>
      <c r="F95" s="81">
        <f>SUM(F93:F94)</f>
        <v>49363</v>
      </c>
      <c r="G95" s="73">
        <f>SUM(G93:G94)</f>
        <v>44235</v>
      </c>
      <c r="H95" s="6"/>
    </row>
    <row r="96" spans="1:8" ht="12.75" x14ac:dyDescent="0.2">
      <c r="A96" s="22"/>
      <c r="B96" s="103"/>
      <c r="C96" s="6"/>
      <c r="D96" s="6"/>
      <c r="E96" s="6"/>
      <c r="F96" s="79"/>
      <c r="G96" s="49"/>
      <c r="H96" s="6"/>
    </row>
    <row r="97" spans="1:8" ht="12.75" x14ac:dyDescent="0.2">
      <c r="A97" s="22"/>
      <c r="B97" s="103"/>
      <c r="C97" s="279" t="s">
        <v>803</v>
      </c>
      <c r="D97" s="6"/>
      <c r="E97" s="6"/>
      <c r="F97" s="79"/>
      <c r="G97" s="49"/>
      <c r="H97" s="6"/>
    </row>
    <row r="98" spans="1:8" ht="18.75" x14ac:dyDescent="0.2">
      <c r="A98" s="22" t="s">
        <v>1085</v>
      </c>
      <c r="B98" s="103"/>
      <c r="C98" s="6" t="s">
        <v>804</v>
      </c>
      <c r="D98" s="6"/>
      <c r="E98" s="6"/>
      <c r="F98" s="112">
        <v>23347167</v>
      </c>
      <c r="G98" s="108">
        <v>22953416</v>
      </c>
      <c r="H98" s="6"/>
    </row>
    <row r="99" spans="1:8" ht="12.75" x14ac:dyDescent="0.2">
      <c r="A99" s="22"/>
      <c r="B99" s="103"/>
      <c r="C99" s="6" t="s">
        <v>805</v>
      </c>
      <c r="D99" s="6"/>
      <c r="E99" s="6"/>
      <c r="F99" s="112">
        <v>2451452</v>
      </c>
      <c r="G99" s="108">
        <v>2295342</v>
      </c>
      <c r="H99" s="6"/>
    </row>
    <row r="100" spans="1:8" ht="12.75" x14ac:dyDescent="0.2">
      <c r="A100" s="22"/>
      <c r="B100" s="103"/>
      <c r="C100" s="6"/>
      <c r="D100" s="6"/>
      <c r="E100" s="6"/>
      <c r="F100" s="81">
        <f>SUBTOTAL(9,F98:F99)</f>
        <v>25798619</v>
      </c>
      <c r="G100" s="73">
        <f>SUBTOTAL(9,G98:G99)</f>
        <v>25248758</v>
      </c>
      <c r="H100" s="6"/>
    </row>
    <row r="101" spans="1:8" ht="12.75" x14ac:dyDescent="0.2">
      <c r="A101" s="22"/>
      <c r="B101" s="103"/>
      <c r="C101" s="279" t="s">
        <v>449</v>
      </c>
      <c r="D101" s="66"/>
      <c r="E101" s="6"/>
      <c r="F101" s="79"/>
      <c r="G101" s="49"/>
      <c r="H101" s="6"/>
    </row>
    <row r="102" spans="1:8" ht="25.5" x14ac:dyDescent="0.2">
      <c r="A102" s="22" t="s">
        <v>1086</v>
      </c>
      <c r="B102" s="103"/>
      <c r="C102" s="142" t="s">
        <v>1737</v>
      </c>
      <c r="D102" s="115"/>
      <c r="E102" s="13"/>
      <c r="F102" s="79">
        <v>545521</v>
      </c>
      <c r="G102" s="108">
        <v>578906</v>
      </c>
      <c r="H102" s="6"/>
    </row>
    <row r="103" spans="1:8" ht="12.75" x14ac:dyDescent="0.2">
      <c r="A103" s="22" t="s">
        <v>1087</v>
      </c>
      <c r="B103" s="103"/>
      <c r="C103" s="72" t="s">
        <v>706</v>
      </c>
      <c r="D103" s="72"/>
      <c r="E103" s="13"/>
      <c r="F103" s="112">
        <v>2325</v>
      </c>
      <c r="G103" s="108">
        <v>0</v>
      </c>
      <c r="H103" s="6"/>
    </row>
    <row r="104" spans="1:8" ht="12.75" x14ac:dyDescent="0.2">
      <c r="A104" s="22"/>
      <c r="B104" s="6"/>
      <c r="C104" s="6"/>
      <c r="D104" s="6"/>
      <c r="E104" s="6"/>
      <c r="F104" s="81">
        <f>SUM(F102:F103)</f>
        <v>547846</v>
      </c>
      <c r="G104" s="73">
        <f>SUM(G102:G103)</f>
        <v>578906</v>
      </c>
      <c r="H104" s="6"/>
    </row>
    <row r="105" spans="1:8" ht="12.75" x14ac:dyDescent="0.2">
      <c r="A105" s="22"/>
      <c r="B105" s="6"/>
      <c r="C105" s="6"/>
      <c r="D105" s="6"/>
      <c r="E105" s="6"/>
      <c r="F105" s="79"/>
      <c r="G105" s="6"/>
      <c r="H105" s="6"/>
    </row>
    <row r="106" spans="1:8" ht="12.75" x14ac:dyDescent="0.2">
      <c r="A106" s="22"/>
      <c r="B106" s="6"/>
      <c r="C106" s="279" t="s">
        <v>8</v>
      </c>
      <c r="D106" s="66"/>
      <c r="E106" s="6"/>
      <c r="F106" s="79"/>
      <c r="G106" s="6"/>
      <c r="H106" s="6"/>
    </row>
    <row r="107" spans="1:8" ht="12.75" x14ac:dyDescent="0.2">
      <c r="A107" s="22" t="s">
        <v>1088</v>
      </c>
      <c r="B107" s="6"/>
      <c r="C107" s="6" t="s">
        <v>728</v>
      </c>
      <c r="D107" s="6"/>
      <c r="E107" s="13"/>
      <c r="F107" s="112">
        <v>3681</v>
      </c>
      <c r="G107" s="108">
        <v>1145</v>
      </c>
      <c r="H107" s="6"/>
    </row>
    <row r="108" spans="1:8" ht="12.75" x14ac:dyDescent="0.2">
      <c r="A108" s="22" t="s">
        <v>1089</v>
      </c>
      <c r="B108" s="6"/>
      <c r="C108" s="6" t="s">
        <v>729</v>
      </c>
      <c r="D108" s="6"/>
      <c r="E108" s="6"/>
      <c r="F108" s="112">
        <v>4897</v>
      </c>
      <c r="G108" s="108">
        <v>1317</v>
      </c>
      <c r="H108" s="6"/>
    </row>
    <row r="109" spans="1:8" ht="12.75" x14ac:dyDescent="0.2">
      <c r="A109" s="22" t="s">
        <v>1089</v>
      </c>
      <c r="B109" s="6"/>
      <c r="C109" s="6" t="s">
        <v>730</v>
      </c>
      <c r="D109" s="6"/>
      <c r="E109" s="6"/>
      <c r="F109" s="112">
        <v>1980</v>
      </c>
      <c r="G109" s="108">
        <v>1659</v>
      </c>
      <c r="H109" s="6"/>
    </row>
    <row r="110" spans="1:8" ht="12.75" x14ac:dyDescent="0.2">
      <c r="A110" s="22" t="s">
        <v>1089</v>
      </c>
      <c r="B110" s="6"/>
      <c r="C110" s="6" t="s">
        <v>516</v>
      </c>
      <c r="D110" s="6"/>
      <c r="E110" s="13"/>
      <c r="F110" s="112">
        <v>8740</v>
      </c>
      <c r="G110" s="108">
        <v>0</v>
      </c>
      <c r="H110" s="6"/>
    </row>
    <row r="111" spans="1:8" ht="12.75" x14ac:dyDescent="0.2">
      <c r="A111" s="22" t="s">
        <v>1553</v>
      </c>
      <c r="B111" s="6"/>
      <c r="C111" s="6" t="s">
        <v>1551</v>
      </c>
      <c r="D111" s="6"/>
      <c r="E111" s="13" t="str">
        <f>+_xlfn.NUMBERVALUE(PPE!B5)&amp;PPE!B7</f>
        <v>8(a)</v>
      </c>
      <c r="F111" s="112">
        <v>95000</v>
      </c>
      <c r="G111" s="108">
        <v>0</v>
      </c>
      <c r="H111" s="6"/>
    </row>
    <row r="112" spans="1:8" ht="12.75" x14ac:dyDescent="0.2">
      <c r="A112" s="22" t="s">
        <v>2165</v>
      </c>
      <c r="B112" s="6"/>
      <c r="C112" s="6" t="s">
        <v>236</v>
      </c>
      <c r="D112" s="6"/>
      <c r="E112" s="38">
        <f>_xlfn.NUMBERVALUE('Trade and Other Receivables'!B75)</f>
        <v>6</v>
      </c>
      <c r="F112" s="79">
        <v>1162609</v>
      </c>
      <c r="G112" s="108">
        <v>623500</v>
      </c>
      <c r="H112" s="6"/>
    </row>
    <row r="113" spans="1:8" ht="12.75" x14ac:dyDescent="0.2">
      <c r="A113" s="22"/>
      <c r="B113" s="6"/>
      <c r="C113" s="6" t="s">
        <v>410</v>
      </c>
      <c r="D113" s="6"/>
      <c r="E113" s="6"/>
      <c r="F113" s="79">
        <v>201609</v>
      </c>
      <c r="G113" s="108">
        <v>169138</v>
      </c>
      <c r="H113" s="6"/>
    </row>
    <row r="114" spans="1:8" ht="12.75" x14ac:dyDescent="0.2">
      <c r="A114" s="22"/>
      <c r="B114" s="6"/>
      <c r="C114" s="6"/>
      <c r="D114" s="6"/>
      <c r="E114" s="6"/>
      <c r="F114" s="81">
        <f>SUM(F107:F113)</f>
        <v>1478516</v>
      </c>
      <c r="G114" s="73">
        <f>SUM(G107:G113)</f>
        <v>796759</v>
      </c>
      <c r="H114" s="6"/>
    </row>
    <row r="115" spans="1:8" ht="15" customHeight="1" x14ac:dyDescent="0.2">
      <c r="A115" s="22"/>
      <c r="B115" s="6"/>
      <c r="C115" s="6"/>
      <c r="D115" s="6"/>
      <c r="E115" s="6"/>
      <c r="F115" s="6"/>
      <c r="G115" s="6"/>
      <c r="H115" s="6"/>
    </row>
    <row r="116" spans="1:8" ht="12.75" x14ac:dyDescent="0.2">
      <c r="A116" s="22" t="s">
        <v>1090</v>
      </c>
      <c r="B116" s="6"/>
      <c r="C116" s="19" t="s">
        <v>1091</v>
      </c>
      <c r="D116" s="19"/>
      <c r="E116" s="19"/>
      <c r="F116" s="19"/>
      <c r="G116" s="19"/>
      <c r="H116" s="6"/>
    </row>
    <row r="117" spans="1:8" ht="12.75" x14ac:dyDescent="0.2">
      <c r="A117" s="22"/>
      <c r="B117" s="6"/>
      <c r="C117" s="19" t="s">
        <v>1769</v>
      </c>
      <c r="D117" s="19"/>
      <c r="E117" s="19"/>
      <c r="F117" s="19"/>
      <c r="G117" s="19"/>
      <c r="H117" s="6"/>
    </row>
    <row r="118" spans="1:8" ht="12.75" x14ac:dyDescent="0.2">
      <c r="A118" s="22"/>
      <c r="B118" s="6"/>
      <c r="C118" s="19" t="s">
        <v>1818</v>
      </c>
      <c r="D118" s="19"/>
      <c r="E118" s="19"/>
      <c r="F118" s="19"/>
      <c r="G118" s="19"/>
      <c r="H118" s="6"/>
    </row>
    <row r="119" spans="1:8" ht="12.75" x14ac:dyDescent="0.2">
      <c r="A119" s="22"/>
      <c r="B119" s="6"/>
      <c r="C119" s="19" t="s">
        <v>1776</v>
      </c>
      <c r="D119" s="19"/>
      <c r="E119" s="19"/>
      <c r="F119" s="19"/>
      <c r="G119" s="19"/>
      <c r="H119" s="6"/>
    </row>
    <row r="120" spans="1:8" ht="12.75" x14ac:dyDescent="0.2">
      <c r="A120" s="22"/>
      <c r="B120" s="6"/>
      <c r="C120" s="19"/>
      <c r="D120" s="19"/>
      <c r="E120" s="19"/>
      <c r="F120" s="19"/>
      <c r="G120" s="19"/>
      <c r="H120" s="6"/>
    </row>
    <row r="121" spans="1:8" ht="12.75" x14ac:dyDescent="0.2">
      <c r="C121" s="19" t="s">
        <v>1748</v>
      </c>
      <c r="D121" s="19"/>
      <c r="E121" s="19"/>
      <c r="F121" s="19"/>
      <c r="G121" s="19"/>
    </row>
    <row r="122" spans="1:8" ht="12.75" x14ac:dyDescent="0.2">
      <c r="C122" s="19" t="s">
        <v>1749</v>
      </c>
      <c r="D122" s="19"/>
      <c r="E122" s="19"/>
      <c r="F122" s="19"/>
      <c r="G122" s="19"/>
    </row>
  </sheetData>
  <conditionalFormatting sqref="D37:H114">
    <cfRule type="expression" dxfId="48" priority="1">
      <formula>TRUNC(D37)&lt;&gt;D37</formula>
    </cfRule>
  </conditionalFormatting>
  <pageMargins left="0.23622047244094491" right="0.23622047244094491" top="0.90551181102362199" bottom="0.74803149606299213" header="0.31496062992125984" footer="0.31496062992125984"/>
  <pageSetup paperSize="9" scale="68" fitToHeight="0" orientation="portrait" r:id="rId1"/>
  <headerFooter scaleWithDoc="0">
    <oddFooter>&amp;L&amp;K000000&amp;R&amp;K000000 | &amp;P</oddFooter>
  </headerFooter>
  <rowBreaks count="1" manualBreakCount="1">
    <brk id="57" max="7"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datasnipper xmlns="http://datasnipper" xmlMigrated="true" guid="94ba54bc-4903-4f7c-a7aa-873f7ded06d9" revision="3"/>
</file>

<file path=customXml/item2.xml>��< ? x m l   v e r s i o n = " 1 . 0 "   e n c o d i n g = " u t f - 1 6 " ? > < D a t a M a s h u p   x m l n s = " h t t p : / / s c h e m a s . m i c r o s o f t . c o m / D a t a M a s h u p " > A A A A A B c D A A B Q S w M E F A A C A A g A + l D + T F 3 Y r C S n A A A A + A A A A B I A H A B D b 2 5 m a W c v U G F j a 2 F n Z S 5 4 b W w g o h g A K K A U A A A A A A A A A A A A A A A A A A A A A A A A A A A A h Y / N C o J A G E V f R W b v / I l Q 8 j k S b R O C K N o O 4 6 R D O o a O j e / W o k f q F R L K a t f y X s 6 F c x + 3 O 2 R j U w d X 3 f W m t S l i m K J A W 9 U W x p Y p G t w p X K B M w F a q s y x 1 M M G 2 T 8 b e p K h y 7 p I Q 4 r 3 H P s J t V x J O K S P H f L N T l W 5 k a G z v p F U a f V b F / x U S c H j J C I 7 j J Y 5 Z F G P G G Z C 5 h t z Y L 8 I n Y 0 y B / J S w H m o 3 d F p o G 6 7 2 Q O Y I 5 P 1 C P A F Q S w M E F A A C A A g A + l D + 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p Q / k w o i k e 4 D g A A A B E A A A A T A B w A R m 9 y b X V s Y X M v U 2 V j d G l v b j E u b S C i G A A o o B Q A A A A A A A A A A A A A A A A A A A A A A A A A A A A r T k 0 u y c z P U w i G 0 I b W A F B L A Q I t A B Q A A g A I A P p Q / k x d 2 K w k p w A A A P g A A A A S A A A A A A A A A A A A A A A A A A A A A A B D b 2 5 m a W c v U G F j a 2 F n Z S 5 4 b W x Q S w E C L Q A U A A I A C A D 6 U P 5 M D 8 r p q 6 Q A A A D p A A A A E w A A A A A A A A A A A A A A A A D z A A A A W 0 N v b n R l b n R f V H l w Z X N d L n h t b F B L A Q I t A B Q A A g A I A P p Q / k 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7 / P e U H A B Z R 6 Z z + I C w h Z + y A A A A A A I A A A A A A A N m A A D A A A A A E A A A A K y I g 1 0 C 1 c I U B 0 w N u j z K 8 b s A A A A A B I A A A K A A A A A Q A A A A K V 4 L 0 Q p k Z S E H T N F D 0 K F A T V A A A A D G n Z X G E A a n B W S n b n o L n E D H B u t s L 0 G Y h J 6 r V d L 3 r Z 7 X A N T H 7 9 I 1 n N o B G V t x Z t / a Q 8 E 8 r p Y b i 4 g o o q J j k i 2 0 8 B c h z 5 l V q O 6 9 k L O M T C Q y C 2 d S 9 x Q A A A D K / w V 9 O 5 m y y o D j q 5 s W w Z Y + g z B / 6 g = = < / D a t a M a s h u p > 
</file>

<file path=customXml/item3.xml><?xml version="1.0" encoding="utf-8"?>
<ct:contentTypeSchema xmlns:ct="http://schemas.microsoft.com/office/2006/metadata/contentType" xmlns:ma="http://schemas.microsoft.com/office/2006/metadata/properties/metaAttributes" ct:_="" ma:_="" ma:contentTypeName="Document" ma:contentTypeID="0x010100D6C597AF6603ED4E84C9B20BF78A64A8" ma:contentTypeVersion="14" ma:contentTypeDescription="Create a new document." ma:contentTypeScope="" ma:versionID="e655652e723e493d2a1369bb97d6d296">
  <xsd:schema xmlns:xsd="http://www.w3.org/2001/XMLSchema" xmlns:xs="http://www.w3.org/2001/XMLSchema" xmlns:p="http://schemas.microsoft.com/office/2006/metadata/properties" xmlns:ns2="e8b417e6-366c-4ec5-9f55-8e3a62fb683e" xmlns:ns3="a713bf74-5a85-42f4-b98e-f8ef9a3ffe63" targetNamespace="http://schemas.microsoft.com/office/2006/metadata/properties" ma:root="true" ma:fieldsID="d125dbc4fab0dd239f8843a0880d236c" ns2:_="" ns3:_="">
    <xsd:import namespace="e8b417e6-366c-4ec5-9f55-8e3a62fb683e"/>
    <xsd:import namespace="a713bf74-5a85-42f4-b98e-f8ef9a3ffe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b417e6-366c-4ec5-9f55-8e3a62fb68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21670e2-bf74-43ce-887f-cf021f8caba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13bf74-5a85-42f4-b98e-f8ef9a3ffe6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4702939-3516-4a0a-8674-5209c0cee2f4}" ma:internalName="TaxCatchAll" ma:showField="CatchAllData" ma:web="a713bf74-5a85-42f4-b98e-f8ef9a3ffe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a713bf74-5a85-42f4-b98e-f8ef9a3ffe63" xsi:nil="true"/>
    <lcf76f155ced4ddcb4097134ff3c332f xmlns="e8b417e6-366c-4ec5-9f55-8e3a62fb683e">
      <Terms xmlns="http://schemas.microsoft.com/office/infopath/2007/PartnerControls"/>
    </lcf76f155ced4ddcb4097134ff3c332f>
  </documentManagement>
</p:properties>
</file>

<file path=customXml/item5.xml><?xml version="1.0" encoding="utf-8"?>
<datasnipper xmlns="http://datasnipperlegacy" workbookId="2a99508b-cfed-4a13-9063-f87f231cf68d" dataSnipperSheetDeleted="false" guid="1a6eb32e-1fb3-46f0-a832-29e4ddba1365" revision="2">
  <settings xmlns="" guid="97df4012-7bbf-4b30-8a4d-8e5a41748485">
    <setting type="boolean" value="True" name="embed-documents" guid="54dfc6db-1eb9-42e9-ae44-78fe81234079"/>
  </settings>
</datasnipper>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2E2C9B-0461-46A0-8E51-D5ADC921D66A}">
  <ds:schemaRefs>
    <ds:schemaRef ds:uri="http://datasnipper"/>
  </ds:schemaRefs>
</ds:datastoreItem>
</file>

<file path=customXml/itemProps2.xml><?xml version="1.0" encoding="utf-8"?>
<ds:datastoreItem xmlns:ds="http://schemas.openxmlformats.org/officeDocument/2006/customXml" ds:itemID="{A7C90C58-F775-4A34-BBCA-059AE5B51277}">
  <ds:schemaRefs>
    <ds:schemaRef ds:uri="http://schemas.microsoft.com/DataMashup"/>
  </ds:schemaRefs>
</ds:datastoreItem>
</file>

<file path=customXml/itemProps3.xml><?xml version="1.0" encoding="utf-8"?>
<ds:datastoreItem xmlns:ds="http://schemas.openxmlformats.org/officeDocument/2006/customXml" ds:itemID="{6AB03386-84D2-4466-A98A-CF1696C56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b417e6-366c-4ec5-9f55-8e3a62fb683e"/>
    <ds:schemaRef ds:uri="a713bf74-5a85-42f4-b98e-f8ef9a3ffe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FCEA720-3575-4D57-A14B-18D93B695253}">
  <ds:schemaRef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e8b417e6-366c-4ec5-9f55-8e3a62fb683e"/>
    <ds:schemaRef ds:uri="http://schemas.microsoft.com/office/infopath/2007/PartnerControls"/>
    <ds:schemaRef ds:uri="http://purl.org/dc/dcmitype/"/>
    <ds:schemaRef ds:uri="a713bf74-5a85-42f4-b98e-f8ef9a3ffe63"/>
  </ds:schemaRefs>
</ds:datastoreItem>
</file>

<file path=customXml/itemProps5.xml><?xml version="1.0" encoding="utf-8"?>
<ds:datastoreItem xmlns:ds="http://schemas.openxmlformats.org/officeDocument/2006/customXml" ds:itemID="{C557ECF7-09A0-4F61-9BD3-494B78F6FE7D}">
  <ds:schemaRefs>
    <ds:schemaRef ds:uri="http://datasnipperlegacy"/>
    <ds:schemaRef ds:uri=""/>
  </ds:schemaRefs>
</ds:datastoreItem>
</file>

<file path=customXml/itemProps6.xml><?xml version="1.0" encoding="utf-8"?>
<ds:datastoreItem xmlns:ds="http://schemas.openxmlformats.org/officeDocument/2006/customXml" ds:itemID="{0660F0FA-013A-4784-ADF8-CEB6755494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39</vt:i4>
      </vt:variant>
    </vt:vector>
  </HeadingPairs>
  <TitlesOfParts>
    <vt:vector size="78" baseType="lpstr">
      <vt:lpstr>Coverindex</vt:lpstr>
      <vt:lpstr>SOCI</vt:lpstr>
      <vt:lpstr>SoFP</vt:lpstr>
      <vt:lpstr>SoCE</vt:lpstr>
      <vt:lpstr>SoCF</vt:lpstr>
      <vt:lpstr>SFA</vt:lpstr>
      <vt:lpstr>Index of Notes</vt:lpstr>
      <vt:lpstr>Basis of Prep - 3 and 4</vt:lpstr>
      <vt:lpstr>Rev &amp; Exp</vt:lpstr>
      <vt:lpstr>Cash</vt:lpstr>
      <vt:lpstr>Trade and Other Receivables</vt:lpstr>
      <vt:lpstr>Other assets</vt:lpstr>
      <vt:lpstr>PPE</vt:lpstr>
      <vt:lpstr>PPE AASB13</vt:lpstr>
      <vt:lpstr>Infrastructure</vt:lpstr>
      <vt:lpstr>Infr.AASB13</vt:lpstr>
      <vt:lpstr>Fixed Assets Depreciation</vt:lpstr>
      <vt:lpstr>Fixed Assets SAP</vt:lpstr>
      <vt:lpstr>Leases</vt:lpstr>
      <vt:lpstr>Inv. Prop</vt:lpstr>
      <vt:lpstr>Intangible assets</vt:lpstr>
      <vt:lpstr>Trade and other payables</vt:lpstr>
      <vt:lpstr>Other liabilities</vt:lpstr>
      <vt:lpstr>Borrowings</vt:lpstr>
      <vt:lpstr>Employee related provisions</vt:lpstr>
      <vt:lpstr>Other provisions</vt:lpstr>
      <vt:lpstr>Reval Surpl</vt:lpstr>
      <vt:lpstr>Other Items</vt:lpstr>
      <vt:lpstr>Contingent Liabilities</vt:lpstr>
      <vt:lpstr>KMP</vt:lpstr>
      <vt:lpstr>Joint arrangements</vt:lpstr>
      <vt:lpstr>Investment in associates</vt:lpstr>
      <vt:lpstr>Post Balance Date</vt:lpstr>
      <vt:lpstr>Other MAP</vt:lpstr>
      <vt:lpstr>Rates</vt:lpstr>
      <vt:lpstr>Surplus,Deficit</vt:lpstr>
      <vt:lpstr>Borrowing and lease liabilities</vt:lpstr>
      <vt:lpstr>Reserve accounts</vt:lpstr>
      <vt:lpstr>Trust</vt:lpstr>
      <vt:lpstr>'Basis of Prep - 3 and 4'!Print_Area</vt:lpstr>
      <vt:lpstr>'Borrowing and lease liabilities'!Print_Area</vt:lpstr>
      <vt:lpstr>Borrowings!Print_Area</vt:lpstr>
      <vt:lpstr>Cash!Print_Area</vt:lpstr>
      <vt:lpstr>'Contingent Liabilities'!Print_Area</vt:lpstr>
      <vt:lpstr>Coverindex!Print_Area</vt:lpstr>
      <vt:lpstr>'Employee related provisions'!Print_Area</vt:lpstr>
      <vt:lpstr>'Fixed Assets Depreciation'!Print_Area</vt:lpstr>
      <vt:lpstr>'Fixed Assets SAP'!Print_Area</vt:lpstr>
      <vt:lpstr>'Index of Notes'!Print_Area</vt:lpstr>
      <vt:lpstr>Infr.AASB13!Print_Area</vt:lpstr>
      <vt:lpstr>Infrastructure!Print_Area</vt:lpstr>
      <vt:lpstr>'Intangible assets'!Print_Area</vt:lpstr>
      <vt:lpstr>'Inv. Prop'!Print_Area</vt:lpstr>
      <vt:lpstr>'Investment in associates'!Print_Area</vt:lpstr>
      <vt:lpstr>'Joint arrangements'!Print_Area</vt:lpstr>
      <vt:lpstr>KMP!Print_Area</vt:lpstr>
      <vt:lpstr>Leases!Print_Area</vt:lpstr>
      <vt:lpstr>'Other assets'!Print_Area</vt:lpstr>
      <vt:lpstr>'Other Items'!Print_Area</vt:lpstr>
      <vt:lpstr>'Other liabilities'!Print_Area</vt:lpstr>
      <vt:lpstr>'Other MAP'!Print_Area</vt:lpstr>
      <vt:lpstr>'Other provisions'!Print_Area</vt:lpstr>
      <vt:lpstr>'Post Balance Date'!Print_Area</vt:lpstr>
      <vt:lpstr>PPE!Print_Area</vt:lpstr>
      <vt:lpstr>'PPE AASB13'!Print_Area</vt:lpstr>
      <vt:lpstr>Rates!Print_Area</vt:lpstr>
      <vt:lpstr>'Reserve accounts'!Print_Area</vt:lpstr>
      <vt:lpstr>'Rev &amp; Exp'!Print_Area</vt:lpstr>
      <vt:lpstr>'Reval Surpl'!Print_Area</vt:lpstr>
      <vt:lpstr>SFA!Print_Area</vt:lpstr>
      <vt:lpstr>SoCE!Print_Area</vt:lpstr>
      <vt:lpstr>SoCF!Print_Area</vt:lpstr>
      <vt:lpstr>SOCI!Print_Area</vt:lpstr>
      <vt:lpstr>SoFP!Print_Area</vt:lpstr>
      <vt:lpstr>'Surplus,Deficit'!Print_Area</vt:lpstr>
      <vt:lpstr>'Trade and other payables'!Print_Area</vt:lpstr>
      <vt:lpstr>'Trade and Other Receivables'!Print_Area</vt:lpstr>
      <vt:lpstr>Trust!Print_Area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Shire of Country- AFR for the year ended 30 June 2026 Model Class 3 and 4 Template</dc:title>
  <dc:subject/>
  <dc:creator>Department of Local Government, Industry Regulation and Safety</dc:creator>
  <cp:lastModifiedBy>Moore Australia (WA) Pty Ltd</cp:lastModifiedBy>
  <cp:lastPrinted>2026-03-17T02:43:36Z</cp:lastPrinted>
  <dcterms:created xsi:type="dcterms:W3CDTF">1999-05-20T03:42:28Z</dcterms:created>
  <dcterms:modified xsi:type="dcterms:W3CDTF">2026-05-13T05:35:03Z</dcterms:modified>
  <cp:category/>
  <cp:contentStatus>V1.0 2026</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tabName">
    <vt:lpwstr>Reports</vt:lpwstr>
  </property>
  <property fmtid="{D5CDD505-2E9C-101B-9397-08002B2CF9AE}" pid="6" name="tabIndex">
    <vt:lpwstr>A</vt:lpwstr>
  </property>
  <property fmtid="{D5CDD505-2E9C-101B-9397-08002B2CF9AE}" pid="7" name="workpaperIndex">
    <vt:lpwstr>AB2</vt:lpwstr>
  </property>
  <property fmtid="{D5CDD505-2E9C-101B-9397-08002B2CF9AE}" pid="8" name="ContentTypeId">
    <vt:lpwstr>0x010100D6C597AF6603ED4E84C9B20BF78A64A8</vt:lpwstr>
  </property>
  <property fmtid="{D5CDD505-2E9C-101B-9397-08002B2CF9AE}" pid="9" name="MediaServiceImageTags">
    <vt:lpwstr/>
  </property>
</Properties>
</file>