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llen.water.local\wdata\ODG\CC\PUBLICATIONS\_Publishing WIP Job Files 2023-2024\23240396 Clean Energy Future Fund round 3 docs\"/>
    </mc:Choice>
  </mc:AlternateContent>
  <xr:revisionPtr revIDLastSave="0" documentId="8_{30CE6303-BAB1-4A85-A62C-7DC6702C1108}" xr6:coauthVersionLast="47" xr6:coauthVersionMax="47" xr10:uidLastSave="{00000000-0000-0000-0000-000000000000}"/>
  <bookViews>
    <workbookView xWindow="-120" yWindow="-120" windowWidth="29040" windowHeight="15840" xr2:uid="{554FC1BE-0795-418C-B950-CB39B3B1E4AF}"/>
  </bookViews>
  <sheets>
    <sheet name="Instructions" sheetId="22" r:id="rId1"/>
    <sheet name="Project Model" sheetId="3" r:id="rId2"/>
    <sheet name="Funding" sheetId="17" r:id="rId3"/>
    <sheet name="Input-output explorer" sheetId="15" r:id="rId4"/>
    <sheet name="In-kind" sheetId="7" r:id="rId5"/>
    <sheet name="Milestones" sheetId="19" r:id="rId6"/>
    <sheet name="Scratchpad" sheetId="10" r:id="rId7"/>
    <sheet name="Eligible costs" sheetId="20" r:id="rId8"/>
    <sheet name="Charts" sheetId="12" r:id="rId9"/>
    <sheet name="Glossary" sheetId="11" r:id="rId10"/>
  </sheets>
  <externalReferences>
    <externalReference r:id="rId11"/>
  </externalReferences>
  <definedNames>
    <definedName name="BusLoan_interest">#REF!</definedName>
    <definedName name="Capacity_Credits">#REF!</definedName>
    <definedName name="Dam_scaling">#REF!</definedName>
    <definedName name="EquipLoan_Interest">#REF!</definedName>
    <definedName name="EquipLoan1_Amount">#REF!</definedName>
    <definedName name="EquipLoan2_Amount">#REF!</definedName>
    <definedName name="Equipment_repayment">#REF!</definedName>
    <definedName name="Generating_revenue">#REF!</definedName>
    <definedName name="Income_tax">#REF!</definedName>
    <definedName name="Insurance_annual">#REF!</definedName>
    <definedName name="LRETs">#REF!</definedName>
    <definedName name="NCS_revenue">#REF!</definedName>
    <definedName name="Operations_and_Maintenance">#REF!</definedName>
    <definedName name="Principal_starting">#REF!</definedName>
    <definedName name="R_and_D_rebate">#REF!</definedName>
    <definedName name="Response">'[1]Lookup Lists'!$B$2:$B$4</definedName>
    <definedName name="Tariffs_and_charg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3" l="1"/>
  <c r="G46" i="15"/>
  <c r="G73" i="15"/>
  <c r="G67" i="15"/>
  <c r="G66" i="15"/>
  <c r="G60" i="15"/>
  <c r="G48" i="15"/>
  <c r="K63" i="3" s="1"/>
  <c r="G53" i="15"/>
  <c r="K32" i="3"/>
  <c r="G49" i="15"/>
  <c r="K39" i="3" s="1"/>
  <c r="G52" i="15"/>
  <c r="G51" i="15"/>
  <c r="G50" i="15"/>
  <c r="F20" i="3" l="1"/>
  <c r="K72" i="3"/>
  <c r="K52" i="3"/>
  <c r="K53" i="3"/>
  <c r="K73" i="3"/>
  <c r="K77" i="3"/>
  <c r="K51" i="3"/>
  <c r="K74" i="3"/>
  <c r="K54" i="3"/>
  <c r="K75" i="3"/>
  <c r="K55" i="3"/>
  <c r="K50" i="3"/>
  <c r="K76" i="3"/>
  <c r="K78" i="3"/>
  <c r="K79" i="3"/>
  <c r="F41" i="7"/>
  <c r="G39" i="15"/>
  <c r="C6" i="15"/>
  <c r="C4" i="15"/>
  <c r="C3" i="15"/>
  <c r="C2" i="15"/>
  <c r="E12" i="17"/>
  <c r="I93" i="3"/>
  <c r="B99" i="3"/>
  <c r="F65" i="3"/>
  <c r="G45" i="15"/>
  <c r="F46" i="3"/>
  <c r="F33" i="7"/>
  <c r="F34" i="7"/>
  <c r="F35" i="7"/>
  <c r="F36" i="7"/>
  <c r="F37" i="7"/>
  <c r="G40" i="15"/>
  <c r="K36" i="3" s="1"/>
  <c r="K37" i="3" s="1"/>
  <c r="K24" i="3" l="1"/>
  <c r="K93" i="3"/>
  <c r="K23" i="3"/>
  <c r="F7" i="3"/>
  <c r="K58" i="3"/>
  <c r="K60" i="3"/>
  <c r="K59" i="3"/>
  <c r="G77" i="15"/>
  <c r="G76" i="15"/>
  <c r="G75" i="15"/>
  <c r="G74" i="15"/>
  <c r="G72" i="15"/>
  <c r="G71" i="15"/>
  <c r="G70" i="15"/>
  <c r="G69" i="15"/>
  <c r="G68" i="15"/>
  <c r="G65" i="15"/>
  <c r="G64" i="15"/>
  <c r="G63" i="15"/>
  <c r="G62" i="15"/>
  <c r="G61" i="15"/>
  <c r="G57" i="15"/>
  <c r="G59" i="15"/>
  <c r="G58" i="15"/>
  <c r="G56" i="15"/>
  <c r="G55" i="15"/>
  <c r="G54" i="15"/>
  <c r="G47" i="15"/>
  <c r="G37" i="15"/>
  <c r="G44" i="15"/>
  <c r="G43" i="15"/>
  <c r="G42" i="15"/>
  <c r="G41" i="15"/>
  <c r="D39" i="15"/>
  <c r="G38" i="15"/>
  <c r="K83" i="3"/>
  <c r="G36" i="15"/>
  <c r="F16" i="3" s="1"/>
  <c r="G33" i="15"/>
  <c r="B3" i="19" a="1"/>
  <c r="B3" i="19" s="1"/>
  <c r="K95" i="3" l="1"/>
  <c r="K96" i="3" s="1"/>
  <c r="D38" i="15"/>
  <c r="K33" i="3"/>
  <c r="M33" i="3"/>
  <c r="B98" i="3"/>
  <c r="K84" i="3" l="1"/>
  <c r="K97" i="3" s="1"/>
  <c r="K34" i="3"/>
  <c r="K35" i="3"/>
  <c r="B35" i="3"/>
  <c r="B34" i="3"/>
  <c r="C22" i="15"/>
  <c r="C21" i="15"/>
  <c r="K98" i="3" l="1"/>
  <c r="K99" i="3"/>
  <c r="K100" i="3"/>
  <c r="K86" i="3"/>
  <c r="K26" i="3"/>
  <c r="P60" i="3" l="1"/>
  <c r="P59" i="3"/>
  <c r="P58" i="3"/>
  <c r="H26" i="3"/>
  <c r="I26" i="3"/>
  <c r="J26" i="3"/>
  <c r="L26" i="3"/>
  <c r="M26" i="3"/>
  <c r="N26" i="3"/>
  <c r="O26" i="3"/>
  <c r="P26" i="3"/>
  <c r="G26" i="3"/>
  <c r="H24" i="3"/>
  <c r="I24" i="3"/>
  <c r="J24" i="3"/>
  <c r="L24" i="3"/>
  <c r="M24" i="3"/>
  <c r="N24" i="3"/>
  <c r="O24" i="3"/>
  <c r="P24" i="3"/>
  <c r="H23" i="3"/>
  <c r="I23" i="3"/>
  <c r="J23" i="3"/>
  <c r="L23" i="3"/>
  <c r="M23" i="3"/>
  <c r="N23" i="3"/>
  <c r="O23" i="3"/>
  <c r="P23" i="3"/>
  <c r="L93" i="3"/>
  <c r="M93" i="3"/>
  <c r="N93" i="3"/>
  <c r="O93" i="3"/>
  <c r="P93" i="3"/>
  <c r="M82" i="3"/>
  <c r="M81" i="3"/>
  <c r="N68" i="3"/>
  <c r="L64" i="3"/>
  <c r="F64" i="3" s="1"/>
  <c r="F21" i="3"/>
  <c r="F19" i="3"/>
  <c r="H93" i="3" l="1"/>
  <c r="K25" i="3" l="1"/>
  <c r="K27" i="3" s="1"/>
  <c r="G25" i="3"/>
  <c r="J25" i="3"/>
  <c r="N25" i="3"/>
  <c r="O25" i="3"/>
  <c r="M25" i="3"/>
  <c r="P25" i="3"/>
  <c r="L25" i="3"/>
  <c r="H25" i="3"/>
  <c r="I25" i="3"/>
  <c r="F5" i="3"/>
  <c r="F6" i="3"/>
  <c r="F8" i="3"/>
  <c r="F9" i="3"/>
  <c r="F10" i="3"/>
  <c r="F11" i="3"/>
  <c r="F12" i="3"/>
  <c r="F13" i="3"/>
  <c r="F14" i="3"/>
  <c r="F15" i="3"/>
  <c r="F17" i="3"/>
  <c r="F4" i="3"/>
  <c r="E28" i="3"/>
  <c r="J63" i="3"/>
  <c r="F3" i="3"/>
  <c r="K28" i="3" l="1"/>
  <c r="K29" i="3" s="1"/>
  <c r="K101" i="3" s="1"/>
  <c r="J93" i="3"/>
  <c r="G93" i="3"/>
  <c r="K103" i="3" l="1"/>
  <c r="K87" i="3"/>
  <c r="K102" i="3" s="1"/>
  <c r="K104" i="3" s="1"/>
  <c r="G24" i="3" l="1"/>
  <c r="G23" i="3"/>
  <c r="F23" i="3" s="1"/>
  <c r="C3" i="19" a="1"/>
  <c r="C3" i="19" s="1"/>
  <c r="C17" i="19" s="1"/>
  <c r="L32" i="3" l="1"/>
  <c r="L33" i="3" s="1"/>
  <c r="L36" i="3"/>
  <c r="L39" i="3"/>
  <c r="L35" i="3" l="1"/>
  <c r="L34" i="3"/>
  <c r="L72" i="3"/>
  <c r="L73" i="3"/>
  <c r="L74" i="3"/>
  <c r="L75" i="3"/>
  <c r="L76" i="3"/>
  <c r="L77" i="3"/>
  <c r="L78" i="3"/>
  <c r="L79" i="3"/>
  <c r="L51" i="3"/>
  <c r="L37" i="3"/>
  <c r="L83" i="3" l="1"/>
  <c r="L86" i="3"/>
  <c r="L84" i="3"/>
  <c r="O32" i="3"/>
  <c r="O33" i="3" s="1"/>
  <c r="P32" i="3"/>
  <c r="P33" i="3" s="1"/>
  <c r="O36" i="3"/>
  <c r="P36" i="3"/>
  <c r="O39" i="3"/>
  <c r="P39" i="3"/>
  <c r="P34" i="3" l="1"/>
  <c r="P35" i="3"/>
  <c r="O35" i="3"/>
  <c r="O34" i="3"/>
  <c r="O72" i="3"/>
  <c r="O73" i="3"/>
  <c r="O74" i="3"/>
  <c r="O75" i="3"/>
  <c r="O76" i="3"/>
  <c r="O77" i="3"/>
  <c r="O78" i="3"/>
  <c r="O79" i="3"/>
  <c r="P72" i="3"/>
  <c r="P73" i="3"/>
  <c r="P74" i="3"/>
  <c r="P75" i="3"/>
  <c r="P76" i="3"/>
  <c r="P77" i="3"/>
  <c r="P78" i="3"/>
  <c r="P79" i="3"/>
  <c r="P37" i="3"/>
  <c r="O37" i="3"/>
  <c r="P83" i="3" l="1"/>
  <c r="P95" i="3" s="1"/>
  <c r="P96" i="3" s="1"/>
  <c r="P84" i="3"/>
  <c r="P86" i="3"/>
  <c r="H32" i="3"/>
  <c r="H33" i="3" s="1"/>
  <c r="H36" i="3"/>
  <c r="H39" i="3"/>
  <c r="P97" i="3" l="1"/>
  <c r="P98" i="3" s="1"/>
  <c r="H34" i="3"/>
  <c r="H35" i="3"/>
  <c r="H72" i="3"/>
  <c r="H73" i="3"/>
  <c r="H74" i="3"/>
  <c r="H75" i="3"/>
  <c r="H76" i="3"/>
  <c r="H77" i="3"/>
  <c r="H78" i="3"/>
  <c r="H79" i="3"/>
  <c r="H50" i="3"/>
  <c r="H53" i="3"/>
  <c r="H55" i="3"/>
  <c r="H51" i="3"/>
  <c r="H52" i="3"/>
  <c r="H37" i="3"/>
  <c r="H54" i="3"/>
  <c r="P100" i="3" l="1"/>
  <c r="P99" i="3"/>
  <c r="H59" i="3"/>
  <c r="H60" i="3"/>
  <c r="H58" i="3"/>
  <c r="H86" i="3"/>
  <c r="H83" i="3"/>
  <c r="H84" i="3"/>
  <c r="L50" i="3"/>
  <c r="L52" i="3"/>
  <c r="L53" i="3"/>
  <c r="L54" i="3"/>
  <c r="L55" i="3"/>
  <c r="L60" i="3" l="1"/>
  <c r="L59" i="3"/>
  <c r="L58" i="3"/>
  <c r="P87" i="3"/>
  <c r="L87" i="3"/>
  <c r="P102" i="3" l="1"/>
  <c r="E17" i="15" l="1"/>
  <c r="C108" i="3" l="1"/>
  <c r="F89" i="3"/>
  <c r="F14" i="7"/>
  <c r="F15" i="7"/>
  <c r="F16" i="7"/>
  <c r="F17" i="7"/>
  <c r="F18" i="7"/>
  <c r="F13" i="7"/>
  <c r="F29" i="7"/>
  <c r="F32" i="7"/>
  <c r="F38" i="7" s="1"/>
  <c r="F10" i="7"/>
  <c r="C109" i="3" l="1"/>
  <c r="C110" i="3" s="1"/>
  <c r="C111" i="3" s="1"/>
  <c r="C112" i="3" s="1"/>
  <c r="C113" i="3" s="1"/>
  <c r="C114" i="3" s="1"/>
  <c r="C115" i="3" s="1"/>
  <c r="C116" i="3" s="1"/>
  <c r="C117" i="3" s="1"/>
  <c r="C118" i="3" s="1"/>
  <c r="C119" i="3" s="1"/>
  <c r="F39" i="7"/>
  <c r="F19" i="7"/>
  <c r="F20" i="7" s="1"/>
  <c r="F66" i="3"/>
  <c r="F67" i="3"/>
  <c r="F68" i="3"/>
  <c r="F69" i="3"/>
  <c r="F70" i="3"/>
  <c r="F71" i="3"/>
  <c r="F81" i="3"/>
  <c r="F82" i="3"/>
  <c r="F47" i="3"/>
  <c r="F48" i="3"/>
  <c r="F49" i="3"/>
  <c r="F57" i="3"/>
  <c r="F63" i="3"/>
  <c r="C120" i="3" l="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C158" i="3" s="1"/>
  <c r="C159" i="3" s="1"/>
  <c r="C160" i="3" s="1"/>
  <c r="F44" i="3"/>
  <c r="L102" i="3" l="1"/>
  <c r="G39" i="3"/>
  <c r="M39" i="3"/>
  <c r="M74" i="3" l="1"/>
  <c r="M77" i="3"/>
  <c r="M72" i="3"/>
  <c r="M75" i="3"/>
  <c r="M79" i="3"/>
  <c r="M73" i="3"/>
  <c r="M78" i="3"/>
  <c r="M76" i="3"/>
  <c r="G77" i="3"/>
  <c r="G73" i="3"/>
  <c r="G74" i="3"/>
  <c r="G75" i="3"/>
  <c r="G76" i="3"/>
  <c r="G78" i="3"/>
  <c r="G79" i="3"/>
  <c r="G53" i="3"/>
  <c r="G72" i="3"/>
  <c r="L95" i="3"/>
  <c r="M80" i="3"/>
  <c r="M55" i="3"/>
  <c r="G80" i="3"/>
  <c r="G55" i="3"/>
  <c r="M51" i="3"/>
  <c r="M50" i="3"/>
  <c r="M53" i="3"/>
  <c r="M54" i="3"/>
  <c r="G54" i="3"/>
  <c r="G51" i="3"/>
  <c r="G52" i="3"/>
  <c r="G50" i="3"/>
  <c r="M86" i="3" l="1"/>
  <c r="M83" i="3"/>
  <c r="M84" i="3"/>
  <c r="M58" i="3"/>
  <c r="M59" i="3"/>
  <c r="M60" i="3"/>
  <c r="G83" i="3"/>
  <c r="G84" i="3"/>
  <c r="G86" i="3"/>
  <c r="H95" i="3"/>
  <c r="J39" i="3"/>
  <c r="N39" i="3"/>
  <c r="F43" i="3"/>
  <c r="N72" i="3" l="1"/>
  <c r="N73" i="3"/>
  <c r="N74" i="3"/>
  <c r="N75" i="3"/>
  <c r="N76" i="3"/>
  <c r="N77" i="3"/>
  <c r="N78" i="3"/>
  <c r="N79" i="3"/>
  <c r="J72" i="3"/>
  <c r="J73" i="3"/>
  <c r="J74" i="3"/>
  <c r="J75" i="3"/>
  <c r="J76" i="3"/>
  <c r="J77" i="3"/>
  <c r="J78" i="3"/>
  <c r="J79" i="3"/>
  <c r="J51" i="3"/>
  <c r="J53" i="3"/>
  <c r="J52" i="3"/>
  <c r="J54" i="3"/>
  <c r="J55" i="3"/>
  <c r="N80" i="3"/>
  <c r="N55" i="3"/>
  <c r="O55" i="3"/>
  <c r="O80" i="3"/>
  <c r="J80" i="3"/>
  <c r="J50" i="3"/>
  <c r="N50" i="3"/>
  <c r="N51" i="3"/>
  <c r="N53" i="3"/>
  <c r="N54" i="3"/>
  <c r="O50" i="3"/>
  <c r="O51" i="3"/>
  <c r="O52" i="3"/>
  <c r="O54" i="3"/>
  <c r="O53" i="3"/>
  <c r="U107" i="3"/>
  <c r="F45" i="3"/>
  <c r="N84" i="3" l="1"/>
  <c r="O60" i="3"/>
  <c r="O58" i="3"/>
  <c r="O59" i="3"/>
  <c r="O84" i="3"/>
  <c r="O86" i="3"/>
  <c r="O83" i="3"/>
  <c r="N83" i="3"/>
  <c r="N86" i="3"/>
  <c r="J58" i="3"/>
  <c r="J59" i="3"/>
  <c r="J60" i="3"/>
  <c r="J86" i="3"/>
  <c r="J84" i="3"/>
  <c r="J83" i="3"/>
  <c r="N52" i="3"/>
  <c r="O97" i="3" l="1"/>
  <c r="O98" i="3" s="1"/>
  <c r="N58" i="3"/>
  <c r="N60" i="3"/>
  <c r="N59" i="3"/>
  <c r="N97" i="3" s="1"/>
  <c r="O87" i="3"/>
  <c r="G87" i="3"/>
  <c r="M87" i="3"/>
  <c r="H87" i="3"/>
  <c r="J87" i="3"/>
  <c r="N87" i="3"/>
  <c r="L97" i="3"/>
  <c r="H97" i="3"/>
  <c r="J97" i="3"/>
  <c r="M97" i="3"/>
  <c r="F91" i="3"/>
  <c r="O95" i="3"/>
  <c r="O96" i="3" s="1"/>
  <c r="J95" i="3"/>
  <c r="O99" i="3" l="1"/>
  <c r="O100" i="3"/>
  <c r="J102" i="3"/>
  <c r="M102" i="3"/>
  <c r="O102" i="3"/>
  <c r="N102" i="3"/>
  <c r="M95" i="3"/>
  <c r="H102" i="3"/>
  <c r="F92" i="3"/>
  <c r="F90" i="3"/>
  <c r="F93" i="3"/>
  <c r="N95" i="3"/>
  <c r="G36" i="3" l="1"/>
  <c r="G32" i="3" l="1"/>
  <c r="G33" i="3" s="1"/>
  <c r="I32" i="3"/>
  <c r="I33" i="3" s="1"/>
  <c r="J32" i="3"/>
  <c r="J33" i="3" s="1"/>
  <c r="N32" i="3"/>
  <c r="N33" i="3" s="1"/>
  <c r="N36" i="3"/>
  <c r="N34" i="3" l="1"/>
  <c r="D3" i="19" a="1"/>
  <c r="D3" i="19" s="1"/>
  <c r="N35" i="3"/>
  <c r="G35" i="3"/>
  <c r="G34" i="3"/>
  <c r="B108" i="3"/>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N37" i="3" l="1"/>
  <c r="I36" i="3" l="1"/>
  <c r="J36" i="3"/>
  <c r="M36" i="3"/>
  <c r="M35" i="3" l="1"/>
  <c r="M34" i="3"/>
  <c r="J35" i="3"/>
  <c r="J34" i="3"/>
  <c r="I34" i="3"/>
  <c r="I35" i="3"/>
  <c r="G37" i="3"/>
  <c r="J37" i="3"/>
  <c r="M37" i="3"/>
  <c r="I37" i="3"/>
  <c r="U108" i="3" l="1"/>
  <c r="K108" i="3" s="1"/>
  <c r="L108" i="3" l="1"/>
  <c r="N108" i="3"/>
  <c r="O108" i="3"/>
  <c r="P108" i="3"/>
  <c r="M108" i="3"/>
  <c r="H108" i="3"/>
  <c r="J108" i="3"/>
  <c r="U109" i="3"/>
  <c r="K109" i="3" s="1"/>
  <c r="N109" i="3" l="1"/>
  <c r="O109" i="3"/>
  <c r="P109" i="3"/>
  <c r="L109" i="3"/>
  <c r="M109" i="3"/>
  <c r="H109" i="3"/>
  <c r="J109" i="3"/>
  <c r="U110" i="3"/>
  <c r="K110" i="3" s="1"/>
  <c r="L110" i="3" l="1"/>
  <c r="N110" i="3"/>
  <c r="O110" i="3"/>
  <c r="P110" i="3"/>
  <c r="M110" i="3"/>
  <c r="H110" i="3"/>
  <c r="J110" i="3"/>
  <c r="U111" i="3"/>
  <c r="K111" i="3" s="1"/>
  <c r="L111" i="3" l="1"/>
  <c r="P111" i="3"/>
  <c r="N111" i="3"/>
  <c r="O111" i="3"/>
  <c r="M111" i="3"/>
  <c r="H111" i="3"/>
  <c r="J111" i="3"/>
  <c r="E111" i="3"/>
  <c r="D111" i="3"/>
  <c r="U112" i="3"/>
  <c r="K112" i="3" s="1"/>
  <c r="O112" i="3" l="1"/>
  <c r="P112" i="3"/>
  <c r="L112" i="3"/>
  <c r="N112" i="3"/>
  <c r="M112" i="3"/>
  <c r="H112" i="3"/>
  <c r="J112" i="3"/>
  <c r="D112" i="3"/>
  <c r="E112" i="3"/>
  <c r="U113" i="3"/>
  <c r="K113" i="3" s="1"/>
  <c r="L113" i="3" l="1"/>
  <c r="N113" i="3"/>
  <c r="O113" i="3"/>
  <c r="P113" i="3"/>
  <c r="M113" i="3"/>
  <c r="H113" i="3"/>
  <c r="J113" i="3"/>
  <c r="U114" i="3"/>
  <c r="K114" i="3" s="1"/>
  <c r="L114" i="3" l="1"/>
  <c r="N114" i="3"/>
  <c r="O114" i="3"/>
  <c r="P114" i="3"/>
  <c r="M114" i="3"/>
  <c r="H114" i="3"/>
  <c r="J114" i="3"/>
  <c r="D114" i="3"/>
  <c r="E114" i="3"/>
  <c r="U115" i="3"/>
  <c r="K115" i="3" s="1"/>
  <c r="P115" i="3" l="1"/>
  <c r="L115" i="3"/>
  <c r="N115" i="3"/>
  <c r="O115" i="3"/>
  <c r="M115" i="3"/>
  <c r="H115" i="3"/>
  <c r="J115" i="3"/>
  <c r="E115" i="3"/>
  <c r="D115" i="3"/>
  <c r="U116" i="3"/>
  <c r="K116" i="3" s="1"/>
  <c r="L116" i="3" l="1"/>
  <c r="N116" i="3"/>
  <c r="O116" i="3"/>
  <c r="P116" i="3"/>
  <c r="M116" i="3"/>
  <c r="H116" i="3"/>
  <c r="J116" i="3"/>
  <c r="D116" i="3"/>
  <c r="E116" i="3"/>
  <c r="U117" i="3"/>
  <c r="K117" i="3" s="1"/>
  <c r="N117" i="3" l="1"/>
  <c r="O117" i="3"/>
  <c r="P117" i="3"/>
  <c r="L117" i="3"/>
  <c r="M117" i="3"/>
  <c r="H117" i="3"/>
  <c r="J117" i="3"/>
  <c r="U118" i="3"/>
  <c r="K118" i="3" s="1"/>
  <c r="L118" i="3" l="1"/>
  <c r="N118" i="3"/>
  <c r="O118" i="3"/>
  <c r="P118" i="3"/>
  <c r="M118" i="3"/>
  <c r="H118" i="3"/>
  <c r="J118" i="3"/>
  <c r="U119" i="3"/>
  <c r="K119" i="3" s="1"/>
  <c r="L119" i="3" l="1"/>
  <c r="N119" i="3"/>
  <c r="O119" i="3"/>
  <c r="P119" i="3"/>
  <c r="M119" i="3"/>
  <c r="H119" i="3"/>
  <c r="J119" i="3"/>
  <c r="E119" i="3"/>
  <c r="D119" i="3"/>
  <c r="U120" i="3"/>
  <c r="K120" i="3" s="1"/>
  <c r="O120" i="3" l="1"/>
  <c r="P120" i="3"/>
  <c r="L120" i="3"/>
  <c r="N120" i="3"/>
  <c r="M120" i="3"/>
  <c r="H120" i="3"/>
  <c r="J120" i="3"/>
  <c r="D120" i="3"/>
  <c r="U121" i="3"/>
  <c r="K121" i="3" s="1"/>
  <c r="E120" i="3"/>
  <c r="L121" i="3" l="1"/>
  <c r="N121" i="3"/>
  <c r="O121" i="3"/>
  <c r="P121" i="3"/>
  <c r="M121" i="3"/>
  <c r="H121" i="3"/>
  <c r="J121" i="3"/>
  <c r="U122" i="3"/>
  <c r="K122" i="3" s="1"/>
  <c r="D121" i="3"/>
  <c r="E121" i="3"/>
  <c r="L122" i="3" l="1"/>
  <c r="N122" i="3"/>
  <c r="O122" i="3"/>
  <c r="P122" i="3"/>
  <c r="M122" i="3"/>
  <c r="H122" i="3"/>
  <c r="J122" i="3"/>
  <c r="E122" i="3"/>
  <c r="U123" i="3"/>
  <c r="K123" i="3" s="1"/>
  <c r="D122" i="3"/>
  <c r="P123" i="3" l="1"/>
  <c r="L123" i="3"/>
  <c r="N123" i="3"/>
  <c r="O123" i="3"/>
  <c r="M123" i="3"/>
  <c r="H123" i="3"/>
  <c r="J123" i="3"/>
  <c r="D123" i="3"/>
  <c r="U124" i="3"/>
  <c r="K124" i="3" s="1"/>
  <c r="E123" i="3"/>
  <c r="L124" i="3" l="1"/>
  <c r="N124" i="3"/>
  <c r="O124" i="3"/>
  <c r="P124" i="3"/>
  <c r="M124" i="3"/>
  <c r="H124" i="3"/>
  <c r="J124" i="3"/>
  <c r="E124" i="3"/>
  <c r="U125" i="3"/>
  <c r="K125" i="3" s="1"/>
  <c r="D124" i="3"/>
  <c r="N125" i="3" l="1"/>
  <c r="O125" i="3"/>
  <c r="P125" i="3"/>
  <c r="L125" i="3"/>
  <c r="M125" i="3"/>
  <c r="H125" i="3"/>
  <c r="J125" i="3"/>
  <c r="E125" i="3"/>
  <c r="U126" i="3"/>
  <c r="K126" i="3" s="1"/>
  <c r="D125" i="3"/>
  <c r="L126" i="3" l="1"/>
  <c r="N126" i="3"/>
  <c r="O126" i="3"/>
  <c r="P126" i="3"/>
  <c r="M126" i="3"/>
  <c r="H126" i="3"/>
  <c r="J126" i="3"/>
  <c r="D126" i="3"/>
  <c r="E126" i="3"/>
  <c r="U127" i="3"/>
  <c r="K127" i="3" s="1"/>
  <c r="P127" i="3" l="1"/>
  <c r="L127" i="3"/>
  <c r="N127" i="3"/>
  <c r="O127" i="3"/>
  <c r="M127" i="3"/>
  <c r="H127" i="3"/>
  <c r="J127" i="3"/>
  <c r="E127" i="3"/>
  <c r="D127" i="3"/>
  <c r="U128" i="3"/>
  <c r="K128" i="3" s="1"/>
  <c r="O128" i="3" l="1"/>
  <c r="P128" i="3"/>
  <c r="L128" i="3"/>
  <c r="N128" i="3"/>
  <c r="M128" i="3"/>
  <c r="H128" i="3"/>
  <c r="J128" i="3"/>
  <c r="D128" i="3"/>
  <c r="U129" i="3"/>
  <c r="K129" i="3" s="1"/>
  <c r="E128" i="3"/>
  <c r="L129" i="3" l="1"/>
  <c r="N129" i="3"/>
  <c r="O129" i="3"/>
  <c r="P129" i="3"/>
  <c r="M129" i="3"/>
  <c r="H129" i="3"/>
  <c r="J129" i="3"/>
  <c r="E129" i="3"/>
  <c r="U130" i="3"/>
  <c r="K130" i="3" s="1"/>
  <c r="D129" i="3"/>
  <c r="L130" i="3" l="1"/>
  <c r="N130" i="3"/>
  <c r="O130" i="3"/>
  <c r="P130" i="3"/>
  <c r="M130" i="3"/>
  <c r="H130" i="3"/>
  <c r="J130" i="3"/>
  <c r="E130" i="3"/>
  <c r="U131" i="3"/>
  <c r="K131" i="3" s="1"/>
  <c r="D130" i="3"/>
  <c r="P131" i="3" l="1"/>
  <c r="L131" i="3"/>
  <c r="N131" i="3"/>
  <c r="O131" i="3"/>
  <c r="M131" i="3"/>
  <c r="H131" i="3"/>
  <c r="J131" i="3"/>
  <c r="U132" i="3"/>
  <c r="K132" i="3" s="1"/>
  <c r="D131" i="3"/>
  <c r="E131" i="3"/>
  <c r="L132" i="3" l="1"/>
  <c r="N132" i="3"/>
  <c r="O132" i="3"/>
  <c r="P132" i="3"/>
  <c r="M132" i="3"/>
  <c r="H132" i="3"/>
  <c r="J132" i="3"/>
  <c r="U133" i="3"/>
  <c r="K133" i="3" s="1"/>
  <c r="E132" i="3"/>
  <c r="D132" i="3"/>
  <c r="N133" i="3" l="1"/>
  <c r="O133" i="3"/>
  <c r="P133" i="3"/>
  <c r="L133" i="3"/>
  <c r="M133" i="3"/>
  <c r="H133" i="3"/>
  <c r="J133" i="3"/>
  <c r="D133" i="3"/>
  <c r="U134" i="3"/>
  <c r="K134" i="3" s="1"/>
  <c r="E133" i="3"/>
  <c r="L134" i="3" l="1"/>
  <c r="N134" i="3"/>
  <c r="O134" i="3"/>
  <c r="P134" i="3"/>
  <c r="M134" i="3"/>
  <c r="H134" i="3"/>
  <c r="J134" i="3"/>
  <c r="U135" i="3"/>
  <c r="K135" i="3" s="1"/>
  <c r="D134" i="3"/>
  <c r="E134" i="3"/>
  <c r="L135" i="3" l="1"/>
  <c r="N135" i="3"/>
  <c r="O135" i="3"/>
  <c r="P135" i="3"/>
  <c r="M135" i="3"/>
  <c r="H135" i="3"/>
  <c r="J135" i="3"/>
  <c r="D135" i="3"/>
  <c r="E135" i="3"/>
  <c r="U136" i="3"/>
  <c r="K136" i="3" s="1"/>
  <c r="O136" i="3" l="1"/>
  <c r="P136" i="3"/>
  <c r="L136" i="3"/>
  <c r="N136" i="3"/>
  <c r="M136" i="3"/>
  <c r="H136" i="3"/>
  <c r="D136" i="3"/>
  <c r="J136" i="3"/>
  <c r="E136" i="3"/>
  <c r="U137" i="3"/>
  <c r="K137" i="3" s="1"/>
  <c r="L137" i="3" l="1"/>
  <c r="O137" i="3"/>
  <c r="P137" i="3"/>
  <c r="N137" i="3"/>
  <c r="M137" i="3"/>
  <c r="H137" i="3"/>
  <c r="J137" i="3"/>
  <c r="D137" i="3"/>
  <c r="U138" i="3"/>
  <c r="K138" i="3" s="1"/>
  <c r="E137" i="3"/>
  <c r="L138" i="3" l="1"/>
  <c r="N138" i="3"/>
  <c r="O138" i="3"/>
  <c r="P138" i="3"/>
  <c r="M138" i="3"/>
  <c r="H138" i="3"/>
  <c r="J138" i="3"/>
  <c r="U139" i="3"/>
  <c r="K139" i="3" s="1"/>
  <c r="E138" i="3"/>
  <c r="D138" i="3"/>
  <c r="P139" i="3" l="1"/>
  <c r="L139" i="3"/>
  <c r="N139" i="3"/>
  <c r="O139" i="3"/>
  <c r="M139" i="3"/>
  <c r="H139" i="3"/>
  <c r="J139" i="3"/>
  <c r="E139" i="3"/>
  <c r="D139" i="3"/>
  <c r="U140" i="3"/>
  <c r="O140" i="3" l="1"/>
  <c r="K140" i="3"/>
  <c r="L140" i="3"/>
  <c r="N140" i="3"/>
  <c r="P140" i="3"/>
  <c r="M140" i="3"/>
  <c r="H140" i="3"/>
  <c r="J140" i="3"/>
  <c r="D140" i="3"/>
  <c r="E140" i="3"/>
  <c r="U141" i="3"/>
  <c r="K141" i="3" s="1"/>
  <c r="N141" i="3" l="1"/>
  <c r="O141" i="3"/>
  <c r="P141" i="3"/>
  <c r="L141" i="3"/>
  <c r="M141" i="3"/>
  <c r="H141" i="3"/>
  <c r="J141" i="3"/>
  <c r="E141" i="3"/>
  <c r="D141" i="3"/>
  <c r="U142" i="3"/>
  <c r="K142" i="3" s="1"/>
  <c r="N142" i="3" l="1"/>
  <c r="O142" i="3"/>
  <c r="L142" i="3"/>
  <c r="P142" i="3"/>
  <c r="M142" i="3"/>
  <c r="H142" i="3"/>
  <c r="J142" i="3"/>
  <c r="U143" i="3"/>
  <c r="K143" i="3" s="1"/>
  <c r="D142" i="3"/>
  <c r="E142" i="3"/>
  <c r="L143" i="3" l="1"/>
  <c r="N143" i="3"/>
  <c r="O143" i="3"/>
  <c r="P143" i="3"/>
  <c r="M143" i="3"/>
  <c r="H143" i="3"/>
  <c r="J143" i="3"/>
  <c r="U144" i="3"/>
  <c r="K144" i="3" s="1"/>
  <c r="E143" i="3"/>
  <c r="D143" i="3"/>
  <c r="O144" i="3" l="1"/>
  <c r="P144" i="3"/>
  <c r="L144" i="3"/>
  <c r="N144" i="3"/>
  <c r="M144" i="3"/>
  <c r="E144" i="3"/>
  <c r="H144" i="3"/>
  <c r="U145" i="3"/>
  <c r="K145" i="3" s="1"/>
  <c r="D144" i="3"/>
  <c r="J144" i="3"/>
  <c r="L145" i="3" l="1"/>
  <c r="O145" i="3"/>
  <c r="P145" i="3"/>
  <c r="N145" i="3"/>
  <c r="M145" i="3"/>
  <c r="H145" i="3"/>
  <c r="U146" i="3"/>
  <c r="K146" i="3" s="1"/>
  <c r="D145" i="3"/>
  <c r="J145" i="3"/>
  <c r="E145" i="3"/>
  <c r="L146" i="3" l="1"/>
  <c r="N146" i="3"/>
  <c r="O146" i="3"/>
  <c r="P146" i="3"/>
  <c r="M146" i="3"/>
  <c r="H146" i="3"/>
  <c r="U147" i="3"/>
  <c r="K147" i="3" s="1"/>
  <c r="D146" i="3"/>
  <c r="E146" i="3"/>
  <c r="J146" i="3"/>
  <c r="P147" i="3" l="1"/>
  <c r="L147" i="3"/>
  <c r="N147" i="3"/>
  <c r="O147" i="3"/>
  <c r="M147" i="3"/>
  <c r="H147" i="3"/>
  <c r="E147" i="3"/>
  <c r="U148" i="3"/>
  <c r="K148" i="3" s="1"/>
  <c r="D147" i="3"/>
  <c r="J147" i="3"/>
  <c r="E148" i="3" l="1"/>
  <c r="L148" i="3"/>
  <c r="N148" i="3"/>
  <c r="P148" i="3"/>
  <c r="O148" i="3"/>
  <c r="M148" i="3"/>
  <c r="D148" i="3"/>
  <c r="U149" i="3"/>
  <c r="K149" i="3" s="1"/>
  <c r="H148" i="3"/>
  <c r="J148" i="3"/>
  <c r="N149" i="3" l="1"/>
  <c r="O149" i="3"/>
  <c r="P149" i="3"/>
  <c r="L149" i="3"/>
  <c r="M149" i="3"/>
  <c r="U150" i="3"/>
  <c r="K150" i="3" s="1"/>
  <c r="E149" i="3"/>
  <c r="D149" i="3"/>
  <c r="J149" i="3"/>
  <c r="H149" i="3"/>
  <c r="N150" i="3" l="1"/>
  <c r="O150" i="3"/>
  <c r="P150" i="3"/>
  <c r="L150" i="3"/>
  <c r="M150" i="3"/>
  <c r="H150" i="3"/>
  <c r="U151" i="3"/>
  <c r="D150" i="3"/>
  <c r="E150" i="3"/>
  <c r="J150" i="3"/>
  <c r="E151" i="3" l="1"/>
  <c r="K151" i="3"/>
  <c r="J151" i="3"/>
  <c r="H151" i="3"/>
  <c r="D151" i="3"/>
  <c r="U152" i="3"/>
  <c r="L151" i="3"/>
  <c r="N151" i="3"/>
  <c r="O151" i="3"/>
  <c r="P151" i="3"/>
  <c r="M151" i="3"/>
  <c r="M152" i="3" l="1"/>
  <c r="K152" i="3"/>
  <c r="O152" i="3"/>
  <c r="P152" i="3"/>
  <c r="H152" i="3"/>
  <c r="U153" i="3"/>
  <c r="L152" i="3"/>
  <c r="E152" i="3"/>
  <c r="D152" i="3"/>
  <c r="N152" i="3"/>
  <c r="J152" i="3"/>
  <c r="L153" i="3" l="1"/>
  <c r="K153" i="3"/>
  <c r="U154" i="3"/>
  <c r="K154" i="3" s="1"/>
  <c r="D153" i="3"/>
  <c r="E153" i="3"/>
  <c r="J153" i="3"/>
  <c r="H153" i="3"/>
  <c r="M153" i="3"/>
  <c r="N153" i="3"/>
  <c r="P153" i="3"/>
  <c r="O153" i="3"/>
  <c r="H154" i="3" l="1"/>
  <c r="U155" i="3"/>
  <c r="O154" i="3"/>
  <c r="N154" i="3"/>
  <c r="D154" i="3"/>
  <c r="E154" i="3"/>
  <c r="L154" i="3"/>
  <c r="M154" i="3"/>
  <c r="P154" i="3"/>
  <c r="J154" i="3"/>
  <c r="L155" i="3" l="1"/>
  <c r="K155" i="3"/>
  <c r="J155" i="3"/>
  <c r="P155" i="3"/>
  <c r="U156" i="3"/>
  <c r="O155" i="3"/>
  <c r="D155" i="3"/>
  <c r="N155" i="3"/>
  <c r="H155" i="3"/>
  <c r="M155" i="3"/>
  <c r="E155" i="3"/>
  <c r="P156" i="3" l="1"/>
  <c r="K156" i="3"/>
  <c r="D156" i="3"/>
  <c r="N156" i="3"/>
  <c r="J156" i="3"/>
  <c r="L156" i="3"/>
  <c r="H156" i="3"/>
  <c r="M156" i="3"/>
  <c r="U157" i="3"/>
  <c r="O156" i="3"/>
  <c r="E156" i="3"/>
  <c r="O157" i="3" l="1"/>
  <c r="K157" i="3"/>
  <c r="E157" i="3"/>
  <c r="J157" i="3"/>
  <c r="H157" i="3"/>
  <c r="N157" i="3"/>
  <c r="M157" i="3"/>
  <c r="U158" i="3"/>
  <c r="K158" i="3" s="1"/>
  <c r="L157" i="3"/>
  <c r="D157" i="3"/>
  <c r="P157" i="3"/>
  <c r="M158" i="3" l="1"/>
  <c r="U159" i="3"/>
  <c r="P158" i="3"/>
  <c r="L158" i="3"/>
  <c r="D158" i="3"/>
  <c r="E158" i="3"/>
  <c r="O158" i="3"/>
  <c r="J158" i="3"/>
  <c r="N158" i="3"/>
  <c r="H158" i="3"/>
  <c r="H159" i="3" l="1"/>
  <c r="K159" i="3"/>
  <c r="E159" i="3"/>
  <c r="J159" i="3"/>
  <c r="P159" i="3"/>
  <c r="N159" i="3"/>
  <c r="M159" i="3"/>
  <c r="O159" i="3"/>
  <c r="D159" i="3"/>
  <c r="U160" i="3"/>
  <c r="L159" i="3"/>
  <c r="O160" i="3" l="1"/>
  <c r="K160" i="3"/>
  <c r="M160" i="3"/>
  <c r="N160" i="3"/>
  <c r="H160" i="3"/>
  <c r="E160" i="3"/>
  <c r="L160" i="3"/>
  <c r="D160" i="3"/>
  <c r="P160" i="3"/>
  <c r="J160" i="3"/>
  <c r="I39" i="3"/>
  <c r="I72" i="3" l="1"/>
  <c r="I73" i="3"/>
  <c r="I74" i="3"/>
  <c r="F74" i="3" s="1"/>
  <c r="I75" i="3"/>
  <c r="F75" i="3" s="1"/>
  <c r="I76" i="3"/>
  <c r="F76" i="3" s="1"/>
  <c r="I77" i="3"/>
  <c r="F77" i="3" s="1"/>
  <c r="I78" i="3"/>
  <c r="F78" i="3" s="1"/>
  <c r="I79" i="3"/>
  <c r="F79" i="3" s="1"/>
  <c r="I50" i="3"/>
  <c r="I51" i="3"/>
  <c r="F51" i="3" s="1"/>
  <c r="I53" i="3"/>
  <c r="F53" i="3" s="1"/>
  <c r="I55" i="3"/>
  <c r="F55" i="3" s="1"/>
  <c r="I80" i="3"/>
  <c r="F80" i="3" s="1"/>
  <c r="I54" i="3"/>
  <c r="F54" i="3" s="1"/>
  <c r="F73" i="3"/>
  <c r="I52" i="3"/>
  <c r="F52" i="3" s="1"/>
  <c r="I59" i="3" l="1"/>
  <c r="I60" i="3"/>
  <c r="I58" i="3"/>
  <c r="I84" i="3"/>
  <c r="I86" i="3"/>
  <c r="F86" i="3" s="1"/>
  <c r="I83" i="3"/>
  <c r="F50" i="3"/>
  <c r="F72" i="3"/>
  <c r="I87" i="3" l="1"/>
  <c r="F25" i="3"/>
  <c r="I95" i="3"/>
  <c r="F83" i="3"/>
  <c r="I97" i="3"/>
  <c r="F84" i="3"/>
  <c r="K40" i="3" l="1"/>
  <c r="E13" i="15"/>
  <c r="C3" i="17"/>
  <c r="C4" i="17" s="1"/>
  <c r="O40" i="3"/>
  <c r="P40" i="3"/>
  <c r="I40" i="3"/>
  <c r="H40" i="3"/>
  <c r="M40" i="3"/>
  <c r="N40" i="3"/>
  <c r="J40" i="3"/>
  <c r="L40" i="3"/>
  <c r="G40" i="3"/>
  <c r="E16" i="15" a="1"/>
  <c r="F85" i="3"/>
  <c r="E35" i="15" l="1"/>
  <c r="F40" i="3"/>
  <c r="D110" i="3"/>
  <c r="D113" i="3"/>
  <c r="I102" i="3"/>
  <c r="F87" i="3"/>
  <c r="E16" i="15"/>
  <c r="I139" i="3" l="1"/>
  <c r="I136" i="3"/>
  <c r="I124" i="3"/>
  <c r="I158" i="3"/>
  <c r="I111" i="3"/>
  <c r="I130" i="3"/>
  <c r="I160" i="3"/>
  <c r="I129" i="3"/>
  <c r="I121" i="3"/>
  <c r="I153" i="3"/>
  <c r="I140" i="3"/>
  <c r="I135" i="3"/>
  <c r="I109" i="3"/>
  <c r="I154" i="3"/>
  <c r="I144" i="3"/>
  <c r="I114" i="3"/>
  <c r="I131" i="3"/>
  <c r="I157" i="3"/>
  <c r="I112" i="3"/>
  <c r="I116" i="3"/>
  <c r="I150" i="3"/>
  <c r="I159" i="3"/>
  <c r="I125" i="3"/>
  <c r="I148" i="3"/>
  <c r="I120" i="3"/>
  <c r="I113" i="3"/>
  <c r="I145" i="3"/>
  <c r="I132" i="3"/>
  <c r="I119" i="3"/>
  <c r="I138" i="3"/>
  <c r="I108" i="3"/>
  <c r="I123" i="3"/>
  <c r="I155" i="3"/>
  <c r="I133" i="3"/>
  <c r="I142" i="3"/>
  <c r="I143" i="3"/>
  <c r="I110" i="3"/>
  <c r="I137" i="3"/>
  <c r="I126" i="3"/>
  <c r="I118" i="3"/>
  <c r="I156" i="3"/>
  <c r="I152" i="3"/>
  <c r="I122" i="3"/>
  <c r="I117" i="3"/>
  <c r="I115" i="3"/>
  <c r="I147" i="3"/>
  <c r="I134" i="3"/>
  <c r="I141" i="3"/>
  <c r="I127" i="3"/>
  <c r="I146" i="3"/>
  <c r="I128" i="3"/>
  <c r="I149" i="3"/>
  <c r="I151" i="3"/>
  <c r="E113" i="3" l="1"/>
  <c r="F18" i="3" l="1"/>
  <c r="G27" i="3" l="1"/>
  <c r="G28" i="3" l="1"/>
  <c r="G29" i="3" l="1"/>
  <c r="G103" i="3" l="1"/>
  <c r="E110" i="3"/>
  <c r="P27" i="3"/>
  <c r="O27" i="3"/>
  <c r="O28" i="3" s="1"/>
  <c r="N27" i="3"/>
  <c r="I96" i="3" l="1"/>
  <c r="H27" i="3"/>
  <c r="H28" i="3" s="1"/>
  <c r="L100" i="3"/>
  <c r="L99" i="3"/>
  <c r="L98" i="3"/>
  <c r="J98" i="3"/>
  <c r="J99" i="3"/>
  <c r="J100" i="3"/>
  <c r="H98" i="3"/>
  <c r="H100" i="3"/>
  <c r="H99" i="3"/>
  <c r="M99" i="3"/>
  <c r="M98" i="3"/>
  <c r="M100" i="3"/>
  <c r="N28" i="3"/>
  <c r="N29" i="3" s="1"/>
  <c r="N104" i="3" s="1"/>
  <c r="P28" i="3"/>
  <c r="P29" i="3" s="1"/>
  <c r="M27" i="3"/>
  <c r="I27" i="3"/>
  <c r="J96" i="3"/>
  <c r="O29" i="3"/>
  <c r="J27" i="3"/>
  <c r="N96" i="3"/>
  <c r="L27" i="3"/>
  <c r="M96" i="3"/>
  <c r="L96" i="3"/>
  <c r="F22" i="3"/>
  <c r="O104" i="3" l="1"/>
  <c r="O101" i="3"/>
  <c r="P104" i="3"/>
  <c r="P101" i="3"/>
  <c r="E117" i="3"/>
  <c r="P103" i="3"/>
  <c r="O103" i="3"/>
  <c r="E118" i="3"/>
  <c r="F24" i="3"/>
  <c r="I28" i="3"/>
  <c r="I29" i="3" s="1"/>
  <c r="I104" i="3" s="1"/>
  <c r="E109" i="3"/>
  <c r="N103" i="3"/>
  <c r="F26" i="3"/>
  <c r="H96" i="3"/>
  <c r="J28" i="3"/>
  <c r="J29" i="3" s="1"/>
  <c r="J104" i="3" s="1"/>
  <c r="M28" i="3"/>
  <c r="M29" i="3" s="1"/>
  <c r="M104" i="3" s="1"/>
  <c r="F27" i="3"/>
  <c r="I100" i="3"/>
  <c r="I98" i="3"/>
  <c r="I99" i="3"/>
  <c r="H29" i="3"/>
  <c r="H104" i="3" s="1"/>
  <c r="N99" i="3"/>
  <c r="N100" i="3"/>
  <c r="N101" i="3" s="1"/>
  <c r="N98" i="3"/>
  <c r="L28" i="3"/>
  <c r="L29" i="3" s="1"/>
  <c r="L104" i="3" s="1"/>
  <c r="H101" i="3" l="1"/>
  <c r="I101" i="3"/>
  <c r="L101" i="3"/>
  <c r="M101" i="3"/>
  <c r="J101" i="3"/>
  <c r="L103" i="3"/>
  <c r="I103" i="3"/>
  <c r="M103" i="3"/>
  <c r="J103" i="3"/>
  <c r="F28" i="3"/>
  <c r="E108" i="3"/>
  <c r="H103" i="3"/>
  <c r="F29" i="3"/>
  <c r="C2" i="17" s="1"/>
  <c r="G35" i="15" l="1"/>
  <c r="K41" i="3" s="1"/>
  <c r="F103" i="3"/>
  <c r="E12" i="15"/>
  <c r="I41" i="3" l="1"/>
  <c r="J41" i="3"/>
  <c r="L41" i="3"/>
  <c r="M41" i="3"/>
  <c r="N41" i="3"/>
  <c r="G41" i="3"/>
  <c r="O41" i="3"/>
  <c r="D118" i="3" s="1"/>
  <c r="P41" i="3"/>
  <c r="H41" i="3"/>
  <c r="C5" i="17"/>
  <c r="E14" i="17" s="1"/>
  <c r="E4" i="15" s="1"/>
  <c r="D8" i="17"/>
  <c r="G58" i="3"/>
  <c r="G60" i="3"/>
  <c r="G102" i="3" s="1"/>
  <c r="G104" i="3" s="1"/>
  <c r="G59" i="3"/>
  <c r="D10" i="17"/>
  <c r="D6" i="17"/>
  <c r="D9" i="17"/>
  <c r="D7" i="17"/>
  <c r="D11" i="17"/>
  <c r="F56" i="3"/>
  <c r="D5" i="17" l="1"/>
  <c r="D117" i="3"/>
  <c r="D109" i="3"/>
  <c r="E3" i="15"/>
  <c r="E2" i="15"/>
  <c r="E14" i="15"/>
  <c r="E15" i="15" s="1"/>
  <c r="F59" i="3"/>
  <c r="G97" i="3"/>
  <c r="F60" i="3"/>
  <c r="G95" i="3"/>
  <c r="F58" i="3"/>
  <c r="D108" i="3" l="1"/>
  <c r="E6" i="15" s="1"/>
  <c r="F41" i="3"/>
  <c r="G98" i="3"/>
  <c r="F98" i="3" s="1"/>
  <c r="E21" i="15" s="1"/>
  <c r="F97" i="3"/>
  <c r="E20" i="15" s="1"/>
  <c r="E24" i="15" s="1"/>
  <c r="G100" i="3"/>
  <c r="G99" i="3"/>
  <c r="F99" i="3" s="1"/>
  <c r="E22" i="15" s="1"/>
  <c r="G96" i="3"/>
  <c r="F96" i="3" s="1"/>
  <c r="E18" i="15" s="1"/>
  <c r="E19" i="15" s="1"/>
  <c r="F95" i="3"/>
  <c r="G109" i="3"/>
  <c r="G157" i="3"/>
  <c r="G125" i="3"/>
  <c r="G129" i="3"/>
  <c r="G120" i="3"/>
  <c r="G118" i="3"/>
  <c r="G123" i="3"/>
  <c r="G111" i="3"/>
  <c r="G156" i="3"/>
  <c r="G143" i="3"/>
  <c r="G116" i="3"/>
  <c r="G131" i="3"/>
  <c r="G159" i="3"/>
  <c r="G122" i="3"/>
  <c r="G158" i="3"/>
  <c r="G128" i="3"/>
  <c r="G119" i="3"/>
  <c r="G136" i="3"/>
  <c r="G152" i="3"/>
  <c r="G138" i="3"/>
  <c r="G153" i="3"/>
  <c r="G139" i="3"/>
  <c r="G135" i="3"/>
  <c r="G110" i="3"/>
  <c r="G124" i="3"/>
  <c r="G117" i="3"/>
  <c r="G160" i="3"/>
  <c r="G115" i="3"/>
  <c r="G151" i="3"/>
  <c r="G134" i="3"/>
  <c r="G112" i="3"/>
  <c r="G140" i="3"/>
  <c r="G137" i="3"/>
  <c r="G146" i="3"/>
  <c r="G121" i="3"/>
  <c r="G150" i="3"/>
  <c r="G114" i="3"/>
  <c r="G154" i="3"/>
  <c r="G133" i="3"/>
  <c r="F102" i="3"/>
  <c r="F104" i="3" s="1"/>
  <c r="G148" i="3"/>
  <c r="G155" i="3"/>
  <c r="G126" i="3"/>
  <c r="G113" i="3"/>
  <c r="G147" i="3"/>
  <c r="G141" i="3"/>
  <c r="G144" i="3"/>
  <c r="G132" i="3"/>
  <c r="G108" i="3"/>
  <c r="G149" i="3"/>
  <c r="G142" i="3"/>
  <c r="G130" i="3"/>
  <c r="G127" i="3"/>
  <c r="G145" i="3"/>
  <c r="F100" i="3" l="1"/>
  <c r="G101" i="3"/>
  <c r="Q144" i="3"/>
  <c r="R144" i="3"/>
  <c r="R130" i="3"/>
  <c r="Q130" i="3"/>
  <c r="R132" i="3"/>
  <c r="Q132" i="3"/>
  <c r="Q140" i="3"/>
  <c r="R140" i="3"/>
  <c r="Q110" i="3"/>
  <c r="R110" i="3"/>
  <c r="Q128" i="3"/>
  <c r="R128" i="3"/>
  <c r="R111" i="3"/>
  <c r="Q111" i="3"/>
  <c r="R133" i="3"/>
  <c r="Q133" i="3"/>
  <c r="Q135" i="3"/>
  <c r="R135" i="3"/>
  <c r="Q158" i="3"/>
  <c r="R158" i="3"/>
  <c r="R123" i="3"/>
  <c r="Q123" i="3"/>
  <c r="R145" i="3"/>
  <c r="Q145" i="3"/>
  <c r="Q154" i="3"/>
  <c r="R154" i="3"/>
  <c r="R134" i="3"/>
  <c r="Q134" i="3"/>
  <c r="R139" i="3"/>
  <c r="Q139" i="3"/>
  <c r="R122" i="3"/>
  <c r="Q122" i="3"/>
  <c r="R118" i="3"/>
  <c r="Q118" i="3"/>
  <c r="R112" i="3"/>
  <c r="Q112" i="3"/>
  <c r="Q114" i="3"/>
  <c r="R114" i="3"/>
  <c r="R151" i="3"/>
  <c r="Q151" i="3"/>
  <c r="Q153" i="3"/>
  <c r="R153" i="3"/>
  <c r="Q159" i="3"/>
  <c r="R159" i="3"/>
  <c r="Q120" i="3"/>
  <c r="R120" i="3"/>
  <c r="Q147" i="3"/>
  <c r="R147" i="3"/>
  <c r="R150" i="3"/>
  <c r="Q150" i="3"/>
  <c r="R115" i="3"/>
  <c r="Q115" i="3"/>
  <c r="Q138" i="3"/>
  <c r="R138" i="3"/>
  <c r="Q131" i="3"/>
  <c r="R131" i="3"/>
  <c r="R129" i="3"/>
  <c r="Q129" i="3"/>
  <c r="Q127" i="3"/>
  <c r="R127" i="3"/>
  <c r="Q121" i="3"/>
  <c r="R121" i="3"/>
  <c r="Q160" i="3"/>
  <c r="R160" i="3"/>
  <c r="Q152" i="3"/>
  <c r="R152" i="3"/>
  <c r="Q116" i="3"/>
  <c r="R116" i="3"/>
  <c r="R125" i="3"/>
  <c r="Q125" i="3"/>
  <c r="R113" i="3"/>
  <c r="Q113" i="3"/>
  <c r="Q126" i="3"/>
  <c r="R126" i="3"/>
  <c r="Q155" i="3"/>
  <c r="R155" i="3"/>
  <c r="Q146" i="3"/>
  <c r="R146" i="3"/>
  <c r="R117" i="3"/>
  <c r="Q117" i="3"/>
  <c r="R136" i="3"/>
  <c r="Q136" i="3"/>
  <c r="Q143" i="3"/>
  <c r="R143" i="3"/>
  <c r="Q157" i="3"/>
  <c r="R157" i="3"/>
  <c r="R141" i="3"/>
  <c r="Q141" i="3"/>
  <c r="Q142" i="3"/>
  <c r="R142" i="3"/>
  <c r="Q149" i="3"/>
  <c r="R149" i="3"/>
  <c r="R108" i="3"/>
  <c r="Q108" i="3"/>
  <c r="R148" i="3"/>
  <c r="Q148" i="3"/>
  <c r="R137" i="3"/>
  <c r="Q137" i="3"/>
  <c r="Q124" i="3"/>
  <c r="R124" i="3"/>
  <c r="Q119" i="3"/>
  <c r="R119" i="3"/>
  <c r="R156" i="3"/>
  <c r="Q156" i="3"/>
  <c r="Q109" i="3"/>
  <c r="R109" i="3"/>
  <c r="E23" i="15" l="1"/>
  <c r="E25" i="15" s="1"/>
  <c r="F101" i="3"/>
  <c r="E28" i="15"/>
  <c r="E9" i="15" s="1"/>
  <c r="F28" i="15"/>
  <c r="E8" i="15" s="1"/>
  <c r="S108" i="3"/>
  <c r="T108" i="3"/>
  <c r="E10" i="15" l="1"/>
  <c r="E26" i="15"/>
  <c r="T109" i="3"/>
  <c r="T110" i="3" s="1"/>
  <c r="T111" i="3" s="1"/>
  <c r="T112" i="3" s="1"/>
  <c r="T113" i="3" s="1"/>
  <c r="T114" i="3" s="1"/>
  <c r="T115" i="3" s="1"/>
  <c r="T116" i="3" s="1"/>
  <c r="T117" i="3" s="1"/>
  <c r="T118" i="3" s="1"/>
  <c r="T119" i="3" s="1"/>
  <c r="T120" i="3" s="1"/>
  <c r="T121" i="3" s="1"/>
  <c r="T122" i="3" s="1"/>
  <c r="T123" i="3" s="1"/>
  <c r="T124" i="3" s="1"/>
  <c r="T125" i="3" s="1"/>
  <c r="T126" i="3" s="1"/>
  <c r="T127" i="3" s="1"/>
  <c r="T128" i="3" s="1"/>
  <c r="T129" i="3" s="1"/>
  <c r="T130" i="3" s="1"/>
  <c r="T131" i="3" s="1"/>
  <c r="T132" i="3" s="1"/>
  <c r="T133" i="3" s="1"/>
  <c r="T134" i="3" s="1"/>
  <c r="T135" i="3" s="1"/>
  <c r="T136" i="3" s="1"/>
  <c r="T137" i="3" s="1"/>
  <c r="T138" i="3" s="1"/>
  <c r="T139" i="3" s="1"/>
  <c r="T140" i="3" s="1"/>
  <c r="T141" i="3" s="1"/>
  <c r="T142" i="3" s="1"/>
  <c r="T143" i="3" s="1"/>
  <c r="T144" i="3" s="1"/>
  <c r="T145" i="3" s="1"/>
  <c r="T146" i="3" s="1"/>
  <c r="T147" i="3" s="1"/>
  <c r="T148" i="3" s="1"/>
  <c r="T149" i="3" s="1"/>
  <c r="T150" i="3" s="1"/>
  <c r="T151" i="3" s="1"/>
  <c r="T152" i="3" s="1"/>
  <c r="T153" i="3" s="1"/>
  <c r="T154" i="3" s="1"/>
  <c r="T155" i="3" s="1"/>
  <c r="T156" i="3" s="1"/>
  <c r="T157" i="3" s="1"/>
  <c r="T158" i="3" s="1"/>
  <c r="T159" i="3" s="1"/>
  <c r="T160" i="3" s="1"/>
  <c r="S109" i="3"/>
  <c r="S110" i="3" s="1"/>
  <c r="S111" i="3" s="1"/>
  <c r="S112" i="3" s="1"/>
  <c r="S113" i="3" s="1"/>
  <c r="S114" i="3" s="1"/>
  <c r="S115" i="3" s="1"/>
  <c r="S116" i="3" s="1"/>
  <c r="S117" i="3" s="1"/>
  <c r="S118" i="3" s="1"/>
  <c r="S119" i="3" s="1"/>
  <c r="S120" i="3" s="1"/>
  <c r="S121" i="3" s="1"/>
  <c r="S122" i="3" s="1"/>
  <c r="S123" i="3" s="1"/>
  <c r="S124" i="3" s="1"/>
  <c r="S125" i="3" s="1"/>
  <c r="S126" i="3" s="1"/>
  <c r="S127" i="3" s="1"/>
  <c r="S128" i="3" s="1"/>
  <c r="S129" i="3" s="1"/>
  <c r="S130" i="3" s="1"/>
  <c r="S131" i="3" s="1"/>
  <c r="S132" i="3" s="1"/>
  <c r="S133" i="3" s="1"/>
  <c r="S134" i="3" s="1"/>
  <c r="S135" i="3" s="1"/>
  <c r="S136" i="3" s="1"/>
  <c r="S137" i="3" s="1"/>
  <c r="S138" i="3" s="1"/>
  <c r="S139" i="3" s="1"/>
  <c r="S140" i="3" s="1"/>
  <c r="S141" i="3" s="1"/>
  <c r="S142" i="3" s="1"/>
  <c r="S143" i="3" s="1"/>
  <c r="S144" i="3" s="1"/>
  <c r="S145" i="3" s="1"/>
  <c r="S146" i="3" s="1"/>
  <c r="S147" i="3" s="1"/>
  <c r="S148" i="3" s="1"/>
  <c r="S149" i="3" s="1"/>
  <c r="S150" i="3" s="1"/>
  <c r="S151" i="3" s="1"/>
  <c r="S152" i="3" s="1"/>
  <c r="S153" i="3" s="1"/>
  <c r="S154" i="3" s="1"/>
  <c r="S155" i="3" s="1"/>
  <c r="S156" i="3" s="1"/>
  <c r="S157" i="3" s="1"/>
  <c r="S158" i="3" s="1"/>
  <c r="S159" i="3" s="1"/>
  <c r="S160" i="3" s="1"/>
  <c r="E30" i="15" l="1"/>
  <c r="F30" i="15"/>
  <c r="C12" i="17" l="1"/>
  <c r="D16" i="17" l="1"/>
  <c r="E5" i="15" s="1"/>
  <c r="D12" i="17"/>
  <c r="E13" i="17" s="1"/>
  <c r="C33" i="15" l="1"/>
  <c r="C34" i="15"/>
  <c r="G34" i="15"/>
  <c r="E7" i="15" s="1"/>
  <c r="F29" i="15" l="1"/>
  <c r="E2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G2" authorId="0" shapeId="0" xr:uid="{8B8EDD0A-4544-47E2-B389-04D5D4DEEAD2}">
      <text>
        <r>
          <rPr>
            <b/>
            <sz val="9"/>
            <color indexed="81"/>
            <rFont val="Tahoma"/>
            <family val="2"/>
          </rPr>
          <t>Ro Richardson:</t>
        </r>
        <r>
          <rPr>
            <sz val="9"/>
            <color indexed="81"/>
            <rFont val="Tahoma"/>
            <family val="2"/>
          </rPr>
          <t xml:space="preserve">
Any inputs not allocated to a specific module.</t>
        </r>
      </text>
    </comment>
    <comment ref="D4" authorId="0" shapeId="0" xr:uid="{09860CF9-7B79-4D24-A5FD-F96207A50E49}">
      <text>
        <r>
          <rPr>
            <b/>
            <sz val="9"/>
            <color indexed="81"/>
            <rFont val="Tahoma"/>
            <family val="2"/>
          </rPr>
          <t>Ro Richardson:</t>
        </r>
        <r>
          <rPr>
            <sz val="9"/>
            <color indexed="81"/>
            <rFont val="Tahoma"/>
            <family val="2"/>
          </rPr>
          <t xml:space="preserve">
Front end engineering and design.
</t>
        </r>
      </text>
    </comment>
    <comment ref="E38" authorId="0" shapeId="0" xr:uid="{10B929B8-95B5-4A65-BA47-D57AD95D44CD}">
      <text>
        <r>
          <rPr>
            <b/>
            <sz val="9"/>
            <color indexed="81"/>
            <rFont val="Tahoma"/>
            <family val="2"/>
          </rPr>
          <t>Ro Richardson:</t>
        </r>
        <r>
          <rPr>
            <sz val="9"/>
            <color indexed="81"/>
            <rFont val="Tahoma"/>
            <family val="2"/>
          </rPr>
          <t xml:space="preserve">
Yearly output divided by theoretical maximum (nameplate) yearly output operating continuosly at full capacity. </t>
        </r>
      </text>
    </comment>
    <comment ref="E39" authorId="0" shapeId="0" xr:uid="{3B13E46F-F082-4D95-B7ED-9FCF8E442CC3}">
      <text>
        <r>
          <rPr>
            <b/>
            <sz val="9"/>
            <color indexed="81"/>
            <rFont val="Tahoma"/>
            <family val="2"/>
          </rPr>
          <t>Ro Richardson:</t>
        </r>
        <r>
          <rPr>
            <sz val="9"/>
            <color indexed="81"/>
            <rFont val="Tahoma"/>
            <family val="2"/>
          </rPr>
          <t xml:space="preserve">
Either complete this row or the one above.</t>
        </r>
      </text>
    </comment>
    <comment ref="C102" authorId="0" shapeId="0" xr:uid="{E6CABC44-E5F8-48C2-825C-9EC71CADD7F0}">
      <text>
        <r>
          <rPr>
            <b/>
            <sz val="9"/>
            <color indexed="81"/>
            <rFont val="Tahoma"/>
            <family val="2"/>
          </rPr>
          <t>Ro Richardson:</t>
        </r>
        <r>
          <rPr>
            <sz val="9"/>
            <color indexed="81"/>
            <rFont val="Tahoma"/>
            <family val="2"/>
          </rPr>
          <t xml:space="preserve">
Revenue figures to any particular year can be summing the appropriate years in the With or Without CEFF column in table 11 below.</t>
        </r>
      </text>
    </comment>
    <comment ref="F106" authorId="0" shapeId="0" xr:uid="{0FF2B1CB-F550-4AE2-9689-6CDEF29B3CD2}">
      <text>
        <r>
          <rPr>
            <b/>
            <sz val="9"/>
            <color indexed="81"/>
            <rFont val="Tahoma"/>
            <family val="2"/>
          </rPr>
          <t>Ro Richardson:</t>
        </r>
        <r>
          <rPr>
            <sz val="9"/>
            <color indexed="81"/>
            <rFont val="Tahoma"/>
            <family val="2"/>
          </rPr>
          <t xml:space="preserve">
Use Excel comments to identify the cashflow.
</t>
        </r>
      </text>
    </comment>
    <comment ref="Q106" authorId="0" shapeId="0" xr:uid="{F8FE4EB2-5755-454A-A19C-B89AFCF4BBA9}">
      <text>
        <r>
          <rPr>
            <b/>
            <sz val="9"/>
            <color indexed="81"/>
            <rFont val="Tahoma"/>
            <family val="2"/>
          </rPr>
          <t>Ro Richardson:</t>
        </r>
        <r>
          <rPr>
            <sz val="9"/>
            <color indexed="81"/>
            <rFont val="Tahoma"/>
            <family val="2"/>
          </rPr>
          <t xml:space="preserve">
Internal rate of return</t>
        </r>
      </text>
    </comment>
    <comment ref="U106" authorId="0" shapeId="0" xr:uid="{51DECCC3-64A2-4895-A260-30B783564CB5}">
      <text>
        <r>
          <rPr>
            <b/>
            <sz val="9"/>
            <color indexed="81"/>
            <rFont val="Tahoma"/>
            <family val="2"/>
          </rPr>
          <t>Ro Richardson:</t>
        </r>
        <r>
          <rPr>
            <sz val="9"/>
            <color indexed="81"/>
            <rFont val="Tahoma"/>
            <family val="2"/>
          </rPr>
          <t xml:space="preserve">
This column is used for internal calculations and is not intended to be useful to human readers. It measures the number of months from project start to the start of the financial year on this row.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E32" authorId="0" shapeId="0" xr:uid="{2A3B1904-61B9-4606-8292-D788AE5B3298}">
      <text>
        <r>
          <rPr>
            <b/>
            <sz val="9"/>
            <color indexed="81"/>
            <rFont val="Tahoma"/>
            <family val="2"/>
          </rPr>
          <t>Ro Richardson:</t>
        </r>
        <r>
          <rPr>
            <sz val="9"/>
            <color indexed="81"/>
            <rFont val="Tahoma"/>
            <family val="2"/>
          </rPr>
          <t xml:space="preserve">
This is the most accurate or likely value available for this assumption.</t>
        </r>
      </text>
    </comment>
    <comment ref="F32" authorId="0" shapeId="0" xr:uid="{1FD2CE0B-DA23-45EC-9718-E02EED8171A8}">
      <text>
        <r>
          <rPr>
            <b/>
            <sz val="9"/>
            <color indexed="81"/>
            <rFont val="Tahoma"/>
            <family val="2"/>
          </rPr>
          <t>Ro Richardson:</t>
        </r>
        <r>
          <rPr>
            <sz val="9"/>
            <color indexed="81"/>
            <rFont val="Tahoma"/>
            <family val="2"/>
          </rPr>
          <t xml:space="preserve">
Values in this column can be used to temporarily override the default values. Deleting the value in this column resinstates the default value.</t>
        </r>
      </text>
    </comment>
    <comment ref="G32" authorId="0" shapeId="0" xr:uid="{D36A13C8-5F1C-4EE0-AEBE-FB2E0D16637C}">
      <text>
        <r>
          <rPr>
            <b/>
            <sz val="9"/>
            <color indexed="81"/>
            <rFont val="Tahoma"/>
            <family val="2"/>
          </rPr>
          <t>Ro Richardson:</t>
        </r>
        <r>
          <rPr>
            <sz val="9"/>
            <color indexed="81"/>
            <rFont val="Tahoma"/>
            <family val="2"/>
          </rPr>
          <t xml:space="preserve">
If an override value is present in the previous column, use that, otherwise use the default value.</t>
        </r>
      </text>
    </comment>
    <comment ref="C33" authorId="0" shapeId="0" xr:uid="{E2523E4F-FC25-4B92-B50E-F4D7B2966CB1}">
      <text>
        <r>
          <rPr>
            <b/>
            <sz val="9"/>
            <color indexed="81"/>
            <rFont val="Tahoma"/>
            <family val="2"/>
          </rPr>
          <t>Ro Richardson:</t>
        </r>
        <r>
          <rPr>
            <sz val="9"/>
            <color indexed="81"/>
            <rFont val="Tahoma"/>
            <family val="2"/>
          </rPr>
          <t xml:space="preserve">
This is the minimum IRR value that your organisation needs to run the project, given its risk profile.</t>
        </r>
      </text>
    </comment>
    <comment ref="C34" authorId="0" shapeId="0" xr:uid="{671A16DF-5BBA-446D-86BE-923CF9F2ED94}">
      <text>
        <r>
          <rPr>
            <b/>
            <sz val="9"/>
            <color indexed="81"/>
            <rFont val="Tahoma"/>
            <family val="2"/>
          </rPr>
          <t>Ro Richardson:</t>
        </r>
        <r>
          <rPr>
            <sz val="9"/>
            <color indexed="81"/>
            <rFont val="Tahoma"/>
            <family val="2"/>
          </rPr>
          <t xml:space="preserve">
Only used to calculate Net Present Value of the project.</t>
        </r>
      </text>
    </comment>
    <comment ref="C49" authorId="0" shapeId="0" xr:uid="{895E4E0C-75F7-4885-978D-A54323665AA1}">
      <text>
        <r>
          <rPr>
            <b/>
            <sz val="9"/>
            <color indexed="81"/>
            <rFont val="Tahoma"/>
            <family val="2"/>
          </rPr>
          <t>Ro Richardson:</t>
        </r>
        <r>
          <rPr>
            <sz val="9"/>
            <color indexed="81"/>
            <rFont val="Tahoma"/>
            <family val="2"/>
          </rPr>
          <t xml:space="preserve">
percentage of rated output actually generated/saved/(consumed) over the year</t>
        </r>
      </text>
    </comment>
    <comment ref="C54" authorId="0" shapeId="0" xr:uid="{45EE4875-D3C9-454F-9668-AAAAFE5B5AA3}">
      <text>
        <r>
          <rPr>
            <b/>
            <sz val="9"/>
            <color indexed="81"/>
            <rFont val="Tahoma"/>
            <family val="2"/>
          </rPr>
          <t>Ro Richardson:</t>
        </r>
        <r>
          <rPr>
            <sz val="9"/>
            <color indexed="81"/>
            <rFont val="Tahoma"/>
            <family val="2"/>
          </rPr>
          <t xml:space="preserve">
percentage of rated output actually generated/saved/(consumed) over the year</t>
        </r>
      </text>
    </comment>
    <comment ref="C61" authorId="0" shapeId="0" xr:uid="{C9592B18-F24A-4888-A59B-38BB04AD6A6B}">
      <text>
        <r>
          <rPr>
            <b/>
            <sz val="9"/>
            <color indexed="81"/>
            <rFont val="Tahoma"/>
            <family val="2"/>
          </rPr>
          <t>Ro Richardson:</t>
        </r>
        <r>
          <rPr>
            <sz val="9"/>
            <color indexed="81"/>
            <rFont val="Tahoma"/>
            <family val="2"/>
          </rPr>
          <t xml:space="preserve">
percentage of rated output actually generated/saved/(consumed) over the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<sst xmlns="http://schemas.openxmlformats.org/spreadsheetml/2006/main" count="444" uniqueCount="348">
  <si>
    <t>Disclaimer</t>
  </si>
  <si>
    <t>The spreadsheet uses a basic colour code:</t>
  </si>
  <si>
    <t>Description</t>
  </si>
  <si>
    <t>Justification for assumptions</t>
  </si>
  <si>
    <t>Units</t>
  </si>
  <si>
    <t>Eligible costs</t>
  </si>
  <si>
    <t>$</t>
  </si>
  <si>
    <t>Total</t>
  </si>
  <si>
    <t>Required 
return %</t>
  </si>
  <si>
    <t>CEFF request</t>
  </si>
  <si>
    <t>Months</t>
  </si>
  <si>
    <t>Years</t>
  </si>
  <si>
    <t>Operating life</t>
  </si>
  <si>
    <t>Time to decommissioning</t>
  </si>
  <si>
    <t>Operational capacity factor</t>
  </si>
  <si>
    <t>%</t>
  </si>
  <si>
    <t>Operational hours/year</t>
  </si>
  <si>
    <t>hours</t>
  </si>
  <si>
    <t>Other (Describe)</t>
  </si>
  <si>
    <t>Unaccounted for</t>
  </si>
  <si>
    <t>MWh</t>
  </si>
  <si>
    <t>GJ</t>
  </si>
  <si>
    <t>Value</t>
  </si>
  <si>
    <t>Project start date</t>
  </si>
  <si>
    <t>Project operational life</t>
  </si>
  <si>
    <t>years</t>
  </si>
  <si>
    <t>Total emissions from construction</t>
  </si>
  <si>
    <t>Total energy consumed in construction</t>
  </si>
  <si>
    <t>MW</t>
  </si>
  <si>
    <t>Yearly</t>
  </si>
  <si>
    <t>kL</t>
  </si>
  <si>
    <t>Other operating costs (describe)</t>
  </si>
  <si>
    <t>Other inputs (describe)</t>
  </si>
  <si>
    <t>Yearly totals</t>
  </si>
  <si>
    <t>Total emissions/year</t>
  </si>
  <si>
    <t>Total cost/year</t>
  </si>
  <si>
    <t>Total energy/year</t>
  </si>
  <si>
    <t>t CO2e</t>
  </si>
  <si>
    <t>Total emissions saving/year</t>
  </si>
  <si>
    <t>Total revenue/year</t>
  </si>
  <si>
    <t>Emissions from remediation</t>
  </si>
  <si>
    <t>Residual value</t>
  </si>
  <si>
    <t>Remediation cost</t>
  </si>
  <si>
    <t>End of life value (residual value - remediation cost)</t>
  </si>
  <si>
    <t>Total energy to decommission and remediate</t>
  </si>
  <si>
    <t>Total revenue earned/year</t>
  </si>
  <si>
    <t>Is IRR with CEFF &gt; Investment threshold?</t>
  </si>
  <si>
    <t>Is IRR without CEFF &lt; Investment threshold?</t>
  </si>
  <si>
    <t>Project reduces carbon emissions</t>
  </si>
  <si>
    <t>Capital flows</t>
  </si>
  <si>
    <t>Without CEFF</t>
  </si>
  <si>
    <t>With CEFF</t>
  </si>
  <si>
    <t>Full project cost</t>
  </si>
  <si>
    <t>Year</t>
  </si>
  <si>
    <t>CEFF funding</t>
  </si>
  <si>
    <t>Capex</t>
  </si>
  <si>
    <t>CEFF request as percentage of eligible costs</t>
  </si>
  <si>
    <t>Years to full operation</t>
  </si>
  <si>
    <t>Operating life in years</t>
  </si>
  <si>
    <t>CO2-e tonnes saved - lifetime</t>
  </si>
  <si>
    <t>Total project cost per lifetime tonne CO2-e saved</t>
  </si>
  <si>
    <t>Lifetime MWh generated or saved</t>
  </si>
  <si>
    <t>Total project cost per lifetime MWh</t>
  </si>
  <si>
    <t>Emissions target year 1</t>
  </si>
  <si>
    <t>Emissions target year 2</t>
  </si>
  <si>
    <t>In-kind contributions</t>
  </si>
  <si>
    <t>From Applicant</t>
  </si>
  <si>
    <t>Materials or goods</t>
  </si>
  <si>
    <t>Contribution (description of goods to be provided)</t>
  </si>
  <si>
    <t>Value in $</t>
  </si>
  <si>
    <t>Labour or services</t>
  </si>
  <si>
    <t>Role or contribution (description of services to be provided)</t>
  </si>
  <si>
    <t>Hours</t>
  </si>
  <si>
    <t>Rate $/hr</t>
  </si>
  <si>
    <t>Total from applicant</t>
  </si>
  <si>
    <t>From others</t>
  </si>
  <si>
    <t>Contribution (description of services to be provided)</t>
  </si>
  <si>
    <t>Total from others</t>
  </si>
  <si>
    <t>This page provided for your calculations. Link outputs from your calculations to the Financial model tab as needed.</t>
  </si>
  <si>
    <t>Term/Unit</t>
  </si>
  <si>
    <t>Meaning</t>
  </si>
  <si>
    <t>ACCU</t>
  </si>
  <si>
    <t>Australian Carbon Credit Units</t>
  </si>
  <si>
    <t>CEFF</t>
  </si>
  <si>
    <t>The Clean Energy Future Fund</t>
  </si>
  <si>
    <t>CCUS</t>
  </si>
  <si>
    <t>Carbon Capture, Use and Storage</t>
  </si>
  <si>
    <t>Gigajoules of energy</t>
  </si>
  <si>
    <t>IRR</t>
  </si>
  <si>
    <t>Internal rate of return - measures the financial return from doing the project</t>
  </si>
  <si>
    <t>Megawatt hours of electricity</t>
  </si>
  <si>
    <t>NGAF</t>
  </si>
  <si>
    <t>NGER</t>
  </si>
  <si>
    <t>National Greenhouse and Energy Reporting Scheme</t>
  </si>
  <si>
    <t>Scope 1</t>
  </si>
  <si>
    <t>Greenhouse gas emissions released to the atmosphere as a direct result of an activity</t>
  </si>
  <si>
    <t>Scope 2</t>
  </si>
  <si>
    <t>Emissions released to the atmosphere from the indirect consumption of an energy commodity</t>
  </si>
  <si>
    <t>Scope 3</t>
  </si>
  <si>
    <t>Indirect greenhouse gas emissions other than scope 2 emissions that are generated in the wider economy</t>
  </si>
  <si>
    <t>SMC</t>
  </si>
  <si>
    <t>Safeguard Mechanism Credits - proposed tradeable credits for exceeding Safeguard Mechanism targets.</t>
  </si>
  <si>
    <t>t</t>
  </si>
  <si>
    <t>Tonnes</t>
  </si>
  <si>
    <t>Tonnes of carbon dioxide equivalent greenhouse gas emissions</t>
  </si>
  <si>
    <t>Revenue from other products</t>
  </si>
  <si>
    <t>Financial year starts on month number</t>
  </si>
  <si>
    <t>Financial year ends</t>
  </si>
  <si>
    <t>CO2-e tonnes saved - each year</t>
  </si>
  <si>
    <t>CEFF cost per tonne per year saving</t>
  </si>
  <si>
    <t>t/h</t>
  </si>
  <si>
    <t>Megawatts of electricity</t>
  </si>
  <si>
    <t>ha</t>
  </si>
  <si>
    <t>Abbreviation - hectare - unit of area</t>
  </si>
  <si>
    <t>Tonnes per year</t>
  </si>
  <si>
    <t>Tonnes per hour</t>
  </si>
  <si>
    <t>Dollars per year</t>
  </si>
  <si>
    <t>Australian dollars</t>
  </si>
  <si>
    <t xml:space="preserve">Cubic metres (usually of water) per year. </t>
  </si>
  <si>
    <t>Minimum funding</t>
  </si>
  <si>
    <t>Maximum funding</t>
  </si>
  <si>
    <t>Maximum funding to eligible costs</t>
  </si>
  <si>
    <t>Maximum years to spend funds</t>
  </si>
  <si>
    <t>Default value</t>
  </si>
  <si>
    <t>Misc</t>
  </si>
  <si>
    <t>Cashflows</t>
  </si>
  <si>
    <t>Kilolitres 1 kL equals one cubic metre.</t>
  </si>
  <si>
    <t>$/t</t>
  </si>
  <si>
    <t>$/MWh</t>
  </si>
  <si>
    <t>10. Validation</t>
  </si>
  <si>
    <t>11. Project summary</t>
  </si>
  <si>
    <t>Operating cashflows by module</t>
  </si>
  <si>
    <t>The Charts tab will now show pie charts of costs and sources of funds as well as a line graph showing simple payback with and without the grant.</t>
  </si>
  <si>
    <t>Fin yr start</t>
  </si>
  <si>
    <t>Cashflow</t>
  </si>
  <si>
    <t>Cumulative Cashflow</t>
  </si>
  <si>
    <t>NPV</t>
  </si>
  <si>
    <t>This formula finds the latest date that a revenue stream starts.</t>
  </si>
  <si>
    <t>Net Present Value - the value in current dollars of the project</t>
  </si>
  <si>
    <t>Payback</t>
  </si>
  <si>
    <t>Modules</t>
  </si>
  <si>
    <t>Construction cost contingency</t>
  </si>
  <si>
    <t>Total costs before contingency</t>
  </si>
  <si>
    <t>Total construction costs including contingency</t>
  </si>
  <si>
    <t>Contingency (not part of eligible costs)</t>
  </si>
  <si>
    <t>Time from project start to main costs for milestone</t>
  </si>
  <si>
    <t>Time from project start to milestone revenue start</t>
  </si>
  <si>
    <t>$/yr</t>
  </si>
  <si>
    <t>/yr</t>
  </si>
  <si>
    <t>kL/yr</t>
  </si>
  <si>
    <t>t/yr</t>
  </si>
  <si>
    <t>The number of years until a project has earned its construction cost.</t>
  </si>
  <si>
    <t>MWh/yr</t>
  </si>
  <si>
    <t>t CO2e/yr</t>
  </si>
  <si>
    <t>Inputs eligible for funding</t>
  </si>
  <si>
    <t>Ineligible inputs</t>
  </si>
  <si>
    <t>Hourly while operating</t>
  </si>
  <si>
    <t>2. Timing and grant</t>
  </si>
  <si>
    <t>5. Decom-missioning</t>
  </si>
  <si>
    <t>6. Net benefits (outputs less inputs)</t>
  </si>
  <si>
    <t>7. Cash flow</t>
  </si>
  <si>
    <t>Lifetime energy generated or saved</t>
  </si>
  <si>
    <t>Emissions saved/year</t>
  </si>
  <si>
    <t>Energy generated or saved/year</t>
  </si>
  <si>
    <t>Lifetime emissions saved</t>
  </si>
  <si>
    <t>Total capital expenditure less residual</t>
  </si>
  <si>
    <t>Equity from applicants</t>
  </si>
  <si>
    <t>Other WA government grants</t>
  </si>
  <si>
    <t>Equity from others</t>
  </si>
  <si>
    <t>Debt</t>
  </si>
  <si>
    <t>3. Operating inputs or costs</t>
  </si>
  <si>
    <t>4. Operating outputs or savings</t>
  </si>
  <si>
    <t>t CO2e/MWh</t>
  </si>
  <si>
    <t>From National Greenhouse Accounts Factors</t>
  </si>
  <si>
    <t>Return on capital employed (ROCE) by module</t>
  </si>
  <si>
    <t>Australian National Greenhouse Accounts Factors</t>
  </si>
  <si>
    <t>Number</t>
  </si>
  <si>
    <t>Where these values are drawn from other tabs of this financial model, use formulae to show this linkage.</t>
  </si>
  <si>
    <t>Notes</t>
  </si>
  <si>
    <t>Recipient's deliverables</t>
  </si>
  <si>
    <t>Date for milestone revenue start</t>
  </si>
  <si>
    <t>Date</t>
  </si>
  <si>
    <t>Eligible cost $</t>
  </si>
  <si>
    <t>Add or delete rows if needed. Light green cells are populated by a formula in row 2. Delete this formula if necessary</t>
  </si>
  <si>
    <t>Simple payback</t>
  </si>
  <si>
    <t>Net Present Value (NPV)</t>
  </si>
  <si>
    <t>Internal rate of return (IRR)</t>
  </si>
  <si>
    <t>Value used</t>
  </si>
  <si>
    <t>CEFF grant size</t>
  </si>
  <si>
    <t>Capital savings</t>
  </si>
  <si>
    <t>From weighted average cost of capital WACC (nominal)</t>
  </si>
  <si>
    <t>Carbon intensity of SWIS grid electricity</t>
  </si>
  <si>
    <t>Cross-module</t>
  </si>
  <si>
    <t>Hourly while operatring or "Nameplate"</t>
  </si>
  <si>
    <t>Allocation of grant by module cost</t>
  </si>
  <si>
    <t xml:space="preserve">An in-kind contribution is any non-monetary contribution of goods or services for the project by the applicant. Eligible in-kind contributions from the applicant can cover any of the listed types of eligible project costs.
</t>
  </si>
  <si>
    <t xml:space="preserve">Applicants must provide sufficient detail of proposed in-kind contributions to enable assessment of whether the valuation is reasonable. This is elaborated further in the Financial Model template. 
</t>
  </si>
  <si>
    <t xml:space="preserve">Eligible costs include:
</t>
  </si>
  <si>
    <t xml:space="preserve">Generally ineligible costs include:
</t>
  </si>
  <si>
    <t>The above lists identify the most common examples of eligible and ineligible costs and are not intended to be comprehensive. Assessment of eligible costs may depend on a project’s specific circumstances. For further advice on eligibility of costs, please contact:</t>
  </si>
  <si>
    <t>ceff@dwer.wa.gov.au</t>
  </si>
  <si>
    <t>a)   </t>
  </si>
  <si>
    <t>land acquisition;</t>
  </si>
  <si>
    <t>b)   </t>
  </si>
  <si>
    <t>venture capital extended to third parties;</t>
  </si>
  <si>
    <t>c)   </t>
  </si>
  <si>
    <t>purchase of carbon credits;</t>
  </si>
  <si>
    <t>d)   </t>
  </si>
  <si>
    <t>legal costs such as those associated with preparing grant applications, finalising, or managing compliance with a funding agreement;</t>
  </si>
  <si>
    <t>e)   </t>
  </si>
  <si>
    <t>costs associated with core business or business-as-usual activities;</t>
  </si>
  <si>
    <t>f)    </t>
  </si>
  <si>
    <t>ongoing administrative and operational costs including rent, electricity and salaries of existing staff working their usual hours and duties;</t>
  </si>
  <si>
    <t>g)   </t>
  </si>
  <si>
    <t>h)   </t>
  </si>
  <si>
    <t>ongoing maintenance of projects to which organisations have committed as part of a previous grant; and</t>
  </si>
  <si>
    <t>i)    </t>
  </si>
  <si>
    <t>o  </t>
  </si>
  <si>
    <t>renewable energy generation equipment;</t>
  </si>
  <si>
    <t>energy efficiency equipment;</t>
  </si>
  <si>
    <t>electrification of equipment or processes;</t>
  </si>
  <si>
    <t>decarbonisation with associated energy efficiency improvements; and</t>
  </si>
  <si>
    <t>other emissions and energy related projects.</t>
  </si>
  <si>
    <t>capital costs associated with:</t>
  </si>
  <si>
    <t>project management costs and grant administration costs.</t>
  </si>
  <si>
    <t>essential enabling equipment including batteries, other forms of energy storage, system control equipment, system power or energy conversion equipment, monitoring or communications equipment and structures used for housing power-system equipment;</t>
  </si>
  <si>
    <t>essential non-equipment expenditure including design, professional services, transport, installation and commissioning related to the attainment of a project objective or milestone; and</t>
  </si>
  <si>
    <t>works already financially committed, underway or completed when the funding round closes (including but not limited to contracts already in place to construct infrastructure or buy equipment or where construction has commenced);</t>
  </si>
  <si>
    <t>costs of preparing applications, reports or associated supporting material for the purposes of applying for the Funding or entering this Agreement.</t>
  </si>
  <si>
    <t>Is there enough money, with the buffer, for the project to complete?</t>
  </si>
  <si>
    <t>Maximum buffer available</t>
  </si>
  <si>
    <t>Eligible cost of project</t>
  </si>
  <si>
    <t>Full cost of project</t>
  </si>
  <si>
    <t>Maximum CEFF grant</t>
  </si>
  <si>
    <t>8. Funding</t>
  </si>
  <si>
    <t>9. CEFF parameters</t>
  </si>
  <si>
    <t>% of full costs</t>
  </si>
  <si>
    <t xml:space="preserve">Must comply with grant rules. </t>
  </si>
  <si>
    <t>Other grants</t>
  </si>
  <si>
    <t xml:space="preserve"> Completion date</t>
  </si>
  <si>
    <t>Toggles</t>
  </si>
  <si>
    <t>Inputs or outputs</t>
  </si>
  <si>
    <t>Resource Totals</t>
  </si>
  <si>
    <t>MWh/unit</t>
  </si>
  <si>
    <t>Energy</t>
  </si>
  <si>
    <t>Emissions</t>
  </si>
  <si>
    <t>tCO2e/unit</t>
  </si>
  <si>
    <t>$/unit</t>
  </si>
  <si>
    <t>Cost</t>
  </si>
  <si>
    <t>Resource Intensity</t>
  </si>
  <si>
    <t>$/t/yr</t>
  </si>
  <si>
    <t>Financial performance</t>
  </si>
  <si>
    <t>General project assumptions</t>
  </si>
  <si>
    <t>Using the CEFF financial model spreadsheet</t>
  </si>
  <si>
    <t>Instructions</t>
  </si>
  <si>
    <t>Colour coding</t>
  </si>
  <si>
    <r>
      <t>·</t>
    </r>
    <r>
      <rPr>
        <sz val="7"/>
        <color theme="1"/>
        <rFont val="Times New Roman"/>
        <family val="1"/>
      </rPr>
      <t xml:space="preserve">       </t>
    </r>
    <r>
      <rPr>
        <sz val="11"/>
        <color theme="1"/>
        <rFont val="Calibri"/>
        <family val="2"/>
        <scheme val="minor"/>
      </rPr>
      <t>Green is for user input of values or labels like cost components and module descriptions.</t>
    </r>
  </si>
  <si>
    <r>
      <t>·</t>
    </r>
    <r>
      <rPr>
        <sz val="7"/>
        <color theme="1"/>
        <rFont val="Times New Roman"/>
        <family val="1"/>
      </rPr>
      <t xml:space="preserve">       </t>
    </r>
    <r>
      <rPr>
        <sz val="11"/>
        <color theme="1"/>
        <rFont val="Calibri"/>
        <family val="2"/>
        <scheme val="minor"/>
      </rPr>
      <t>Light green is for values with a calculated or suggested default that you can type over.</t>
    </r>
  </si>
  <si>
    <r>
      <t>·</t>
    </r>
    <r>
      <rPr>
        <sz val="7"/>
        <color theme="1"/>
        <rFont val="Times New Roman"/>
        <family val="1"/>
      </rPr>
      <t xml:space="preserve">       </t>
    </r>
    <r>
      <rPr>
        <sz val="11"/>
        <color theme="1"/>
        <rFont val="Calibri"/>
        <family val="2"/>
        <scheme val="minor"/>
      </rPr>
      <t>Peach cells indicate values relating to energy</t>
    </r>
  </si>
  <si>
    <r>
      <t>·</t>
    </r>
    <r>
      <rPr>
        <sz val="7"/>
        <color theme="1"/>
        <rFont val="Times New Roman"/>
        <family val="1"/>
      </rPr>
      <t xml:space="preserve">       </t>
    </r>
    <r>
      <rPr>
        <sz val="11"/>
        <color theme="1"/>
        <rFont val="Calibri"/>
        <family val="2"/>
        <scheme val="minor"/>
      </rPr>
      <t>Gold cells indicate values relating to money</t>
    </r>
  </si>
  <si>
    <t>Capture all money values in current year Australian dollars as the time value of money will be handled in the internal rate of return.</t>
  </si>
  <si>
    <t>Tab structure</t>
  </si>
  <si>
    <t>There are three main tabs in the spreadsheet.</t>
  </si>
  <si>
    <t>Within the tabs, there are numbered sections. The suggested path to complete the spreadsheet is by following the numbered sections as follows:</t>
  </si>
  <si>
    <r>
      <t>1.</t>
    </r>
    <r>
      <rPr>
        <b/>
        <sz val="7"/>
        <color theme="1"/>
        <rFont val="Times New Roman"/>
        <family val="1"/>
      </rPr>
      <t xml:space="preserve">             </t>
    </r>
    <r>
      <rPr>
        <b/>
        <sz val="12"/>
        <color theme="1"/>
        <rFont val="Arial"/>
        <family val="2"/>
      </rPr>
      <t>Construction or capital costs</t>
    </r>
  </si>
  <si>
    <t>For each module, row 2 (called a Toggle) holds a quantity, often 1 or 0. The impacts of the module are multiplied by the toggle. The intent here is to allow easy experimentation with configuration options. If you put a 0 in the toggle, the model removes all the impacts of that module without deleting the data. You can switch the module on again by putting a 1 in the toggle row. If you put 2 there, the model assumes you have two of those modules. It can be useful to use -1 in the column to indicate a module that you are decommissioning. For example, if you are replacing a gas process with an electric one, capture module information for both but put -1 in the module quantity for the gas module and 1 in the column for electric module.</t>
  </si>
  <si>
    <t>In addition to the toggle row to experiment with different module configurations, a toggle column has been set up to the right, for inputs and outputs. Like the module toggle, it allows you to set up options and see the impact of switching between them. For example, you may have three different vendors quoting for your wind turbines module. You could capture these as three rows in the construction section and use the toggle column to put a 1 for the supplier you want to assess and zeros for the others.</t>
  </si>
  <si>
    <r>
      <t>2.</t>
    </r>
    <r>
      <rPr>
        <b/>
        <sz val="7"/>
        <color theme="1"/>
        <rFont val="Times New Roman"/>
        <family val="1"/>
      </rPr>
      <t xml:space="preserve">             </t>
    </r>
    <r>
      <rPr>
        <b/>
        <sz val="12"/>
        <color theme="1"/>
        <rFont val="Arial"/>
        <family val="2"/>
      </rPr>
      <t>Timing and grant</t>
    </r>
  </si>
  <si>
    <t>Use this section to indicate which modules form part of your application. The modules you include should logically fit together as a project and be sufficient to produce outputs.</t>
  </si>
  <si>
    <r>
      <t>3.</t>
    </r>
    <r>
      <rPr>
        <b/>
        <sz val="7"/>
        <color theme="1"/>
        <rFont val="Times New Roman"/>
        <family val="1"/>
      </rPr>
      <t xml:space="preserve">             </t>
    </r>
    <r>
      <rPr>
        <b/>
        <sz val="12"/>
        <color theme="1"/>
        <rFont val="Arial"/>
        <family val="2"/>
      </rPr>
      <t>Operating inputs or costs</t>
    </r>
  </si>
  <si>
    <t>Use the green cells to capture operational inputs or costs. Use the resource columns (peach, blue, brown, grey and gold cells) to the right to capture the resource intensity of these inputs.</t>
  </si>
  <si>
    <t>Add rows if necessary. If you need to add a new project cost row, add it in the middle as there are formulae that refer to a range between the first and last project cost row. You may need to copy adjacent formulae (from above or below) into your new row.</t>
  </si>
  <si>
    <r>
      <t>4.</t>
    </r>
    <r>
      <rPr>
        <b/>
        <sz val="7"/>
        <color theme="1"/>
        <rFont val="Times New Roman"/>
        <family val="1"/>
      </rPr>
      <t xml:space="preserve">             </t>
    </r>
    <r>
      <rPr>
        <b/>
        <sz val="12"/>
        <color theme="1"/>
        <rFont val="Arial"/>
        <family val="2"/>
      </rPr>
      <t>Operating outputs or savings</t>
    </r>
  </si>
  <si>
    <r>
      <t>5.</t>
    </r>
    <r>
      <rPr>
        <b/>
        <sz val="7"/>
        <color theme="1"/>
        <rFont val="Times New Roman"/>
        <family val="1"/>
      </rPr>
      <t xml:space="preserve">             </t>
    </r>
    <r>
      <rPr>
        <b/>
        <sz val="12"/>
        <color theme="1"/>
        <rFont val="Arial"/>
        <family val="2"/>
      </rPr>
      <t>Decommissioning</t>
    </r>
  </si>
  <si>
    <t>Here you can capture the financial and emissions impact of the project reaching end of life. If the project or its modules still have a value, capture this as the residual value. If there will be a cost to dispose of modules, or remediate the site, capture this cost. If there will be a carbon emissions impact from closing the project, capture it. Note these cells are direct input, not formulae. It is suggested that you use cell notes (right click on a cell and select [New Note]) to describe values you capture. You could also use calculations on the Scratchpad tab to show how your figures are derived.</t>
  </si>
  <si>
    <r>
      <t>6.</t>
    </r>
    <r>
      <rPr>
        <b/>
        <sz val="7"/>
        <color theme="1"/>
        <rFont val="Times New Roman"/>
        <family val="1"/>
      </rPr>
      <t xml:space="preserve">             </t>
    </r>
    <r>
      <rPr>
        <b/>
        <sz val="12"/>
        <color theme="1"/>
        <rFont val="Arial"/>
        <family val="2"/>
      </rPr>
      <t>Net benefits (outputs less inputs)</t>
    </r>
  </si>
  <si>
    <r>
      <t>7.</t>
    </r>
    <r>
      <rPr>
        <b/>
        <sz val="7"/>
        <color theme="1"/>
        <rFont val="Times New Roman"/>
        <family val="1"/>
      </rPr>
      <t xml:space="preserve">             </t>
    </r>
    <r>
      <rPr>
        <b/>
        <sz val="12"/>
        <color theme="1"/>
        <rFont val="Arial"/>
        <family val="2"/>
      </rPr>
      <t>Cash flow</t>
    </r>
  </si>
  <si>
    <t>There is a green column to capture miscellaneous cash flows in the appropriate year. The rest of the Cash flow table will populate automatically.</t>
  </si>
  <si>
    <t>This table provides the basis to calculate the internal rate of return (IRR), simple payback and net present value (NPV) with and without grant funding. These values show up in section 11 Project Summary. You should check that the values seem realistic and if not, check your inputs.</t>
  </si>
  <si>
    <t>Note that if you have captured decommissioning costs or revenues, these should automatically be applied in the appropriate year.</t>
  </si>
  <si>
    <r>
      <t>8.</t>
    </r>
    <r>
      <rPr>
        <b/>
        <sz val="7"/>
        <color theme="1"/>
        <rFont val="Times New Roman"/>
        <family val="1"/>
      </rPr>
      <t xml:space="preserve">             </t>
    </r>
    <r>
      <rPr>
        <b/>
        <sz val="12"/>
        <color theme="1"/>
        <rFont val="Arial"/>
        <family val="2"/>
      </rPr>
      <t>Funding</t>
    </r>
  </si>
  <si>
    <t>Capture the threshold return rate (also called the hurdle rate) for investment. This is the minimum return that your organisation requires for a project with this risk profile to be worth doing.</t>
  </si>
  <si>
    <t>You can use the in-kind tabs or the scratchpad tab to show calculations of values and use links in the project funding section to show where the values come from.</t>
  </si>
  <si>
    <t>Use the Justification for assumptions column to give any supporting information.</t>
  </si>
  <si>
    <r>
      <t>9.</t>
    </r>
    <r>
      <rPr>
        <b/>
        <sz val="7"/>
        <color theme="1"/>
        <rFont val="Times New Roman"/>
        <family val="1"/>
      </rPr>
      <t xml:space="preserve">             </t>
    </r>
    <r>
      <rPr>
        <b/>
        <sz val="12"/>
        <color theme="1"/>
        <rFont val="Arial"/>
        <family val="2"/>
      </rPr>
      <t>CEFF parameters</t>
    </r>
  </si>
  <si>
    <t>This section captures the scheme parameters. You should not change these values.</t>
  </si>
  <si>
    <r>
      <t>10.</t>
    </r>
    <r>
      <rPr>
        <b/>
        <sz val="7"/>
        <color theme="1"/>
        <rFont val="Times New Roman"/>
        <family val="1"/>
      </rPr>
      <t xml:space="preserve">          </t>
    </r>
    <r>
      <rPr>
        <b/>
        <sz val="12"/>
        <color theme="1"/>
        <rFont val="Arial"/>
        <family val="2"/>
      </rPr>
      <t>Validation</t>
    </r>
  </si>
  <si>
    <r>
      <t>11.</t>
    </r>
    <r>
      <rPr>
        <b/>
        <sz val="7"/>
        <color theme="1"/>
        <rFont val="Times New Roman"/>
        <family val="1"/>
      </rPr>
      <t xml:space="preserve">          </t>
    </r>
    <r>
      <rPr>
        <b/>
        <sz val="12"/>
        <color theme="1"/>
        <rFont val="Arial"/>
        <family val="2"/>
      </rPr>
      <t>Project summary</t>
    </r>
  </si>
  <si>
    <t>This shows a short summary of the project. You should review to check that the values match your expectation of the project.</t>
  </si>
  <si>
    <t>Capture the project start date and operational life. This sets up the years for the cash flow table and the start month for modules. These two assumptions are required. Add any other assumptions you need for your calculations. For each assumption, complete the [Justification for assumptions] column. Add extra rows If you need.</t>
  </si>
  <si>
    <t>Check the calculated percentage of eligible costs you want to apply for from the grant, noting the maximum is 25% and the maximum amount that can be requested is $4,000,000.</t>
  </si>
  <si>
    <r>
      <t>14.</t>
    </r>
    <r>
      <rPr>
        <b/>
        <sz val="7"/>
        <color theme="1"/>
        <rFont val="Times New Roman"/>
        <family val="1"/>
      </rPr>
      <t xml:space="preserve">          </t>
    </r>
    <r>
      <rPr>
        <b/>
        <sz val="12"/>
        <color theme="1"/>
        <rFont val="Arial"/>
        <family val="2"/>
      </rPr>
      <t>Milestone Table</t>
    </r>
  </si>
  <si>
    <r>
      <t>15.</t>
    </r>
    <r>
      <rPr>
        <b/>
        <sz val="7"/>
        <color theme="1"/>
        <rFont val="Times New Roman"/>
        <family val="1"/>
      </rPr>
      <t xml:space="preserve">          </t>
    </r>
    <r>
      <rPr>
        <b/>
        <sz val="12"/>
        <color theme="1"/>
        <rFont val="Arial"/>
        <family val="2"/>
      </rPr>
      <t>Charts</t>
    </r>
  </si>
  <si>
    <r>
      <t>16.</t>
    </r>
    <r>
      <rPr>
        <b/>
        <sz val="7"/>
        <color theme="1"/>
        <rFont val="Times New Roman"/>
        <family val="1"/>
      </rPr>
      <t xml:space="preserve">          </t>
    </r>
    <r>
      <rPr>
        <b/>
        <sz val="12"/>
        <color theme="1"/>
        <rFont val="Arial"/>
        <family val="2"/>
      </rPr>
      <t>Submission</t>
    </r>
  </si>
  <si>
    <t>When you have completed your financial model, please attach it in spreadsheet form with your application. Do not submit it as a PDF. The assessors may need to check your formulae and comments.</t>
  </si>
  <si>
    <t>Per year - meaning each year. For example energy consumption of 5,000 MWh/yr</t>
  </si>
  <si>
    <t>Optional Comments</t>
  </si>
  <si>
    <t>Are sufficient funds identified for all project costs?</t>
  </si>
  <si>
    <t>Investment threshold &gt;= Discount rate?</t>
  </si>
  <si>
    <t>1. Construction or capital inputs</t>
  </si>
  <si>
    <t>Total for all modules</t>
  </si>
  <si>
    <t>Check the Validation section which contains several checks on your data. If any of these is false, it will be highlighted in red. You should address this issue by checking your inputs to the Project Model or Assumptions section before you submit your application.</t>
  </si>
  <si>
    <t>Unaccounted funds &lt;= buffer?</t>
  </si>
  <si>
    <t>Total from all sources</t>
  </si>
  <si>
    <t>Module cost as % of eligible costs</t>
  </si>
  <si>
    <t>Lifetime project cost per tonne saved</t>
  </si>
  <si>
    <t>$/t CO2e</t>
  </si>
  <si>
    <t>CEFF cost per lifetime tonne CO2-e saved</t>
  </si>
  <si>
    <t>Real weighted average cost of capital (WACC)</t>
  </si>
  <si>
    <t>Override value</t>
  </si>
  <si>
    <t>12. Assumptions</t>
  </si>
  <si>
    <r>
      <t>12.</t>
    </r>
    <r>
      <rPr>
        <b/>
        <sz val="7"/>
        <color theme="1"/>
        <rFont val="Times New Roman"/>
        <family val="1"/>
      </rPr>
      <t xml:space="preserve">          </t>
    </r>
    <r>
      <rPr>
        <b/>
        <sz val="12"/>
        <color theme="1"/>
        <rFont val="Arial"/>
        <family val="2"/>
      </rPr>
      <t>Assumptions</t>
    </r>
  </si>
  <si>
    <t xml:space="preserve">National Greenhouse Accounts Factors 2023 </t>
  </si>
  <si>
    <t>DCCEEW Emissions projections</t>
  </si>
  <si>
    <t>Capturing values in the assumptions section allows you to capture the source or justification of the value. It also means that you have a central point of reference for the value even if you use it in several places in the spreadsheet.</t>
  </si>
  <si>
    <t>The Assumptions override value column can also be used to manually test out situations. For example, if you wanted to see what would happen if the selling price for your products increased, you can type the new value in the override column and see the results in the Project Summary section above. When you have finished testing new values in the override column, simply delete them and the default value will be used again.</t>
  </si>
  <si>
    <t>14 Milestone Table</t>
  </si>
  <si>
    <t>15 Charts</t>
  </si>
  <si>
    <t>Use the green cells to capture construction inputs. Use the resource columns at the right (peach, grey and gold) to capture the resource intensity for each input and resource (energy, emissions and money).</t>
  </si>
  <si>
    <t>Please use the Justification for assumptions column of the assumptions section to explain where you got values and how confident you are of the value. Information you put in this column will help assessors to have confidence that the project assumptions are sound. Alternatively, you can capture the values directly in the coloured resource columns at the right and use cell comments or notes to support your assumptions.</t>
  </si>
  <si>
    <t>Ineligible costs</t>
  </si>
  <si>
    <t>Note that for successful applicants, a more detailed milestone table will be negotiated as part of the Funding Agreement.</t>
  </si>
  <si>
    <r>
      <t>The first is the [</t>
    </r>
    <r>
      <rPr>
        <b/>
        <sz val="11"/>
        <color theme="1"/>
        <rFont val="Calibri"/>
        <family val="2"/>
        <scheme val="minor"/>
      </rPr>
      <t>Project mode</t>
    </r>
    <r>
      <rPr>
        <sz val="11"/>
        <color theme="1"/>
        <rFont val="Calibri"/>
        <family val="2"/>
        <scheme val="minor"/>
      </rPr>
      <t>l] tab, which covers what you will build and what inputs and outputs it will produce, and the impact of these inputs and outputs on the various resources you are tracking.</t>
    </r>
  </si>
  <si>
    <r>
      <t>The third is the [</t>
    </r>
    <r>
      <rPr>
        <b/>
        <sz val="11"/>
        <color theme="1"/>
        <rFont val="Calibri"/>
        <family val="2"/>
        <scheme val="minor"/>
      </rPr>
      <t>Input-output explorer</t>
    </r>
    <r>
      <rPr>
        <sz val="11"/>
        <color theme="1"/>
        <rFont val="Calibri"/>
        <family val="2"/>
        <scheme val="minor"/>
      </rPr>
      <t>] tab. This brings together a section which checks that the grant fund rules are not violated, a summary of the project’s outputs or performance, and the list of input assumptions. Putting these together allows you to easily see the results of changes you make to the assumptions. It also makes it easier to use Excel’s Goal-seek function to work out what input values are required to reach a specific output value.</t>
    </r>
  </si>
  <si>
    <t>Revenue related to emissions savings</t>
  </si>
  <si>
    <t>Use the green cells to capture operational inputs or costs. Use the resource columns (peach, grey and gold cells) to the right to capture the resource intensity of these outputs. Add rows if necessary.</t>
  </si>
  <si>
    <t>This spreadsheet is intended to draw out specific information for project evaluation purposes. It has been designed for simplicity. However, it is limited and any use of it to manage your project is at your own risk. The Department of Water and Environmental Regulation takes no responsibility for any use of this template outside of the Clean Energy Future Fund (CEFF) grant application proccess.</t>
  </si>
  <si>
    <r>
      <t>·</t>
    </r>
    <r>
      <rPr>
        <sz val="7"/>
        <color theme="1"/>
        <rFont val="Times New Roman"/>
        <family val="1"/>
      </rPr>
      <t xml:space="preserve">       </t>
    </r>
    <r>
      <rPr>
        <sz val="11"/>
        <color theme="1"/>
        <rFont val="Calibri"/>
        <family val="2"/>
        <scheme val="minor"/>
      </rPr>
      <t>Yellow highlighting indicates a value has been typed over a formula. If you need to do this, please leave the yellow highlighting to draw attention to the change and indicate in a cell comment why the change was needed. If you do this by mistake, you can reverse it using Undo or Ctrl+Z.</t>
    </r>
  </si>
  <si>
    <r>
      <t>In addition, the spreadsheet tracks the project’s impact on key resources using a set of columns containing the resource intensity. For example, when using grid electricity from the South West, the emissions intensity was 0.58 tonnes CO</t>
    </r>
    <r>
      <rPr>
        <vertAlign val="subscript"/>
        <sz val="11"/>
        <color theme="1"/>
        <rFont val="Calibri"/>
        <family val="2"/>
        <scheme val="minor"/>
      </rPr>
      <t>2</t>
    </r>
    <r>
      <rPr>
        <sz val="11"/>
        <color theme="1"/>
        <rFont val="Calibri"/>
        <family val="2"/>
        <scheme val="minor"/>
      </rPr>
      <t xml:space="preserve"> equivalent per MWh in 2023. The resources in the worked example are as shown below. CEFF requires the energy, emissions and money resources. </t>
    </r>
  </si>
  <si>
    <r>
      <t>·</t>
    </r>
    <r>
      <rPr>
        <sz val="7"/>
        <color theme="1"/>
        <rFont val="Times New Roman"/>
        <family val="1"/>
      </rPr>
      <t xml:space="preserve">       </t>
    </r>
    <r>
      <rPr>
        <sz val="11"/>
        <color theme="1"/>
        <rFont val="Calibri"/>
        <family val="2"/>
        <scheme val="minor"/>
      </rPr>
      <t>Grey cells indicate values relating to greenhouse gas (CO</t>
    </r>
    <r>
      <rPr>
        <vertAlign val="subscript"/>
        <sz val="11"/>
        <color theme="1"/>
        <rFont val="Calibri"/>
        <family val="2"/>
        <scheme val="minor"/>
      </rPr>
      <t>2</t>
    </r>
    <r>
      <rPr>
        <sz val="11"/>
        <color theme="1"/>
        <rFont val="Calibri"/>
        <family val="2"/>
        <scheme val="minor"/>
      </rPr>
      <t xml:space="preserve"> equivalent) emissions</t>
    </r>
  </si>
  <si>
    <t>The basic structure is two groups of columns for the modules you will build and for the resources you are tracking. The rows are for inputs and outputs, and they are grouped into rows for project construction, operational inputs, operational outputs and decommissioning. Below this is the cash flow by year for each module.</t>
  </si>
  <si>
    <r>
      <t>The second is the [</t>
    </r>
    <r>
      <rPr>
        <b/>
        <sz val="11"/>
        <color theme="1"/>
        <rFont val="Calibri"/>
        <family val="2"/>
        <scheme val="minor"/>
      </rPr>
      <t>Funding</t>
    </r>
    <r>
      <rPr>
        <sz val="11"/>
        <color theme="1"/>
        <rFont val="Calibri"/>
        <family val="2"/>
        <scheme val="minor"/>
      </rPr>
      <t>] tab. This looks at where the money for the project will come from and includes the CEFF grant fund parameters for reference.</t>
    </r>
  </si>
  <si>
    <r>
      <t xml:space="preserve">This section is used to capture the items you will need to spend money on. Do not include GST. This section distinguishes between eligible and ineligible costs. Eligible costs are those that the CEFF counts for the maximum 25% grant rule. There is a tab on the spreadsheet called </t>
    </r>
    <r>
      <rPr>
        <b/>
        <sz val="11"/>
        <color theme="1"/>
        <rFont val="Calibri"/>
        <family val="2"/>
        <scheme val="minor"/>
      </rPr>
      <t>[Eligible costs</t>
    </r>
    <r>
      <rPr>
        <sz val="11"/>
        <color theme="1"/>
        <rFont val="Calibri"/>
        <family val="2"/>
        <scheme val="minor"/>
      </rPr>
      <t>] which explains which costs are eligible.</t>
    </r>
  </si>
  <si>
    <r>
      <t>In this section, at the top of the [</t>
    </r>
    <r>
      <rPr>
        <b/>
        <sz val="11"/>
        <color theme="1"/>
        <rFont val="Calibri"/>
        <family val="2"/>
        <scheme val="minor"/>
      </rPr>
      <t>Project Model</t>
    </r>
    <r>
      <rPr>
        <sz val="11"/>
        <color theme="1"/>
        <rFont val="Calibri"/>
        <family val="2"/>
        <scheme val="minor"/>
      </rPr>
      <t>] tab, capture the names of each module or cost centre as column headings, and the various inputs that go into that module as rows. Modules are intended to be high-level components of the project, such as a solar array, wind farm, an electrolyser, a pyrolysis plant, an industrial process, or a battery.</t>
    </r>
  </si>
  <si>
    <t>You can also use this to compare alternatives. For example, if you have an iron ore process that can run on coal, charcoal, regenerated carbon monoxide or electricity, you can create all four modules in their own columns but use a quantity of 1 for the selected module and 0 for the others.</t>
  </si>
  <si>
    <t>Capture the number of months from project start to the main costs and until revenue starts flowing for each module. Check the calculated values match your project expectations. Note the project life is in years where other rows are in months.</t>
  </si>
  <si>
    <t>You should also capture the capacity factor, which is the expected yearly output divided by theoretical maximum yearly output operating continuously at full capacity. For example, solar panels, which do not work at night, are likely to have a capacity factor in the 20% to 40% range. A 1 MW solar system with a capacity factor of 30% can produce 1 MW x 24 hours x 365 days x 30% = 2,628 MWh per year). Alternatively, you can capture the number of operational hours per year. These fields are used to convert hourly capacities into annual production rates.</t>
  </si>
  <si>
    <t>There are no inputs in this section, which calculates the resource totals using the data from sections above. Note that the last row in the grey emissions section calculates the cost per lifetime tonne of emissions reduced. This can be helpful in assessing the merit of individual modules. Similarly, the last row in the gold financial section calculates return on capital employed for each module. This can be helpful in deciding whether to make changes to any of your modules. Note that not all costs are allocated to modules, so both figures will be a general guides only.</t>
  </si>
  <si>
    <t>This is where the project capital will come from. Capture the project funding by indicating the amount from each source category and the rate of return required for each amount. For debt, this will be the interest rate you are charged. For equity, it is the minimum return that you or your investors will expect. For grants which do not need to be paid back, it will be zero. From this information, the spreadsheet calculates the weighted average cost of capital (WACC). This is used to set the default assumption for the discount rate.</t>
  </si>
  <si>
    <t xml:space="preserve">The Assumptions section and the Project summary section showing project outputs are deliberately located together to allow you to see the impact of changing inputs. That is why this tab is called the [Input-output explorer]. </t>
  </si>
  <si>
    <t>The override column is also convenient if you want to use Excel's Goal Seek functions. For example, you can use the What-If function to ask what CEFF grant is needed for the IRR with CEFF funding to reach the investment threshold.</t>
  </si>
  <si>
    <t>This table has been set up to give CEFF administrators some indication of the timing of grant payments for the project. There are formulae in row 2 which populate the table from assumptions on the Project Model tab. The formulae rely on a new Excel feature called 'spilling'. If this does not work for you, you can manually populate the table with key milestone or module events, their cost and completion date.</t>
  </si>
  <si>
    <t>It is recommended that you complete the cells in the resources columns by linking to input and output values in the assumptions section. The assumptions section has a column to provide the source or reasoning behind each assumption. This can help the assessors have confidence in your numbers. Alternatively, you can capture the values directly in the coloured resource intensity columns at the right and use cell comments to support your assumptions. Capturing the values in the assumptions section makes it much easier to do What-If or Goal Seek calculations.</t>
  </si>
  <si>
    <r>
      <t>If you need to add a new module column, add it in the middle as there are formulae (totals in column E) that refer to the first and last module columns. If you do add a new column, ensure you add a complete column as the new column will need to show all the way down to the Cash flow section at the bot</t>
    </r>
    <r>
      <rPr>
        <sz val="11"/>
        <rFont val="Calibri"/>
        <family val="2"/>
        <scheme val="minor"/>
      </rPr>
      <t>tom of the sheet</t>
    </r>
    <r>
      <rPr>
        <sz val="11"/>
        <color theme="1"/>
        <rFont val="Calibri"/>
        <family val="2"/>
        <scheme val="minor"/>
      </rPr>
      <t>. You may need to copy adjacent formulae or formatting (from the left or right) into your new column.</t>
    </r>
  </si>
  <si>
    <t>Use this section to capture the emissions intensity, buy and sell prices and energy intensity of any inputs or outputs associated with the project. Many of the values in light green are based on the National Greenhouse Accounts Factors 2023 (link below). You should provide updated or project-specific values where available and fill in the Justification for assumptions column. Projected future emissions intensity of the South West Interconnected System and North West Interconnected System can be found in Appendix D of the DCCEEW Emissions Projection Report linked below. For both projects that consume grid electricity, and projects that sell renewable electricity to the grid, it is recommended to use the projected emissions intensity for the year your project begins operation. Please explain your rationale if you choose a different method.</t>
  </si>
  <si>
    <t>Note that this model has significant limitations. It does not incorporate tax impacts, it assesses cash flow by year rather than month, and works with current year Australian dollar prices, effectively assuming that inflation affects all costs and revenues equally over the life of the project. Additionally, the model does not accommodate assumptions (such as input and output prices or emissions or other resource intensities) varying over time.</t>
  </si>
  <si>
    <t>Eligible project cost</t>
  </si>
  <si>
    <t>CEFF + other WA Government funding as % of total eligible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</si>
</sst>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8" formatCode="&quot;$&quot;#,##0.00;[Red]\-&quot;$&quot;#,##0.00"/>
    <numFmt numFmtId="43" formatCode="_-* #,##0.00_-;\-* #,##0.00_-;_-* &quot;-&quot;??_-;_-@_-"/>
    <numFmt numFmtId="164" formatCode="0.0%"/>
    <numFmt numFmtId="165" formatCode="&quot;$&quot;#,##0;[Red]\-&quot;$&quot;#,##0;"/>
    <numFmt numFmtId="166" formatCode="_-* #,##0_-;\-* #,##0_-;_-* &quot;-&quot;??_-;_-@_-"/>
    <numFmt numFmtId="167" formatCode="&quot;$&quot;#,##0;[Red]\-&quot;$&quot;#,##0;;"/>
    <numFmt numFmtId="168" formatCode="#,##0;\-#,##0;;"/>
    <numFmt numFmtId="169" formatCode="&quot;$&quot;#,##0"/>
    <numFmt numFmtId="170" formatCode="&quot;$&quot;#,##0.00"/>
    <numFmt numFmtId="171" formatCode="#,##0;[Red]\-#,##0;;"/>
    <numFmt numFmtId="172" formatCode="#,##0.0;[Red]\-#,##0.0;"/>
    <numFmt numFmtId="173" formatCode="0.0"/>
    <numFmt numFmtId="174" formatCode="d\-mmm\-yyyy"/>
    <numFmt numFmtId="175" formatCode="#,##0.00;[Red]\-#,##0.00;"/>
    <numFmt numFmtId="176" formatCode="0.0000"/>
    <numFmt numFmtId="177" formatCode="0.000"/>
    <numFmt numFmtId="178" formatCode="#,##0;[Red]\-#,##0;"/>
    <numFmt numFmtId="179" formatCode="&quot;$&quot;#,##0.00;[Red]\-&quot;$&quot;#,##0.00;"/>
    <numFmt numFmtId="180" formatCode="&quot;$&quot;#,##0.0"/>
    <numFmt numFmtId="181" formatCode="[$-C09]dd\-mmm\-yy;@"/>
    <numFmt numFmtId="182" formatCode="0.0%;\-0.0%;"/>
    <numFmt numFmtId="183" formatCode="mmm\ yyyy"/>
    <numFmt numFmtId="184" formatCode="mmmm"/>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b/>
      <sz val="16"/>
      <color theme="1"/>
      <name val="Calibri"/>
      <family val="2"/>
      <scheme val="minor"/>
    </font>
    <font>
      <sz val="8"/>
      <name val="Calibri"/>
      <family val="2"/>
      <scheme val="minor"/>
    </font>
    <font>
      <u/>
      <sz val="11"/>
      <color theme="10"/>
      <name val="Calibri"/>
      <family val="2"/>
      <scheme val="minor"/>
    </font>
    <font>
      <sz val="10"/>
      <name val="Arial"/>
      <family val="2"/>
    </font>
    <font>
      <sz val="10"/>
      <color rgb="FF000000"/>
      <name val="Calibri"/>
      <family val="2"/>
      <scheme val="minor"/>
    </font>
    <font>
      <sz val="18"/>
      <color theme="1"/>
      <name val="Calibri"/>
      <family val="2"/>
      <scheme val="minor"/>
    </font>
    <font>
      <b/>
      <sz val="12"/>
      <color theme="1"/>
      <name val="Calibri"/>
      <family val="2"/>
      <scheme val="minor"/>
    </font>
    <font>
      <b/>
      <sz val="11"/>
      <color theme="1"/>
      <name val="Calibri"/>
      <family val="2"/>
    </font>
    <font>
      <sz val="11"/>
      <color theme="1"/>
      <name val="Calibri"/>
      <family val="2"/>
    </font>
    <font>
      <sz val="11"/>
      <color theme="1"/>
      <name val="Arial"/>
      <family val="2"/>
    </font>
    <font>
      <sz val="11"/>
      <color rgb="FF000000"/>
      <name val="Arial"/>
      <family val="2"/>
    </font>
    <font>
      <b/>
      <sz val="11"/>
      <color theme="1"/>
      <name val="Arial"/>
      <family val="2"/>
    </font>
    <font>
      <sz val="11"/>
      <color theme="1"/>
      <name val="Arial"/>
      <family val="2"/>
    </font>
    <font>
      <b/>
      <sz val="11"/>
      <color theme="1"/>
      <name val="Arial"/>
      <family val="2"/>
    </font>
    <font>
      <b/>
      <sz val="18"/>
      <color theme="1"/>
      <name val="Arial"/>
      <family val="2"/>
    </font>
    <font>
      <sz val="11"/>
      <color theme="1"/>
      <name val="Calibri"/>
      <family val="2"/>
    </font>
    <font>
      <sz val="10"/>
      <color rgb="FF000000"/>
      <name val="Times New Roman"/>
      <family val="1"/>
    </font>
    <font>
      <sz val="12"/>
      <color theme="1"/>
      <name val="Calibri"/>
      <family val="2"/>
      <scheme val="minor"/>
    </font>
    <font>
      <b/>
      <sz val="20"/>
      <color theme="1"/>
      <name val="Calibri"/>
      <family val="2"/>
      <scheme val="minor"/>
    </font>
    <font>
      <sz val="11"/>
      <name val="Calibri"/>
      <family val="2"/>
      <scheme val="minor"/>
    </font>
    <font>
      <sz val="12"/>
      <name val="Calibri"/>
      <family val="2"/>
      <scheme val="minor"/>
    </font>
    <font>
      <b/>
      <sz val="12"/>
      <color theme="1"/>
      <name val="Arial"/>
      <family val="2"/>
    </font>
    <font>
      <b/>
      <sz val="13"/>
      <color rgb="FF2F5496"/>
      <name val="Calibri Light"/>
      <family val="2"/>
    </font>
    <font>
      <sz val="13"/>
      <color rgb="FF2F5496"/>
      <name val="Calibri Light"/>
      <family val="2"/>
    </font>
    <font>
      <sz val="11"/>
      <color theme="1"/>
      <name val="Symbol"/>
      <family val="1"/>
      <charset val="2"/>
    </font>
    <font>
      <sz val="7"/>
      <color theme="1"/>
      <name val="Times New Roman"/>
      <family val="1"/>
    </font>
    <font>
      <b/>
      <sz val="7"/>
      <color theme="1"/>
      <name val="Times New Roman"/>
      <family val="1"/>
    </font>
    <font>
      <b/>
      <sz val="18"/>
      <color theme="1"/>
      <name val="Calibri"/>
      <family val="2"/>
      <scheme val="minor"/>
    </font>
    <font>
      <b/>
      <sz val="22"/>
      <color theme="1"/>
      <name val="Calibri"/>
      <family val="2"/>
      <scheme val="minor"/>
    </font>
    <font>
      <vertAlign val="subscript"/>
      <sz val="11"/>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rgb="FFE7E6E6"/>
      </patternFill>
    </fill>
    <fill>
      <patternFill patternType="solid">
        <fgColor theme="0"/>
        <bgColor theme="0"/>
      </patternFill>
    </fill>
    <fill>
      <patternFill patternType="solid">
        <fgColor rgb="FFA8D08D"/>
        <bgColor rgb="FFA8D08D"/>
      </patternFill>
    </fill>
    <fill>
      <patternFill patternType="solid">
        <fgColor theme="7" tint="0.59999389629810485"/>
        <bgColor indexed="64"/>
      </patternFill>
    </fill>
  </fills>
  <borders count="78">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xf numFmtId="9" fontId="10" fillId="0" borderId="0" applyFont="0" applyFill="0" applyBorder="0" applyAlignment="0" applyProtection="0"/>
    <xf numFmtId="0" fontId="22" fillId="0" borderId="0"/>
    <xf numFmtId="0" fontId="8" fillId="0" borderId="0" applyNumberFormat="0" applyFill="0" applyBorder="0" applyAlignment="0" applyProtection="0"/>
  </cellStyleXfs>
  <cellXfs count="764">
    <xf numFmtId="0" fontId="0" fillId="0" borderId="0" xfId="0"/>
    <xf numFmtId="0" fontId="0" fillId="2" borderId="9" xfId="0" applyFill="1" applyBorder="1"/>
    <xf numFmtId="0" fontId="0" fillId="0" borderId="14" xfId="0" applyBorder="1"/>
    <xf numFmtId="0" fontId="6" fillId="0" borderId="0" xfId="0" applyFont="1" applyAlignment="1">
      <alignment vertical="center" wrapText="1"/>
    </xf>
    <xf numFmtId="0" fontId="0" fillId="0" borderId="0" xfId="0" applyAlignment="1">
      <alignment wrapText="1"/>
    </xf>
    <xf numFmtId="6" fontId="0" fillId="4" borderId="9" xfId="0" applyNumberFormat="1" applyFill="1" applyBorder="1"/>
    <xf numFmtId="9" fontId="0" fillId="4" borderId="9" xfId="0" applyNumberFormat="1" applyFill="1" applyBorder="1"/>
    <xf numFmtId="6" fontId="0" fillId="0" borderId="14" xfId="0" applyNumberFormat="1" applyBorder="1"/>
    <xf numFmtId="0" fontId="0" fillId="4" borderId="9" xfId="0" applyFill="1" applyBorder="1"/>
    <xf numFmtId="164" fontId="0" fillId="4" borderId="14" xfId="1" applyNumberFormat="1" applyFont="1" applyFill="1" applyBorder="1"/>
    <xf numFmtId="0" fontId="0" fillId="0" borderId="17" xfId="0" applyBorder="1"/>
    <xf numFmtId="0" fontId="0" fillId="0" borderId="4" xfId="0" applyBorder="1"/>
    <xf numFmtId="9" fontId="0" fillId="0" borderId="14" xfId="0" applyNumberFormat="1" applyBorder="1"/>
    <xf numFmtId="0" fontId="0" fillId="0" borderId="9" xfId="0" applyBorder="1"/>
    <xf numFmtId="0" fontId="0" fillId="0" borderId="0" xfId="0" applyAlignment="1">
      <alignment vertical="center" wrapText="1"/>
    </xf>
    <xf numFmtId="164" fontId="0" fillId="0" borderId="9" xfId="1" applyNumberFormat="1" applyFont="1" applyFill="1" applyBorder="1"/>
    <xf numFmtId="164" fontId="0" fillId="0" borderId="9" xfId="0" applyNumberFormat="1" applyBorder="1"/>
    <xf numFmtId="167" fontId="0" fillId="0" borderId="9" xfId="0" applyNumberFormat="1" applyBorder="1"/>
    <xf numFmtId="167" fontId="0" fillId="0" borderId="14" xfId="0" applyNumberFormat="1" applyBorder="1"/>
    <xf numFmtId="167" fontId="0" fillId="0" borderId="7" xfId="0" applyNumberFormat="1" applyBorder="1"/>
    <xf numFmtId="167" fontId="0" fillId="0" borderId="16" xfId="0" applyNumberFormat="1" applyBorder="1"/>
    <xf numFmtId="168" fontId="0" fillId="0" borderId="13" xfId="0" applyNumberFormat="1" applyBorder="1"/>
    <xf numFmtId="168" fontId="0" fillId="0" borderId="15" xfId="0" applyNumberFormat="1" applyBorder="1"/>
    <xf numFmtId="167" fontId="0" fillId="0" borderId="17" xfId="0" applyNumberFormat="1" applyBorder="1"/>
    <xf numFmtId="167" fontId="0" fillId="0" borderId="13" xfId="0" applyNumberFormat="1" applyBorder="1"/>
    <xf numFmtId="167" fontId="0" fillId="0" borderId="15" xfId="0" applyNumberFormat="1" applyBorder="1"/>
    <xf numFmtId="171" fontId="0" fillId="4" borderId="9" xfId="0" applyNumberFormat="1" applyFill="1" applyBorder="1"/>
    <xf numFmtId="172" fontId="0" fillId="4" borderId="9" xfId="0" applyNumberFormat="1" applyFill="1" applyBorder="1"/>
    <xf numFmtId="0" fontId="6" fillId="0" borderId="0" xfId="0" applyFont="1" applyAlignment="1">
      <alignment horizontal="left" vertical="center" wrapText="1"/>
    </xf>
    <xf numFmtId="9" fontId="0" fillId="0" borderId="0" xfId="0" applyNumberFormat="1"/>
    <xf numFmtId="164" fontId="0" fillId="2" borderId="9" xfId="1" applyNumberFormat="1" applyFont="1" applyFill="1" applyBorder="1"/>
    <xf numFmtId="164" fontId="0" fillId="4" borderId="9" xfId="1" applyNumberFormat="1" applyFont="1" applyFill="1" applyBorder="1"/>
    <xf numFmtId="166" fontId="0" fillId="4" borderId="7" xfId="2" applyNumberFormat="1" applyFont="1" applyFill="1" applyBorder="1"/>
    <xf numFmtId="175" fontId="0" fillId="4" borderId="9" xfId="0" applyNumberFormat="1" applyFill="1" applyBorder="1"/>
    <xf numFmtId="171" fontId="0" fillId="3" borderId="9" xfId="0" applyNumberFormat="1" applyFill="1" applyBorder="1"/>
    <xf numFmtId="0" fontId="0" fillId="0" borderId="9" xfId="0" applyBorder="1" applyAlignment="1">
      <alignment horizontal="center" wrapText="1"/>
    </xf>
    <xf numFmtId="0" fontId="0" fillId="0" borderId="7" xfId="0" applyBorder="1" applyAlignment="1">
      <alignment horizontal="center" wrapText="1"/>
    </xf>
    <xf numFmtId="0" fontId="0" fillId="0" borderId="0" xfId="0" applyAlignment="1">
      <alignment horizontal="center"/>
    </xf>
    <xf numFmtId="0" fontId="0" fillId="3" borderId="9" xfId="0" applyFill="1" applyBorder="1" applyAlignment="1">
      <alignment horizontal="center" wrapText="1"/>
    </xf>
    <xf numFmtId="167" fontId="0" fillId="0" borderId="14" xfId="0" applyNumberFormat="1" applyBorder="1" applyAlignment="1">
      <alignment horizontal="center"/>
    </xf>
    <xf numFmtId="0" fontId="0" fillId="4" borderId="9" xfId="0" applyFill="1" applyBorder="1" applyAlignment="1">
      <alignment horizontal="center" wrapText="1"/>
    </xf>
    <xf numFmtId="0" fontId="0" fillId="4" borderId="4" xfId="0" applyFill="1" applyBorder="1"/>
    <xf numFmtId="0" fontId="0" fillId="6" borderId="23" xfId="0" applyFill="1" applyBorder="1"/>
    <xf numFmtId="0" fontId="0" fillId="6" borderId="43" xfId="0" applyFill="1" applyBorder="1"/>
    <xf numFmtId="0" fontId="0" fillId="6" borderId="35" xfId="0" applyFill="1" applyBorder="1"/>
    <xf numFmtId="0" fontId="0" fillId="0" borderId="24" xfId="0" applyBorder="1"/>
    <xf numFmtId="167" fontId="0" fillId="0" borderId="28" xfId="0" applyNumberFormat="1" applyBorder="1"/>
    <xf numFmtId="167" fontId="0" fillId="0" borderId="16" xfId="0" applyNumberFormat="1" applyBorder="1" applyAlignment="1">
      <alignment horizontal="center"/>
    </xf>
    <xf numFmtId="0" fontId="0" fillId="0" borderId="12" xfId="0" applyBorder="1"/>
    <xf numFmtId="0" fontId="0" fillId="4" borderId="7" xfId="0" applyFill="1" applyBorder="1" applyAlignment="1">
      <alignment horizontal="center" wrapText="1"/>
    </xf>
    <xf numFmtId="164" fontId="8" fillId="0" borderId="14" xfId="3" applyNumberFormat="1" applyFill="1" applyBorder="1" applyAlignment="1">
      <alignment horizontal="left"/>
    </xf>
    <xf numFmtId="0" fontId="0" fillId="0" borderId="0" xfId="0" applyAlignment="1">
      <alignment horizontal="left" vertical="center" wrapText="1"/>
    </xf>
    <xf numFmtId="178" fontId="0" fillId="2" borderId="9" xfId="0" applyNumberFormat="1" applyFill="1" applyBorder="1"/>
    <xf numFmtId="178" fontId="0" fillId="4" borderId="9" xfId="0" applyNumberFormat="1" applyFill="1" applyBorder="1"/>
    <xf numFmtId="0" fontId="0" fillId="2" borderId="9" xfId="0" applyFill="1" applyBorder="1" applyAlignment="1">
      <alignment vertical="top"/>
    </xf>
    <xf numFmtId="171" fontId="0" fillId="3" borderId="49" xfId="0" applyNumberFormat="1" applyFill="1" applyBorder="1"/>
    <xf numFmtId="6" fontId="0" fillId="0" borderId="9" xfId="0" applyNumberFormat="1" applyBorder="1"/>
    <xf numFmtId="0" fontId="11" fillId="0" borderId="0" xfId="0" applyFont="1"/>
    <xf numFmtId="0" fontId="0" fillId="0" borderId="16" xfId="0" applyBorder="1"/>
    <xf numFmtId="0" fontId="0" fillId="0" borderId="28" xfId="0" applyBorder="1"/>
    <xf numFmtId="0" fontId="15" fillId="8" borderId="0" xfId="0" applyFont="1" applyFill="1"/>
    <xf numFmtId="0" fontId="15" fillId="9" borderId="9" xfId="0" applyFont="1" applyFill="1" applyBorder="1" applyAlignment="1">
      <alignment horizontal="center" vertical="center"/>
    </xf>
    <xf numFmtId="0" fontId="15" fillId="0" borderId="7" xfId="0" applyFont="1" applyBorder="1" applyAlignment="1">
      <alignment horizontal="center" vertical="center"/>
    </xf>
    <xf numFmtId="0" fontId="15" fillId="9" borderId="39" xfId="0" applyFont="1" applyFill="1" applyBorder="1" applyAlignment="1">
      <alignment horizontal="center" vertical="center"/>
    </xf>
    <xf numFmtId="0" fontId="15" fillId="8" borderId="53" xfId="0" applyFont="1" applyFill="1" applyBorder="1" applyAlignment="1">
      <alignment horizontal="center" vertical="center"/>
    </xf>
    <xf numFmtId="180" fontId="15" fillId="0" borderId="0" xfId="0" applyNumberFormat="1" applyFont="1" applyAlignment="1">
      <alignment horizontal="center" vertical="center"/>
    </xf>
    <xf numFmtId="0" fontId="20" fillId="8" borderId="0" xfId="0" applyFont="1" applyFill="1" applyAlignment="1">
      <alignment vertical="center"/>
    </xf>
    <xf numFmtId="0" fontId="15" fillId="8" borderId="0" xfId="0" applyFont="1" applyFill="1" applyAlignment="1">
      <alignment vertical="center"/>
    </xf>
    <xf numFmtId="0" fontId="0" fillId="0" borderId="0" xfId="0" applyAlignment="1">
      <alignment vertical="center"/>
    </xf>
    <xf numFmtId="0" fontId="16" fillId="9" borderId="9" xfId="0" applyFont="1" applyFill="1" applyBorder="1" applyAlignment="1">
      <alignment vertical="center" wrapText="1"/>
    </xf>
    <xf numFmtId="0" fontId="16" fillId="9" borderId="9" xfId="0" applyFont="1" applyFill="1" applyBorder="1" applyAlignment="1">
      <alignment horizontal="center" vertical="center"/>
    </xf>
    <xf numFmtId="0" fontId="16" fillId="9" borderId="9" xfId="0" applyFont="1" applyFill="1" applyBorder="1" applyAlignment="1">
      <alignment horizontal="left" vertical="center" wrapText="1"/>
    </xf>
    <xf numFmtId="0" fontId="15" fillId="9" borderId="9" xfId="0" applyFont="1" applyFill="1" applyBorder="1" applyAlignment="1">
      <alignment vertical="center" wrapText="1"/>
    </xf>
    <xf numFmtId="0" fontId="15" fillId="9" borderId="39" xfId="0" applyFont="1" applyFill="1" applyBorder="1" applyAlignment="1">
      <alignment vertical="center" wrapText="1"/>
    </xf>
    <xf numFmtId="0" fontId="19" fillId="8" borderId="52" xfId="0" applyFont="1" applyFill="1" applyBorder="1" applyAlignment="1">
      <alignment vertical="center"/>
    </xf>
    <xf numFmtId="0" fontId="15" fillId="0" borderId="0" xfId="0" applyFont="1" applyAlignment="1">
      <alignment vertical="center"/>
    </xf>
    <xf numFmtId="0" fontId="15" fillId="8" borderId="22" xfId="0" applyFont="1" applyFill="1" applyBorder="1" applyAlignment="1">
      <alignment vertical="center"/>
    </xf>
    <xf numFmtId="0" fontId="15" fillId="9" borderId="10" xfId="0" applyFont="1" applyFill="1" applyBorder="1" applyAlignment="1">
      <alignment vertical="center" wrapText="1"/>
    </xf>
    <xf numFmtId="0" fontId="14" fillId="9" borderId="10" xfId="0" applyFont="1" applyFill="1" applyBorder="1" applyAlignment="1">
      <alignment vertical="center" wrapText="1"/>
    </xf>
    <xf numFmtId="0" fontId="14" fillId="9" borderId="9" xfId="0" applyFont="1" applyFill="1" applyBorder="1" applyAlignment="1">
      <alignment vertical="center"/>
    </xf>
    <xf numFmtId="0" fontId="19" fillId="0" borderId="6" xfId="0" applyFont="1" applyBorder="1" applyAlignment="1">
      <alignment vertical="center"/>
    </xf>
    <xf numFmtId="0" fontId="15" fillId="9" borderId="37" xfId="0" applyFont="1" applyFill="1" applyBorder="1" applyAlignment="1">
      <alignment vertical="center" wrapText="1"/>
    </xf>
    <xf numFmtId="0" fontId="15" fillId="9" borderId="40" xfId="0" applyFont="1" applyFill="1" applyBorder="1" applyAlignment="1">
      <alignment horizontal="center" vertical="center"/>
    </xf>
    <xf numFmtId="0" fontId="16" fillId="9" borderId="40" xfId="0" applyFont="1" applyFill="1" applyBorder="1" applyAlignment="1">
      <alignment vertical="center" wrapText="1"/>
    </xf>
    <xf numFmtId="0" fontId="16" fillId="9" borderId="40" xfId="0" applyFont="1" applyFill="1" applyBorder="1" applyAlignment="1">
      <alignment horizontal="center" vertical="center"/>
    </xf>
    <xf numFmtId="0" fontId="15" fillId="8" borderId="52" xfId="0" applyFont="1" applyFill="1" applyBorder="1" applyAlignment="1">
      <alignment vertical="center" wrapText="1"/>
    </xf>
    <xf numFmtId="0" fontId="18" fillId="8" borderId="53" xfId="0" applyFont="1" applyFill="1" applyBorder="1" applyAlignment="1">
      <alignment horizontal="center" vertical="center"/>
    </xf>
    <xf numFmtId="0" fontId="18" fillId="8" borderId="53" xfId="0" applyFont="1" applyFill="1" applyBorder="1" applyAlignment="1">
      <alignment horizontal="center" vertical="center" wrapText="1"/>
    </xf>
    <xf numFmtId="0" fontId="18" fillId="8" borderId="51" xfId="0" applyFont="1" applyFill="1" applyBorder="1" applyAlignment="1">
      <alignment horizontal="right" vertical="center"/>
    </xf>
    <xf numFmtId="169" fontId="15" fillId="9" borderId="21" xfId="0" applyNumberFormat="1" applyFont="1" applyFill="1" applyBorder="1" applyAlignment="1">
      <alignment horizontal="right" vertical="center"/>
    </xf>
    <xf numFmtId="169" fontId="15" fillId="9" borderId="14" xfId="0" applyNumberFormat="1" applyFont="1" applyFill="1" applyBorder="1" applyAlignment="1">
      <alignment horizontal="right" vertical="center"/>
    </xf>
    <xf numFmtId="169" fontId="15" fillId="9" borderId="27" xfId="0" applyNumberFormat="1" applyFont="1" applyFill="1" applyBorder="1" applyAlignment="1">
      <alignment horizontal="right" vertical="center"/>
    </xf>
    <xf numFmtId="169" fontId="15" fillId="8" borderId="36" xfId="0" applyNumberFormat="1" applyFont="1" applyFill="1" applyBorder="1" applyAlignment="1">
      <alignment horizontal="right" vertical="center"/>
    </xf>
    <xf numFmtId="169" fontId="15" fillId="8" borderId="51" xfId="0" applyNumberFormat="1" applyFont="1" applyFill="1" applyBorder="1" applyAlignment="1">
      <alignment horizontal="right" vertical="center"/>
    </xf>
    <xf numFmtId="169" fontId="19" fillId="8" borderId="36" xfId="0" applyNumberFormat="1" applyFont="1" applyFill="1" applyBorder="1" applyAlignment="1">
      <alignment horizontal="right" vertical="center"/>
    </xf>
    <xf numFmtId="169" fontId="15" fillId="0" borderId="51" xfId="0" applyNumberFormat="1" applyFont="1" applyBorder="1" applyAlignment="1">
      <alignment horizontal="right" vertical="center"/>
    </xf>
    <xf numFmtId="169" fontId="15" fillId="0" borderId="16" xfId="0" applyNumberFormat="1" applyFont="1" applyBorder="1" applyAlignment="1">
      <alignment horizontal="right" vertical="center"/>
    </xf>
    <xf numFmtId="169" fontId="19" fillId="8" borderId="16" xfId="0" applyNumberFormat="1" applyFont="1" applyFill="1" applyBorder="1" applyAlignment="1">
      <alignment horizontal="right" vertical="center"/>
    </xf>
    <xf numFmtId="169" fontId="16" fillId="9" borderId="40" xfId="0" applyNumberFormat="1" applyFont="1" applyFill="1" applyBorder="1" applyAlignment="1">
      <alignment horizontal="center" vertical="center"/>
    </xf>
    <xf numFmtId="169" fontId="16" fillId="9" borderId="9" xfId="0" applyNumberFormat="1" applyFont="1" applyFill="1" applyBorder="1" applyAlignment="1">
      <alignment horizontal="center" vertical="center"/>
    </xf>
    <xf numFmtId="169" fontId="15" fillId="9" borderId="9" xfId="0" applyNumberFormat="1" applyFont="1" applyFill="1" applyBorder="1" applyAlignment="1">
      <alignment horizontal="center" vertical="center"/>
    </xf>
    <xf numFmtId="169" fontId="15" fillId="9" borderId="39" xfId="0" applyNumberFormat="1" applyFont="1" applyFill="1" applyBorder="1" applyAlignment="1">
      <alignment horizontal="center" vertical="center"/>
    </xf>
    <xf numFmtId="169" fontId="15" fillId="8" borderId="53" xfId="0" applyNumberFormat="1" applyFont="1" applyFill="1" applyBorder="1" applyAlignment="1">
      <alignment horizontal="center" vertical="center"/>
    </xf>
    <xf numFmtId="169" fontId="15" fillId="9" borderId="40" xfId="0" applyNumberFormat="1" applyFont="1" applyFill="1" applyBorder="1" applyAlignment="1">
      <alignment horizontal="center" vertical="center"/>
    </xf>
    <xf numFmtId="169" fontId="14" fillId="9" borderId="9" xfId="0" applyNumberFormat="1" applyFont="1" applyFill="1" applyBorder="1" applyAlignment="1">
      <alignment vertical="center"/>
    </xf>
    <xf numFmtId="169" fontId="15" fillId="0" borderId="7" xfId="0" applyNumberFormat="1" applyFont="1" applyBorder="1" applyAlignment="1">
      <alignment horizontal="center" vertical="center"/>
    </xf>
    <xf numFmtId="0" fontId="0" fillId="0" borderId="5" xfId="0" applyBorder="1"/>
    <xf numFmtId="0" fontId="0" fillId="0" borderId="6" xfId="0" applyBorder="1"/>
    <xf numFmtId="0" fontId="0" fillId="3" borderId="4" xfId="0" applyFill="1" applyBorder="1"/>
    <xf numFmtId="0" fontId="0" fillId="3" borderId="10" xfId="0" applyFill="1" applyBorder="1"/>
    <xf numFmtId="167" fontId="0" fillId="0" borderId="0" xfId="0" applyNumberFormat="1"/>
    <xf numFmtId="0" fontId="0" fillId="3" borderId="49" xfId="0" applyFill="1" applyBorder="1" applyAlignment="1">
      <alignment horizontal="center" wrapText="1"/>
    </xf>
    <xf numFmtId="178" fontId="0" fillId="4" borderId="7" xfId="0" applyNumberFormat="1" applyFill="1" applyBorder="1"/>
    <xf numFmtId="0" fontId="0" fillId="3" borderId="40" xfId="0" applyFill="1" applyBorder="1" applyAlignment="1">
      <alignment horizontal="center" wrapText="1"/>
    </xf>
    <xf numFmtId="0" fontId="0" fillId="4" borderId="5" xfId="0" applyFill="1" applyBorder="1"/>
    <xf numFmtId="0" fontId="0" fillId="4" borderId="17" xfId="0" applyFill="1" applyBorder="1"/>
    <xf numFmtId="0" fontId="0" fillId="4" borderId="28" xfId="0" applyFill="1" applyBorder="1"/>
    <xf numFmtId="167" fontId="0" fillId="0" borderId="29" xfId="0" applyNumberFormat="1" applyBorder="1"/>
    <xf numFmtId="167" fontId="0" fillId="0" borderId="31" xfId="0" applyNumberFormat="1" applyBorder="1"/>
    <xf numFmtId="0" fontId="12" fillId="3" borderId="25" xfId="0" applyFont="1" applyFill="1" applyBorder="1" applyAlignment="1">
      <alignment horizontal="center"/>
    </xf>
    <xf numFmtId="168" fontId="0" fillId="3" borderId="23" xfId="0" applyNumberFormat="1" applyFill="1" applyBorder="1"/>
    <xf numFmtId="168" fontId="0" fillId="3" borderId="43" xfId="0" applyNumberFormat="1" applyFill="1" applyBorder="1"/>
    <xf numFmtId="168" fontId="0" fillId="3" borderId="60" xfId="0" applyNumberFormat="1" applyFill="1" applyBorder="1"/>
    <xf numFmtId="0" fontId="12" fillId="0" borderId="47" xfId="0" applyFont="1" applyBorder="1" applyAlignment="1">
      <alignment horizontal="center"/>
    </xf>
    <xf numFmtId="15" fontId="0" fillId="4" borderId="9" xfId="0" applyNumberFormat="1" applyFill="1" applyBorder="1" applyAlignment="1">
      <alignment horizontal="right"/>
    </xf>
    <xf numFmtId="14" fontId="0" fillId="0" borderId="0" xfId="0" applyNumberFormat="1"/>
    <xf numFmtId="181" fontId="0" fillId="0" borderId="29" xfId="0" applyNumberFormat="1" applyBorder="1"/>
    <xf numFmtId="166" fontId="0" fillId="4" borderId="9" xfId="2" applyNumberFormat="1" applyFont="1" applyFill="1" applyBorder="1"/>
    <xf numFmtId="0" fontId="0" fillId="0" borderId="6" xfId="0" applyBorder="1" applyAlignment="1">
      <alignment wrapText="1"/>
    </xf>
    <xf numFmtId="177" fontId="0" fillId="3" borderId="61" xfId="0" applyNumberFormat="1" applyFill="1" applyBorder="1" applyAlignment="1">
      <alignment wrapText="1"/>
    </xf>
    <xf numFmtId="176" fontId="0" fillId="3" borderId="61" xfId="0" applyNumberFormat="1" applyFill="1" applyBorder="1" applyAlignment="1">
      <alignment wrapText="1"/>
    </xf>
    <xf numFmtId="2" fontId="0" fillId="3" borderId="61" xfId="0" applyNumberFormat="1" applyFill="1" applyBorder="1" applyAlignment="1">
      <alignment wrapText="1"/>
    </xf>
    <xf numFmtId="0" fontId="0" fillId="3" borderId="61" xfId="0" applyFill="1" applyBorder="1"/>
    <xf numFmtId="0" fontId="0" fillId="3" borderId="35" xfId="0" applyFill="1" applyBorder="1"/>
    <xf numFmtId="171" fontId="0" fillId="3" borderId="53" xfId="0" applyNumberFormat="1" applyFill="1" applyBorder="1"/>
    <xf numFmtId="0" fontId="0" fillId="0" borderId="32" xfId="0" applyBorder="1" applyAlignment="1">
      <alignment horizontal="center" wrapText="1"/>
    </xf>
    <xf numFmtId="164" fontId="0" fillId="0" borderId="14" xfId="1" applyNumberFormat="1" applyFont="1" applyFill="1" applyBorder="1"/>
    <xf numFmtId="9" fontId="0" fillId="4" borderId="9" xfId="1" applyFont="1" applyFill="1" applyBorder="1"/>
    <xf numFmtId="167" fontId="0" fillId="0" borderId="40" xfId="0" applyNumberFormat="1" applyBorder="1"/>
    <xf numFmtId="0" fontId="12" fillId="0" borderId="33" xfId="0" applyFont="1" applyBorder="1" applyAlignment="1">
      <alignment horizontal="center" vertical="center"/>
    </xf>
    <xf numFmtId="0" fontId="12" fillId="0" borderId="34" xfId="0" applyFont="1" applyBorder="1" applyAlignment="1">
      <alignment horizontal="center" vertical="center"/>
    </xf>
    <xf numFmtId="2" fontId="0" fillId="3" borderId="61" xfId="0" applyNumberFormat="1" applyFill="1" applyBorder="1"/>
    <xf numFmtId="0" fontId="0" fillId="3" borderId="22" xfId="0" applyFill="1" applyBorder="1"/>
    <xf numFmtId="177" fontId="0" fillId="3" borderId="23" xfId="0" applyNumberFormat="1" applyFill="1" applyBorder="1" applyAlignment="1">
      <alignment wrapText="1"/>
    </xf>
    <xf numFmtId="177" fontId="0" fillId="3" borderId="43" xfId="0" applyNumberFormat="1" applyFill="1" applyBorder="1" applyAlignment="1">
      <alignment wrapText="1"/>
    </xf>
    <xf numFmtId="176" fontId="0" fillId="3" borderId="43" xfId="0" applyNumberFormat="1" applyFill="1" applyBorder="1" applyAlignment="1">
      <alignment wrapText="1"/>
    </xf>
    <xf numFmtId="2" fontId="0" fillId="3" borderId="43" xfId="0" applyNumberFormat="1" applyFill="1" applyBorder="1" applyAlignment="1">
      <alignment wrapText="1"/>
    </xf>
    <xf numFmtId="175" fontId="0" fillId="0" borderId="14" xfId="0" applyNumberFormat="1" applyBorder="1"/>
    <xf numFmtId="171" fontId="0" fillId="0" borderId="14" xfId="0" applyNumberFormat="1" applyBorder="1"/>
    <xf numFmtId="171" fontId="0" fillId="0" borderId="16" xfId="0" applyNumberFormat="1" applyBorder="1"/>
    <xf numFmtId="166" fontId="0" fillId="0" borderId="0" xfId="2" applyNumberFormat="1" applyFont="1"/>
    <xf numFmtId="8" fontId="0" fillId="0" borderId="0" xfId="0" applyNumberFormat="1"/>
    <xf numFmtId="164" fontId="0" fillId="0" borderId="0" xfId="0" applyNumberFormat="1"/>
    <xf numFmtId="0" fontId="8" fillId="0" borderId="0" xfId="3"/>
    <xf numFmtId="2" fontId="0" fillId="0" borderId="0" xfId="0" applyNumberFormat="1"/>
    <xf numFmtId="167" fontId="0" fillId="4" borderId="10" xfId="0" applyNumberFormat="1" applyFill="1" applyBorder="1"/>
    <xf numFmtId="167" fontId="0" fillId="4" borderId="6" xfId="0" applyNumberFormat="1" applyFill="1" applyBorder="1"/>
    <xf numFmtId="0" fontId="0" fillId="0" borderId="10" xfId="0" applyBorder="1"/>
    <xf numFmtId="0" fontId="0" fillId="0" borderId="9" xfId="0" applyBorder="1" applyAlignment="1">
      <alignment horizontal="center"/>
    </xf>
    <xf numFmtId="0" fontId="0" fillId="3" borderId="9" xfId="0" applyFill="1" applyBorder="1" applyAlignment="1">
      <alignment horizontal="center"/>
    </xf>
    <xf numFmtId="0" fontId="12" fillId="10" borderId="25" xfId="0" applyFont="1" applyFill="1" applyBorder="1" applyAlignment="1">
      <alignment horizontal="center" textRotation="90" wrapText="1"/>
    </xf>
    <xf numFmtId="167" fontId="0" fillId="10" borderId="43" xfId="0" applyNumberFormat="1" applyFill="1" applyBorder="1"/>
    <xf numFmtId="170" fontId="0" fillId="10" borderId="22" xfId="0" applyNumberFormat="1" applyFill="1" applyBorder="1"/>
    <xf numFmtId="170" fontId="0" fillId="10" borderId="35" xfId="0" applyNumberFormat="1" applyFill="1" applyBorder="1"/>
    <xf numFmtId="0" fontId="0" fillId="10" borderId="4" xfId="0" applyFill="1" applyBorder="1" applyAlignment="1">
      <alignment wrapText="1"/>
    </xf>
    <xf numFmtId="0" fontId="0" fillId="10" borderId="5" xfId="0" applyFill="1" applyBorder="1" applyAlignment="1">
      <alignment wrapText="1"/>
    </xf>
    <xf numFmtId="0" fontId="0" fillId="10" borderId="20" xfId="0" applyFill="1" applyBorder="1"/>
    <xf numFmtId="0" fontId="0" fillId="10" borderId="37" xfId="0" applyFill="1" applyBorder="1" applyAlignment="1">
      <alignment wrapText="1"/>
    </xf>
    <xf numFmtId="0" fontId="0" fillId="10" borderId="40" xfId="0" applyFill="1" applyBorder="1" applyAlignment="1">
      <alignment horizontal="center" wrapText="1"/>
    </xf>
    <xf numFmtId="170" fontId="0" fillId="10" borderId="0" xfId="0" applyNumberFormat="1" applyFill="1"/>
    <xf numFmtId="0" fontId="0" fillId="10" borderId="17" xfId="0" applyFill="1" applyBorder="1"/>
    <xf numFmtId="0" fontId="0" fillId="10" borderId="10" xfId="0" applyFill="1" applyBorder="1" applyAlignment="1">
      <alignment wrapText="1"/>
    </xf>
    <xf numFmtId="0" fontId="0" fillId="10" borderId="9" xfId="0" applyFill="1" applyBorder="1" applyAlignment="1">
      <alignment horizontal="center" wrapText="1"/>
    </xf>
    <xf numFmtId="0" fontId="0" fillId="10" borderId="6" xfId="0" applyFill="1" applyBorder="1" applyAlignment="1">
      <alignment wrapText="1"/>
    </xf>
    <xf numFmtId="0" fontId="0" fillId="10" borderId="7" xfId="0" applyFill="1" applyBorder="1" applyAlignment="1">
      <alignment horizontal="center" wrapText="1"/>
    </xf>
    <xf numFmtId="167" fontId="0" fillId="10" borderId="7" xfId="0" applyNumberFormat="1" applyFill="1" applyBorder="1"/>
    <xf numFmtId="170" fontId="0" fillId="10" borderId="34" xfId="0" applyNumberFormat="1" applyFill="1" applyBorder="1"/>
    <xf numFmtId="170" fontId="0" fillId="10" borderId="23" xfId="0" applyNumberFormat="1" applyFill="1" applyBorder="1" applyAlignment="1">
      <alignment wrapText="1"/>
    </xf>
    <xf numFmtId="170" fontId="0" fillId="10" borderId="43" xfId="0" applyNumberFormat="1" applyFill="1" applyBorder="1" applyAlignment="1">
      <alignment wrapText="1"/>
    </xf>
    <xf numFmtId="0" fontId="0" fillId="10" borderId="53" xfId="0" applyFill="1" applyBorder="1" applyAlignment="1">
      <alignment horizontal="center" wrapText="1"/>
    </xf>
    <xf numFmtId="171" fontId="0" fillId="10" borderId="53" xfId="0" applyNumberFormat="1" applyFill="1" applyBorder="1"/>
    <xf numFmtId="170" fontId="0" fillId="10" borderId="23" xfId="0" applyNumberFormat="1" applyFill="1" applyBorder="1"/>
    <xf numFmtId="170" fontId="0" fillId="10" borderId="43" xfId="0" applyNumberFormat="1" applyFill="1" applyBorder="1"/>
    <xf numFmtId="169" fontId="0" fillId="10" borderId="43" xfId="0" applyNumberFormat="1" applyFill="1" applyBorder="1"/>
    <xf numFmtId="171" fontId="0" fillId="10" borderId="7" xfId="0" applyNumberFormat="1" applyFill="1" applyBorder="1"/>
    <xf numFmtId="0" fontId="0" fillId="10" borderId="4" xfId="0" applyFill="1" applyBorder="1"/>
    <xf numFmtId="0" fontId="0" fillId="10" borderId="10" xfId="0" applyFill="1" applyBorder="1"/>
    <xf numFmtId="171" fontId="0" fillId="10" borderId="9" xfId="0" applyNumberFormat="1" applyFill="1" applyBorder="1"/>
    <xf numFmtId="0" fontId="0" fillId="0" borderId="4" xfId="0" applyBorder="1" applyAlignment="1">
      <alignment wrapText="1"/>
    </xf>
    <xf numFmtId="0" fontId="0" fillId="0" borderId="5" xfId="0" applyBorder="1" applyAlignment="1">
      <alignment wrapText="1"/>
    </xf>
    <xf numFmtId="0" fontId="0" fillId="0" borderId="10" xfId="0" applyBorder="1" applyAlignment="1">
      <alignment wrapText="1"/>
    </xf>
    <xf numFmtId="0" fontId="13" fillId="7" borderId="62" xfId="0" applyFont="1" applyFill="1" applyBorder="1" applyAlignment="1">
      <alignment horizontal="center" vertical="center" wrapText="1"/>
    </xf>
    <xf numFmtId="0" fontId="13" fillId="7" borderId="30" xfId="0" applyFont="1" applyFill="1" applyBorder="1" applyAlignment="1">
      <alignment horizontal="left" vertical="center" wrapText="1"/>
    </xf>
    <xf numFmtId="0" fontId="0" fillId="0" borderId="13" xfId="0" applyBorder="1" applyAlignment="1">
      <alignment horizontal="center"/>
    </xf>
    <xf numFmtId="0" fontId="14" fillId="0" borderId="14" xfId="0" applyFont="1" applyBorder="1" applyAlignment="1">
      <alignment vertical="center" wrapText="1"/>
    </xf>
    <xf numFmtId="0" fontId="14" fillId="0" borderId="13" xfId="0" quotePrefix="1" applyFont="1" applyBorder="1" applyAlignment="1">
      <alignment horizontal="center" vertical="center" wrapText="1"/>
    </xf>
    <xf numFmtId="0" fontId="21" fillId="7" borderId="13" xfId="0" applyFont="1" applyFill="1" applyBorder="1" applyAlignment="1">
      <alignment horizontal="center" vertical="center" wrapText="1"/>
    </xf>
    <xf numFmtId="0" fontId="8" fillId="0" borderId="14" xfId="3" applyBorder="1"/>
    <xf numFmtId="0" fontId="21" fillId="8" borderId="13" xfId="0" applyFont="1" applyFill="1" applyBorder="1" applyAlignment="1">
      <alignment horizontal="center" vertical="center" wrapText="1"/>
    </xf>
    <xf numFmtId="0" fontId="14" fillId="8" borderId="14" xfId="0" applyFont="1" applyFill="1" applyBorder="1" applyAlignment="1">
      <alignment vertical="center" wrapText="1"/>
    </xf>
    <xf numFmtId="0" fontId="21"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21" fillId="0" borderId="14" xfId="0" applyFont="1" applyBorder="1" applyAlignment="1">
      <alignment vertical="center" wrapText="1"/>
    </xf>
    <xf numFmtId="0" fontId="8" fillId="0" borderId="14" xfId="3" applyFill="1" applyBorder="1" applyAlignment="1">
      <alignment vertical="center" wrapText="1"/>
    </xf>
    <xf numFmtId="0" fontId="8" fillId="0" borderId="14" xfId="3" applyBorder="1" applyAlignment="1">
      <alignment vertical="center" wrapText="1"/>
    </xf>
    <xf numFmtId="0" fontId="0" fillId="0" borderId="15" xfId="0" applyBorder="1" applyAlignment="1">
      <alignment horizontal="center"/>
    </xf>
    <xf numFmtId="0" fontId="0" fillId="0" borderId="17" xfId="0" applyBorder="1" applyAlignment="1">
      <alignment wrapText="1"/>
    </xf>
    <xf numFmtId="0" fontId="0" fillId="0" borderId="0" xfId="0" applyAlignment="1">
      <alignment horizontal="center" wrapText="1"/>
    </xf>
    <xf numFmtId="172" fontId="0" fillId="4" borderId="14" xfId="0" applyNumberFormat="1" applyFill="1" applyBorder="1"/>
    <xf numFmtId="0" fontId="0" fillId="2" borderId="14" xfId="0" applyFill="1" applyBorder="1"/>
    <xf numFmtId="0" fontId="0" fillId="2" borderId="14" xfId="0" applyFill="1" applyBorder="1" applyAlignment="1">
      <alignment vertical="top"/>
    </xf>
    <xf numFmtId="168" fontId="0" fillId="0" borderId="45" xfId="0" applyNumberFormat="1" applyBorder="1"/>
    <xf numFmtId="181" fontId="0" fillId="0" borderId="41" xfId="0" applyNumberFormat="1" applyBorder="1"/>
    <xf numFmtId="167" fontId="0" fillId="0" borderId="20" xfId="0" applyNumberFormat="1" applyBorder="1"/>
    <xf numFmtId="167" fontId="0" fillId="0" borderId="21" xfId="0" applyNumberFormat="1" applyBorder="1" applyAlignment="1">
      <alignment horizontal="center"/>
    </xf>
    <xf numFmtId="167" fontId="0" fillId="0" borderId="45" xfId="0" applyNumberFormat="1" applyBorder="1"/>
    <xf numFmtId="167" fontId="0" fillId="0" borderId="41" xfId="0" applyNumberFormat="1" applyBorder="1"/>
    <xf numFmtId="167" fontId="0" fillId="0" borderId="21" xfId="0" applyNumberFormat="1" applyBorder="1"/>
    <xf numFmtId="0" fontId="12" fillId="0" borderId="48" xfId="0" applyFont="1" applyBorder="1" applyAlignment="1">
      <alignment vertical="center" wrapText="1"/>
    </xf>
    <xf numFmtId="0" fontId="12" fillId="0" borderId="44" xfId="0" applyFont="1" applyBorder="1" applyAlignment="1">
      <alignment vertical="center" wrapText="1"/>
    </xf>
    <xf numFmtId="0" fontId="12" fillId="0" borderId="33" xfId="0" applyFont="1" applyBorder="1" applyAlignment="1">
      <alignment horizontal="center" wrapText="1"/>
    </xf>
    <xf numFmtId="0" fontId="12" fillId="0" borderId="44" xfId="0" applyFont="1" applyBorder="1" applyAlignment="1">
      <alignment horizontal="center" wrapText="1"/>
    </xf>
    <xf numFmtId="168" fontId="0" fillId="3" borderId="35" xfId="0" applyNumberFormat="1" applyFill="1" applyBorder="1"/>
    <xf numFmtId="0" fontId="12" fillId="0" borderId="6" xfId="0" applyFont="1" applyBorder="1" applyAlignment="1">
      <alignment horizontal="center"/>
    </xf>
    <xf numFmtId="0" fontId="12" fillId="0" borderId="48" xfId="0" applyFont="1" applyBorder="1" applyAlignment="1">
      <alignment horizontal="center"/>
    </xf>
    <xf numFmtId="164" fontId="0" fillId="0" borderId="9" xfId="1" applyNumberFormat="1" applyFont="1" applyBorder="1" applyAlignment="1">
      <alignment horizontal="right" wrapText="1"/>
    </xf>
    <xf numFmtId="165" fontId="0" fillId="4" borderId="9" xfId="0" applyNumberFormat="1" applyFill="1" applyBorder="1"/>
    <xf numFmtId="0" fontId="0" fillId="4" borderId="20" xfId="0" applyFill="1" applyBorder="1"/>
    <xf numFmtId="178" fontId="0" fillId="4" borderId="40" xfId="0" applyNumberFormat="1" applyFill="1" applyBorder="1"/>
    <xf numFmtId="0" fontId="0" fillId="4" borderId="11" xfId="0" applyFill="1" applyBorder="1"/>
    <xf numFmtId="0" fontId="0" fillId="4" borderId="12" xfId="0" applyFill="1" applyBorder="1"/>
    <xf numFmtId="0" fontId="0" fillId="4" borderId="37" xfId="0" applyFill="1" applyBorder="1"/>
    <xf numFmtId="0" fontId="0" fillId="4" borderId="10" xfId="0" applyFill="1" applyBorder="1"/>
    <xf numFmtId="167" fontId="0" fillId="0" borderId="6" xfId="0" applyNumberFormat="1" applyBorder="1"/>
    <xf numFmtId="0" fontId="0" fillId="10" borderId="26" xfId="0" applyFill="1" applyBorder="1"/>
    <xf numFmtId="0" fontId="0" fillId="10" borderId="38" xfId="0" applyFill="1" applyBorder="1" applyAlignment="1">
      <alignment wrapText="1"/>
    </xf>
    <xf numFmtId="167" fontId="0" fillId="10" borderId="39" xfId="0" applyNumberFormat="1" applyFill="1" applyBorder="1"/>
    <xf numFmtId="0" fontId="2" fillId="0" borderId="0" xfId="0" applyFont="1"/>
    <xf numFmtId="178" fontId="0" fillId="4" borderId="32" xfId="0" applyNumberFormat="1" applyFill="1" applyBorder="1"/>
    <xf numFmtId="0" fontId="0" fillId="4" borderId="32" xfId="0" applyFill="1" applyBorder="1"/>
    <xf numFmtId="0" fontId="0" fillId="4" borderId="30" xfId="0" applyFill="1" applyBorder="1"/>
    <xf numFmtId="169" fontId="0" fillId="10" borderId="22" xfId="0" applyNumberFormat="1" applyFill="1" applyBorder="1"/>
    <xf numFmtId="177" fontId="0" fillId="3" borderId="65" xfId="0" applyNumberFormat="1" applyFill="1" applyBorder="1" applyAlignment="1">
      <alignment wrapText="1"/>
    </xf>
    <xf numFmtId="0" fontId="0" fillId="6" borderId="61" xfId="0" applyFill="1" applyBorder="1"/>
    <xf numFmtId="0" fontId="0" fillId="3" borderId="57" xfId="0" applyFill="1" applyBorder="1"/>
    <xf numFmtId="0" fontId="0" fillId="3" borderId="58" xfId="0" applyFill="1" applyBorder="1"/>
    <xf numFmtId="171" fontId="0" fillId="4" borderId="14" xfId="0" applyNumberFormat="1" applyFill="1" applyBorder="1"/>
    <xf numFmtId="0" fontId="0" fillId="10" borderId="5" xfId="0" applyFill="1" applyBorder="1"/>
    <xf numFmtId="0" fontId="0" fillId="10" borderId="6" xfId="0" applyFill="1" applyBorder="1"/>
    <xf numFmtId="0" fontId="12" fillId="0" borderId="16" xfId="0" applyFont="1" applyBorder="1" applyAlignment="1">
      <alignment horizontal="center"/>
    </xf>
    <xf numFmtId="181" fontId="0" fillId="0" borderId="31" xfId="0" applyNumberFormat="1" applyBorder="1"/>
    <xf numFmtId="167" fontId="0" fillId="0" borderId="49" xfId="0" applyNumberFormat="1" applyBorder="1"/>
    <xf numFmtId="0" fontId="6" fillId="0" borderId="0" xfId="0" applyFont="1" applyAlignment="1">
      <alignment horizontal="center" vertical="center" textRotation="90" wrapText="1"/>
    </xf>
    <xf numFmtId="170" fontId="0" fillId="0" borderId="0" xfId="0" applyNumberFormat="1"/>
    <xf numFmtId="0" fontId="12" fillId="0" borderId="25" xfId="0" applyFont="1" applyBorder="1" applyAlignment="1">
      <alignment horizontal="center"/>
    </xf>
    <xf numFmtId="0" fontId="0" fillId="4" borderId="32" xfId="0" applyFill="1" applyBorder="1" applyAlignment="1">
      <alignment wrapText="1"/>
    </xf>
    <xf numFmtId="175" fontId="0" fillId="4" borderId="10" xfId="0" applyNumberFormat="1" applyFill="1" applyBorder="1"/>
    <xf numFmtId="172" fontId="0" fillId="4" borderId="10" xfId="0" applyNumberFormat="1" applyFill="1" applyBorder="1"/>
    <xf numFmtId="178" fontId="0" fillId="4" borderId="10" xfId="0" applyNumberFormat="1" applyFill="1" applyBorder="1"/>
    <xf numFmtId="178" fontId="0" fillId="4" borderId="6" xfId="0" applyNumberFormat="1" applyFill="1" applyBorder="1"/>
    <xf numFmtId="171" fontId="0" fillId="3" borderId="37" xfId="0" applyNumberFormat="1" applyFill="1" applyBorder="1"/>
    <xf numFmtId="171" fontId="0" fillId="6" borderId="46" xfId="0" applyNumberFormat="1" applyFill="1" applyBorder="1"/>
    <xf numFmtId="171" fontId="0" fillId="10" borderId="10" xfId="0" applyNumberFormat="1" applyFill="1" applyBorder="1"/>
    <xf numFmtId="178" fontId="0" fillId="0" borderId="14" xfId="0" applyNumberFormat="1" applyBorder="1"/>
    <xf numFmtId="178" fontId="0" fillId="0" borderId="16" xfId="0" applyNumberFormat="1" applyBorder="1"/>
    <xf numFmtId="171" fontId="0" fillId="4" borderId="32" xfId="0" applyNumberFormat="1" applyFill="1" applyBorder="1"/>
    <xf numFmtId="171" fontId="0" fillId="4" borderId="30" xfId="0" applyNumberFormat="1" applyFill="1" applyBorder="1"/>
    <xf numFmtId="0" fontId="0" fillId="6" borderId="32" xfId="0" applyFill="1" applyBorder="1" applyAlignment="1">
      <alignment horizontal="center" wrapText="1"/>
    </xf>
    <xf numFmtId="171" fontId="0" fillId="6" borderId="32" xfId="0" applyNumberFormat="1" applyFill="1" applyBorder="1"/>
    <xf numFmtId="2" fontId="0" fillId="3" borderId="58" xfId="0" applyNumberFormat="1" applyFill="1" applyBorder="1" applyAlignment="1">
      <alignment wrapText="1"/>
    </xf>
    <xf numFmtId="2" fontId="0" fillId="3" borderId="35" xfId="0" applyNumberFormat="1" applyFill="1" applyBorder="1" applyAlignment="1">
      <alignment wrapText="1"/>
    </xf>
    <xf numFmtId="170" fontId="0" fillId="10" borderId="10" xfId="0" applyNumberFormat="1" applyFill="1" applyBorder="1"/>
    <xf numFmtId="170" fontId="0" fillId="10" borderId="3" xfId="0" applyNumberFormat="1" applyFill="1" applyBorder="1"/>
    <xf numFmtId="0" fontId="0" fillId="10" borderId="28" xfId="0" applyFill="1" applyBorder="1"/>
    <xf numFmtId="0" fontId="0" fillId="6" borderId="66" xfId="0" applyFill="1" applyBorder="1"/>
    <xf numFmtId="177" fontId="0" fillId="3" borderId="69" xfId="0" applyNumberFormat="1" applyFill="1" applyBorder="1" applyAlignment="1">
      <alignment wrapText="1"/>
    </xf>
    <xf numFmtId="167" fontId="0" fillId="10" borderId="66" xfId="0" applyNumberFormat="1" applyFill="1" applyBorder="1"/>
    <xf numFmtId="0" fontId="0" fillId="4" borderId="6" xfId="0" applyFill="1" applyBorder="1"/>
    <xf numFmtId="0" fontId="0" fillId="3" borderId="65" xfId="0" applyFill="1" applyBorder="1"/>
    <xf numFmtId="166" fontId="0" fillId="4" borderId="32" xfId="2" applyNumberFormat="1" applyFont="1" applyFill="1" applyBorder="1"/>
    <xf numFmtId="171" fontId="0" fillId="3" borderId="54" xfId="0" applyNumberFormat="1" applyFill="1" applyBorder="1"/>
    <xf numFmtId="167" fontId="0" fillId="10" borderId="37" xfId="0" applyNumberFormat="1" applyFill="1" applyBorder="1"/>
    <xf numFmtId="167" fontId="0" fillId="10" borderId="10" xfId="0" applyNumberFormat="1" applyFill="1" applyBorder="1"/>
    <xf numFmtId="167" fontId="0" fillId="10" borderId="38" xfId="0" applyNumberFormat="1" applyFill="1" applyBorder="1"/>
    <xf numFmtId="167" fontId="0" fillId="10" borderId="6" xfId="0" applyNumberFormat="1" applyFill="1" applyBorder="1"/>
    <xf numFmtId="0" fontId="0" fillId="6" borderId="57" xfId="0" applyFill="1" applyBorder="1"/>
    <xf numFmtId="0" fontId="0" fillId="6" borderId="58" xfId="0" applyFill="1" applyBorder="1"/>
    <xf numFmtId="0" fontId="0" fillId="6" borderId="64" xfId="0" applyFill="1" applyBorder="1" applyAlignment="1">
      <alignment horizontal="left" vertical="center"/>
    </xf>
    <xf numFmtId="0" fontId="0" fillId="6" borderId="24" xfId="0" applyFill="1" applyBorder="1" applyAlignment="1">
      <alignment wrapText="1"/>
    </xf>
    <xf numFmtId="0" fontId="0" fillId="3" borderId="29" xfId="0" applyFill="1" applyBorder="1"/>
    <xf numFmtId="0" fontId="0" fillId="10" borderId="29" xfId="0" applyFill="1" applyBorder="1"/>
    <xf numFmtId="0" fontId="0" fillId="10" borderId="31" xfId="0" applyFill="1" applyBorder="1"/>
    <xf numFmtId="178" fontId="0" fillId="4" borderId="24" xfId="0" applyNumberFormat="1" applyFill="1" applyBorder="1"/>
    <xf numFmtId="178" fontId="0" fillId="4" borderId="37" xfId="0" applyNumberFormat="1" applyFill="1" applyBorder="1"/>
    <xf numFmtId="166" fontId="0" fillId="4" borderId="24" xfId="2" applyNumberFormat="1" applyFont="1" applyFill="1" applyBorder="1"/>
    <xf numFmtId="166" fontId="0" fillId="4" borderId="10" xfId="2" applyNumberFormat="1" applyFont="1" applyFill="1" applyBorder="1"/>
    <xf numFmtId="166" fontId="0" fillId="4" borderId="6" xfId="2" applyNumberFormat="1" applyFont="1" applyFill="1" applyBorder="1"/>
    <xf numFmtId="9" fontId="0" fillId="4" borderId="14" xfId="1" applyFont="1" applyFill="1" applyBorder="1"/>
    <xf numFmtId="171" fontId="0" fillId="0" borderId="30" xfId="0" applyNumberFormat="1" applyBorder="1"/>
    <xf numFmtId="178" fontId="0" fillId="2" borderId="32" xfId="0" applyNumberFormat="1" applyFill="1" applyBorder="1"/>
    <xf numFmtId="172" fontId="0" fillId="4" borderId="32" xfId="0" applyNumberFormat="1" applyFill="1" applyBorder="1"/>
    <xf numFmtId="172" fontId="0" fillId="4" borderId="30" xfId="0" applyNumberFormat="1" applyFill="1" applyBorder="1"/>
    <xf numFmtId="178" fontId="0" fillId="2" borderId="37" xfId="0" applyNumberFormat="1" applyFill="1" applyBorder="1"/>
    <xf numFmtId="175" fontId="0" fillId="4" borderId="24" xfId="0" applyNumberFormat="1" applyFill="1" applyBorder="1"/>
    <xf numFmtId="175" fontId="0" fillId="4" borderId="32" xfId="0" applyNumberFormat="1" applyFill="1" applyBorder="1"/>
    <xf numFmtId="175" fontId="0" fillId="4" borderId="30" xfId="0" applyNumberFormat="1" applyFill="1" applyBorder="1"/>
    <xf numFmtId="175" fontId="0" fillId="4" borderId="14" xfId="0" applyNumberFormat="1" applyFill="1" applyBorder="1"/>
    <xf numFmtId="170" fontId="0" fillId="10" borderId="61" xfId="0" applyNumberFormat="1" applyFill="1" applyBorder="1" applyAlignment="1">
      <alignment wrapText="1"/>
    </xf>
    <xf numFmtId="0" fontId="0" fillId="0" borderId="11" xfId="0" applyBorder="1"/>
    <xf numFmtId="0" fontId="0" fillId="3" borderId="20" xfId="0" applyFill="1" applyBorder="1" applyAlignment="1">
      <alignment vertical="center"/>
    </xf>
    <xf numFmtId="0" fontId="0" fillId="3" borderId="37" xfId="0" applyFill="1" applyBorder="1" applyAlignment="1">
      <alignment wrapText="1"/>
    </xf>
    <xf numFmtId="0" fontId="0" fillId="10" borderId="11" xfId="0" applyFill="1" applyBorder="1" applyAlignment="1">
      <alignment horizontal="left"/>
    </xf>
    <xf numFmtId="0" fontId="0" fillId="10" borderId="17" xfId="0" applyFill="1" applyBorder="1" applyAlignment="1">
      <alignment horizontal="left"/>
    </xf>
    <xf numFmtId="0" fontId="0" fillId="6" borderId="12" xfId="0" applyFill="1" applyBorder="1" applyAlignment="1">
      <alignment wrapText="1"/>
    </xf>
    <xf numFmtId="0" fontId="0" fillId="6" borderId="12" xfId="0" applyFill="1" applyBorder="1"/>
    <xf numFmtId="0" fontId="0" fillId="6" borderId="24"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6" xfId="0" applyFill="1" applyBorder="1" applyAlignment="1">
      <alignment horizontal="center" vertical="center" wrapText="1"/>
    </xf>
    <xf numFmtId="0" fontId="0" fillId="4" borderId="24" xfId="0" applyFill="1" applyBorder="1" applyAlignment="1">
      <alignment wrapText="1"/>
    </xf>
    <xf numFmtId="0" fontId="0" fillId="2" borderId="10" xfId="0" applyFill="1" applyBorder="1"/>
    <xf numFmtId="173" fontId="0" fillId="0" borderId="10" xfId="0" applyNumberFormat="1" applyBorder="1"/>
    <xf numFmtId="0" fontId="0" fillId="2" borderId="10" xfId="0" applyFill="1" applyBorder="1" applyAlignment="1">
      <alignment vertical="top"/>
    </xf>
    <xf numFmtId="9" fontId="0" fillId="4" borderId="10" xfId="1" applyFont="1" applyFill="1" applyBorder="1"/>
    <xf numFmtId="0" fontId="0" fillId="3" borderId="34" xfId="0" applyFill="1" applyBorder="1"/>
    <xf numFmtId="0" fontId="0" fillId="3" borderId="34" xfId="0" applyFill="1" applyBorder="1" applyAlignment="1">
      <alignment wrapText="1"/>
    </xf>
    <xf numFmtId="0" fontId="0" fillId="10" borderId="58" xfId="0" applyFill="1" applyBorder="1" applyAlignment="1">
      <alignment wrapText="1"/>
    </xf>
    <xf numFmtId="0" fontId="0" fillId="6" borderId="59" xfId="0" applyFill="1" applyBorder="1" applyAlignment="1">
      <alignment horizontal="center" wrapText="1"/>
    </xf>
    <xf numFmtId="0" fontId="0" fillId="3" borderId="59" xfId="0" applyFill="1" applyBorder="1" applyAlignment="1">
      <alignment horizontal="center" wrapText="1"/>
    </xf>
    <xf numFmtId="0" fontId="0" fillId="3" borderId="44" xfId="0" applyFill="1" applyBorder="1" applyAlignment="1">
      <alignment horizontal="center" wrapText="1"/>
    </xf>
    <xf numFmtId="0" fontId="0" fillId="10" borderId="59" xfId="0" applyFill="1" applyBorder="1" applyAlignment="1">
      <alignment horizontal="center" wrapText="1"/>
    </xf>
    <xf numFmtId="0" fontId="0" fillId="3" borderId="41" xfId="0" applyFill="1" applyBorder="1" applyAlignment="1">
      <alignment horizontal="center" wrapText="1"/>
    </xf>
    <xf numFmtId="167" fontId="0" fillId="10" borderId="23" xfId="0" applyNumberFormat="1" applyFill="1" applyBorder="1"/>
    <xf numFmtId="0" fontId="0" fillId="0" borderId="71" xfId="0" applyBorder="1" applyAlignment="1">
      <alignment horizontal="center" wrapText="1"/>
    </xf>
    <xf numFmtId="0" fontId="0" fillId="0" borderId="3" xfId="0" applyBorder="1"/>
    <xf numFmtId="0" fontId="0" fillId="0" borderId="46" xfId="0" applyBorder="1"/>
    <xf numFmtId="9" fontId="0" fillId="0" borderId="10" xfId="1" applyFont="1" applyBorder="1"/>
    <xf numFmtId="0" fontId="0" fillId="0" borderId="68" xfId="0" applyBorder="1"/>
    <xf numFmtId="169" fontId="0" fillId="0" borderId="6" xfId="0" applyNumberFormat="1" applyBorder="1"/>
    <xf numFmtId="175" fontId="0" fillId="0" borderId="66" xfId="0" applyNumberFormat="1" applyBorder="1"/>
    <xf numFmtId="175" fontId="0" fillId="0" borderId="43" xfId="0" applyNumberFormat="1" applyBorder="1"/>
    <xf numFmtId="171" fontId="0" fillId="3" borderId="35" xfId="0" applyNumberFormat="1" applyFill="1" applyBorder="1"/>
    <xf numFmtId="171" fontId="0" fillId="10" borderId="70" xfId="0" applyNumberFormat="1" applyFill="1" applyBorder="1"/>
    <xf numFmtId="171" fontId="0" fillId="3" borderId="23" xfId="0" applyNumberFormat="1" applyFill="1" applyBorder="1"/>
    <xf numFmtId="171" fontId="0" fillId="10" borderId="43" xfId="0" applyNumberFormat="1" applyFill="1" applyBorder="1"/>
    <xf numFmtId="171" fontId="0" fillId="10" borderId="60" xfId="0" applyNumberFormat="1" applyFill="1" applyBorder="1"/>
    <xf numFmtId="167" fontId="0" fillId="4" borderId="24" xfId="0" applyNumberFormat="1" applyFill="1" applyBorder="1"/>
    <xf numFmtId="0" fontId="12" fillId="0" borderId="35" xfId="0" applyFont="1" applyBorder="1" applyAlignment="1">
      <alignment horizontal="center"/>
    </xf>
    <xf numFmtId="171" fontId="0" fillId="6" borderId="24" xfId="0" applyNumberFormat="1" applyFill="1" applyBorder="1"/>
    <xf numFmtId="178" fontId="0" fillId="3" borderId="10" xfId="0" applyNumberFormat="1" applyFill="1" applyBorder="1"/>
    <xf numFmtId="178" fontId="0" fillId="10" borderId="10" xfId="0" applyNumberFormat="1" applyFill="1" applyBorder="1"/>
    <xf numFmtId="178" fontId="0" fillId="10" borderId="6" xfId="0" applyNumberFormat="1" applyFill="1" applyBorder="1"/>
    <xf numFmtId="0" fontId="0" fillId="0" borderId="39" xfId="0" applyBorder="1" applyAlignment="1">
      <alignment horizontal="center"/>
    </xf>
    <xf numFmtId="0" fontId="0" fillId="6" borderId="11" xfId="0" applyFill="1" applyBorder="1"/>
    <xf numFmtId="0" fontId="0" fillId="6" borderId="32" xfId="0" applyFill="1" applyBorder="1" applyAlignment="1">
      <alignment horizontal="center"/>
    </xf>
    <xf numFmtId="0" fontId="0" fillId="6" borderId="26" xfId="0" applyFill="1" applyBorder="1"/>
    <xf numFmtId="0" fontId="0" fillId="6" borderId="39" xfId="0" applyFill="1" applyBorder="1" applyAlignment="1">
      <alignment horizontal="center"/>
    </xf>
    <xf numFmtId="0" fontId="0" fillId="10" borderId="71" xfId="0" applyFill="1" applyBorder="1" applyAlignment="1">
      <alignment horizontal="center" wrapText="1"/>
    </xf>
    <xf numFmtId="0" fontId="0" fillId="10" borderId="44" xfId="0" applyFill="1" applyBorder="1" applyAlignment="1">
      <alignment horizontal="center" wrapText="1"/>
    </xf>
    <xf numFmtId="178" fontId="0" fillId="2" borderId="64" xfId="0" applyNumberFormat="1" applyFill="1" applyBorder="1"/>
    <xf numFmtId="178" fontId="0" fillId="2" borderId="29" xfId="0" applyNumberFormat="1" applyFill="1" applyBorder="1"/>
    <xf numFmtId="178" fontId="0" fillId="4" borderId="29" xfId="0" applyNumberFormat="1" applyFill="1" applyBorder="1"/>
    <xf numFmtId="178" fontId="0" fillId="4" borderId="31" xfId="0" applyNumberFormat="1" applyFill="1" applyBorder="1"/>
    <xf numFmtId="0" fontId="0" fillId="6" borderId="44" xfId="0" applyFill="1" applyBorder="1" applyAlignment="1">
      <alignment horizontal="center" wrapText="1"/>
    </xf>
    <xf numFmtId="0" fontId="0" fillId="4" borderId="26" xfId="0" applyFill="1" applyBorder="1" applyAlignment="1">
      <alignment wrapText="1"/>
    </xf>
    <xf numFmtId="0" fontId="0" fillId="4" borderId="2" xfId="0" applyFill="1" applyBorder="1"/>
    <xf numFmtId="0" fontId="0" fillId="4" borderId="39" xfId="0" applyFill="1" applyBorder="1" applyAlignment="1">
      <alignment horizontal="center" wrapText="1"/>
    </xf>
    <xf numFmtId="175" fontId="0" fillId="0" borderId="73" xfId="0" applyNumberFormat="1" applyBorder="1"/>
    <xf numFmtId="172" fontId="0" fillId="4" borderId="39" xfId="0" applyNumberFormat="1" applyFill="1" applyBorder="1"/>
    <xf numFmtId="172" fontId="0" fillId="4" borderId="27" xfId="0" applyNumberFormat="1" applyFill="1" applyBorder="1"/>
    <xf numFmtId="0" fontId="0" fillId="6" borderId="34" xfId="0" applyFill="1" applyBorder="1"/>
    <xf numFmtId="0" fontId="0" fillId="6" borderId="34" xfId="0" applyFill="1" applyBorder="1" applyAlignment="1">
      <alignment wrapText="1"/>
    </xf>
    <xf numFmtId="0" fontId="0" fillId="6" borderId="49" xfId="0" applyFill="1" applyBorder="1" applyAlignment="1">
      <alignment horizontal="center" wrapText="1"/>
    </xf>
    <xf numFmtId="171" fontId="0" fillId="6" borderId="35" xfId="0" applyNumberFormat="1" applyFill="1" applyBorder="1"/>
    <xf numFmtId="171" fontId="0" fillId="6" borderId="49" xfId="0" applyNumberFormat="1" applyFill="1" applyBorder="1"/>
    <xf numFmtId="0" fontId="0" fillId="4" borderId="14" xfId="0" applyFill="1" applyBorder="1" applyAlignment="1">
      <alignment horizontal="center" wrapText="1"/>
    </xf>
    <xf numFmtId="0" fontId="0" fillId="4" borderId="16" xfId="0" applyFill="1" applyBorder="1" applyAlignment="1">
      <alignment horizontal="center" wrapText="1"/>
    </xf>
    <xf numFmtId="0" fontId="0" fillId="4" borderId="26" xfId="0" applyFill="1" applyBorder="1"/>
    <xf numFmtId="175" fontId="0" fillId="0" borderId="27" xfId="0" applyNumberFormat="1" applyBorder="1"/>
    <xf numFmtId="175" fontId="0" fillId="4" borderId="38" xfId="0" applyNumberFormat="1" applyFill="1" applyBorder="1"/>
    <xf numFmtId="175" fontId="0" fillId="4" borderId="39" xfId="0" applyNumberFormat="1" applyFill="1" applyBorder="1"/>
    <xf numFmtId="175" fontId="0" fillId="4" borderId="27" xfId="0" applyNumberFormat="1" applyFill="1" applyBorder="1"/>
    <xf numFmtId="178" fontId="0" fillId="0" borderId="30" xfId="0" applyNumberFormat="1" applyBorder="1"/>
    <xf numFmtId="178" fontId="0" fillId="2" borderId="24" xfId="0" applyNumberFormat="1" applyFill="1" applyBorder="1"/>
    <xf numFmtId="0" fontId="12" fillId="3" borderId="55" xfId="0" applyFont="1" applyFill="1" applyBorder="1" applyAlignment="1">
      <alignment horizontal="center" textRotation="90" wrapText="1"/>
    </xf>
    <xf numFmtId="0" fontId="0" fillId="6" borderId="73" xfId="0" applyFill="1" applyBorder="1"/>
    <xf numFmtId="0" fontId="0" fillId="3" borderId="72" xfId="0" applyFill="1" applyBorder="1"/>
    <xf numFmtId="167" fontId="0" fillId="10" borderId="73" xfId="0" applyNumberFormat="1" applyFill="1" applyBorder="1"/>
    <xf numFmtId="164" fontId="0" fillId="2" borderId="9" xfId="0" applyNumberFormat="1" applyFill="1" applyBorder="1"/>
    <xf numFmtId="164" fontId="0" fillId="4" borderId="14" xfId="0" applyNumberFormat="1" applyFill="1" applyBorder="1"/>
    <xf numFmtId="0" fontId="0" fillId="0" borderId="4" xfId="0" applyBorder="1" applyAlignment="1">
      <alignment horizontal="left"/>
    </xf>
    <xf numFmtId="0" fontId="0" fillId="0" borderId="10" xfId="0" applyBorder="1" applyAlignment="1">
      <alignment horizontal="left"/>
    </xf>
    <xf numFmtId="0" fontId="3" fillId="0" borderId="18" xfId="0" applyFont="1" applyBorder="1" applyAlignment="1">
      <alignment horizontal="centerContinuous" vertical="center"/>
    </xf>
    <xf numFmtId="0" fontId="6" fillId="0" borderId="8" xfId="0" applyFont="1" applyBorder="1" applyAlignment="1">
      <alignment horizontal="centerContinuous" vertical="center" wrapText="1"/>
    </xf>
    <xf numFmtId="0" fontId="0" fillId="6" borderId="39" xfId="0" applyFill="1" applyBorder="1" applyAlignment="1">
      <alignment horizontal="center" wrapText="1"/>
    </xf>
    <xf numFmtId="171" fontId="0" fillId="6" borderId="39" xfId="0" applyNumberFormat="1" applyFill="1" applyBorder="1"/>
    <xf numFmtId="171" fontId="0" fillId="10" borderId="40" xfId="0" applyNumberFormat="1" applyFill="1" applyBorder="1"/>
    <xf numFmtId="0" fontId="0" fillId="3" borderId="32" xfId="0" applyFill="1" applyBorder="1" applyAlignment="1">
      <alignment horizontal="center" wrapText="1"/>
    </xf>
    <xf numFmtId="171" fontId="0" fillId="3" borderId="32" xfId="0" applyNumberFormat="1" applyFill="1" applyBorder="1"/>
    <xf numFmtId="0" fontId="0" fillId="3" borderId="7" xfId="0" applyFill="1" applyBorder="1" applyAlignment="1">
      <alignment horizontal="center" wrapText="1"/>
    </xf>
    <xf numFmtId="0" fontId="0" fillId="6" borderId="2" xfId="0" applyFill="1" applyBorder="1" applyAlignment="1">
      <alignment wrapText="1"/>
    </xf>
    <xf numFmtId="174" fontId="0" fillId="6" borderId="38" xfId="0" applyNumberFormat="1" applyFill="1" applyBorder="1" applyAlignment="1">
      <alignment horizontal="center" vertical="center" wrapText="1"/>
    </xf>
    <xf numFmtId="0" fontId="0" fillId="10" borderId="1" xfId="0" applyFill="1" applyBorder="1" applyAlignment="1">
      <alignment wrapText="1"/>
    </xf>
    <xf numFmtId="0" fontId="0" fillId="10" borderId="37" xfId="0" applyFill="1" applyBorder="1" applyAlignment="1">
      <alignment horizontal="center" vertical="center" wrapText="1"/>
    </xf>
    <xf numFmtId="2"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4" borderId="9" xfId="0" applyFill="1" applyBorder="1" applyAlignment="1">
      <alignment horizontal="center" vertical="center" wrapText="1"/>
    </xf>
    <xf numFmtId="0" fontId="0" fillId="4" borderId="9" xfId="0" applyFill="1" applyBorder="1" applyAlignment="1">
      <alignment horizontal="center" vertical="center"/>
    </xf>
    <xf numFmtId="0" fontId="2" fillId="3" borderId="9" xfId="0" applyFont="1" applyFill="1" applyBorder="1"/>
    <xf numFmtId="0" fontId="2" fillId="3" borderId="9" xfId="0" applyFont="1" applyFill="1" applyBorder="1" applyAlignment="1">
      <alignment wrapText="1"/>
    </xf>
    <xf numFmtId="0" fontId="0" fillId="0" borderId="32" xfId="0" applyBorder="1" applyAlignment="1">
      <alignment horizontal="center"/>
    </xf>
    <xf numFmtId="6" fontId="0" fillId="0" borderId="30" xfId="0" applyNumberFormat="1" applyBorder="1"/>
    <xf numFmtId="17" fontId="0" fillId="2" borderId="10" xfId="0" applyNumberFormat="1" applyFill="1" applyBorder="1"/>
    <xf numFmtId="0" fontId="0" fillId="2" borderId="9" xfId="0" applyFill="1" applyBorder="1" applyAlignment="1">
      <alignment wrapText="1"/>
    </xf>
    <xf numFmtId="169" fontId="0" fillId="2" borderId="9" xfId="0" applyNumberFormat="1" applyFill="1" applyBorder="1" applyAlignment="1">
      <alignment wrapText="1"/>
    </xf>
    <xf numFmtId="15" fontId="0" fillId="0" borderId="9" xfId="0" applyNumberFormat="1" applyBorder="1" applyAlignment="1">
      <alignment horizontal="right"/>
    </xf>
    <xf numFmtId="9" fontId="0" fillId="0" borderId="9" xfId="0" applyNumberFormat="1" applyBorder="1"/>
    <xf numFmtId="0" fontId="0" fillId="10" borderId="29" xfId="0" applyFill="1" applyBorder="1" applyAlignment="1">
      <alignment horizontal="center"/>
    </xf>
    <xf numFmtId="0" fontId="12" fillId="0" borderId="11" xfId="0" applyFont="1" applyBorder="1" applyAlignment="1">
      <alignment horizontal="centerContinuous"/>
    </xf>
    <xf numFmtId="0" fontId="12" fillId="0" borderId="66" xfId="0" applyFont="1" applyBorder="1" applyAlignment="1">
      <alignment horizontal="centerContinuous"/>
    </xf>
    <xf numFmtId="0" fontId="12" fillId="0" borderId="8" xfId="0" applyFont="1" applyBorder="1" applyAlignment="1">
      <alignment horizontal="centerContinuous"/>
    </xf>
    <xf numFmtId="0" fontId="12" fillId="0" borderId="25" xfId="0" applyFont="1" applyBorder="1" applyAlignment="1">
      <alignment horizontal="centerContinuous"/>
    </xf>
    <xf numFmtId="164" fontId="26" fillId="10" borderId="69" xfId="0" applyNumberFormat="1" applyFont="1" applyFill="1" applyBorder="1"/>
    <xf numFmtId="169" fontId="26" fillId="10" borderId="61" xfId="0" applyNumberFormat="1" applyFont="1" applyFill="1" applyBorder="1"/>
    <xf numFmtId="0" fontId="25" fillId="10" borderId="67" xfId="0" applyFont="1" applyFill="1" applyBorder="1"/>
    <xf numFmtId="6" fontId="0" fillId="2" borderId="9" xfId="0" applyNumberFormat="1" applyFill="1" applyBorder="1"/>
    <xf numFmtId="0" fontId="0" fillId="10" borderId="31" xfId="0" applyFill="1" applyBorder="1" applyAlignment="1">
      <alignment horizontal="center"/>
    </xf>
    <xf numFmtId="0" fontId="0" fillId="0" borderId="0" xfId="0" quotePrefix="1"/>
    <xf numFmtId="169" fontId="2" fillId="3" borderId="9" xfId="0" applyNumberFormat="1" applyFont="1" applyFill="1" applyBorder="1" applyAlignment="1">
      <alignment wrapText="1"/>
    </xf>
    <xf numFmtId="183" fontId="0" fillId="2" borderId="9" xfId="0" applyNumberFormat="1" applyFill="1" applyBorder="1" applyAlignment="1">
      <alignment wrapText="1"/>
    </xf>
    <xf numFmtId="169" fontId="16" fillId="0" borderId="21" xfId="0" applyNumberFormat="1" applyFont="1" applyBorder="1" applyAlignment="1">
      <alignment horizontal="right" vertical="center"/>
    </xf>
    <xf numFmtId="169" fontId="16" fillId="0" borderId="14" xfId="0" applyNumberFormat="1" applyFont="1" applyBorder="1" applyAlignment="1">
      <alignment horizontal="right" vertical="center"/>
    </xf>
    <xf numFmtId="169" fontId="16" fillId="0" borderId="27" xfId="0" applyNumberFormat="1" applyFont="1" applyBorder="1" applyAlignment="1">
      <alignment horizontal="right" vertical="center"/>
    </xf>
    <xf numFmtId="169" fontId="15" fillId="0" borderId="21" xfId="0" applyNumberFormat="1" applyFont="1" applyBorder="1" applyAlignment="1">
      <alignment horizontal="right" vertical="center"/>
    </xf>
    <xf numFmtId="0" fontId="15" fillId="8" borderId="51" xfId="0" applyFont="1" applyFill="1" applyBorder="1" applyAlignment="1">
      <alignment horizontal="right" vertical="center" wrapText="1"/>
    </xf>
    <xf numFmtId="175" fontId="0" fillId="0" borderId="63" xfId="0" applyNumberFormat="1" applyBorder="1"/>
    <xf numFmtId="175" fontId="0" fillId="0" borderId="21" xfId="0" applyNumberFormat="1" applyBorder="1"/>
    <xf numFmtId="175" fontId="0" fillId="0" borderId="9" xfId="0" applyNumberFormat="1" applyBorder="1"/>
    <xf numFmtId="182" fontId="0" fillId="0" borderId="10" xfId="0" applyNumberFormat="1" applyBorder="1"/>
    <xf numFmtId="182" fontId="0" fillId="0" borderId="43" xfId="0" applyNumberFormat="1" applyBorder="1"/>
    <xf numFmtId="0" fontId="0" fillId="0" borderId="9" xfId="0" applyBorder="1" applyAlignment="1">
      <alignment horizontal="left"/>
    </xf>
    <xf numFmtId="0" fontId="3" fillId="0" borderId="0" xfId="0" applyFont="1"/>
    <xf numFmtId="0" fontId="3" fillId="0" borderId="0" xfId="0" applyFont="1" applyAlignment="1">
      <alignment vertical="center"/>
    </xf>
    <xf numFmtId="0" fontId="6" fillId="0" borderId="76" xfId="0" applyFont="1" applyBorder="1" applyAlignment="1">
      <alignment vertical="center"/>
    </xf>
    <xf numFmtId="0" fontId="6" fillId="0" borderId="19" xfId="0" applyFont="1" applyBorder="1" applyAlignment="1">
      <alignment horizontal="right" vertical="center" wrapText="1"/>
    </xf>
    <xf numFmtId="0" fontId="6" fillId="0" borderId="63" xfId="0" applyFont="1" applyBorder="1" applyAlignment="1">
      <alignment horizontal="left" vertical="center" wrapText="1"/>
    </xf>
    <xf numFmtId="6" fontId="0" fillId="0" borderId="32" xfId="0" applyNumberFormat="1" applyBorder="1"/>
    <xf numFmtId="0" fontId="0" fillId="0" borderId="32" xfId="0" applyBorder="1"/>
    <xf numFmtId="164" fontId="0" fillId="0" borderId="32" xfId="1" applyNumberFormat="1" applyFont="1" applyFill="1" applyBorder="1"/>
    <xf numFmtId="164" fontId="0" fillId="0" borderId="30" xfId="1" applyNumberFormat="1" applyFont="1" applyFill="1" applyBorder="1"/>
    <xf numFmtId="0" fontId="0" fillId="0" borderId="7" xfId="0" applyBorder="1"/>
    <xf numFmtId="164" fontId="0" fillId="0" borderId="7" xfId="0" applyNumberFormat="1" applyBorder="1"/>
    <xf numFmtId="0" fontId="0" fillId="0" borderId="17" xfId="0" applyBorder="1" applyAlignment="1">
      <alignment horizontal="left" wrapText="1"/>
    </xf>
    <xf numFmtId="0" fontId="12" fillId="6" borderId="36" xfId="0" applyFont="1" applyFill="1" applyBorder="1" applyAlignment="1">
      <alignment horizontal="center" textRotation="90" wrapText="1"/>
    </xf>
    <xf numFmtId="0" fontId="0" fillId="0" borderId="22" xfId="0" applyBorder="1" applyAlignment="1">
      <alignment horizontal="center"/>
    </xf>
    <xf numFmtId="0" fontId="12" fillId="0" borderId="0" xfId="0" applyFont="1" applyAlignment="1">
      <alignment horizontal="center" textRotation="90" wrapText="1"/>
    </xf>
    <xf numFmtId="0" fontId="12" fillId="4" borderId="49" xfId="0" applyFont="1" applyFill="1" applyBorder="1" applyAlignment="1">
      <alignment horizontal="center" textRotation="90" wrapText="1"/>
    </xf>
    <xf numFmtId="0" fontId="12" fillId="4" borderId="47" xfId="0" applyFont="1" applyFill="1" applyBorder="1" applyAlignment="1">
      <alignment horizontal="center" textRotation="90" wrapText="1"/>
    </xf>
    <xf numFmtId="0" fontId="12" fillId="0" borderId="59" xfId="0" applyFont="1" applyBorder="1" applyAlignment="1">
      <alignment horizontal="center" vertical="center" wrapText="1"/>
    </xf>
    <xf numFmtId="0" fontId="0" fillId="4" borderId="41" xfId="0" applyFill="1" applyBorder="1" applyAlignment="1">
      <alignment horizontal="center"/>
    </xf>
    <xf numFmtId="0" fontId="0" fillId="4" borderId="29" xfId="0" applyFill="1" applyBorder="1" applyAlignment="1">
      <alignment horizontal="center"/>
    </xf>
    <xf numFmtId="0" fontId="0" fillId="4" borderId="31" xfId="0" applyFill="1" applyBorder="1" applyAlignment="1">
      <alignment horizontal="center"/>
    </xf>
    <xf numFmtId="0" fontId="0" fillId="4" borderId="64" xfId="0" applyFill="1" applyBorder="1" applyAlignment="1">
      <alignment horizontal="center"/>
    </xf>
    <xf numFmtId="0" fontId="0" fillId="10" borderId="41" xfId="0" applyFill="1" applyBorder="1" applyAlignment="1">
      <alignment horizontal="center" wrapText="1"/>
    </xf>
    <xf numFmtId="0" fontId="0" fillId="10" borderId="29" xfId="0" applyFill="1" applyBorder="1" applyAlignment="1">
      <alignment horizontal="center" wrapText="1"/>
    </xf>
    <xf numFmtId="0" fontId="0" fillId="10" borderId="75" xfId="0" applyFill="1" applyBorder="1" applyAlignment="1">
      <alignment horizontal="center" wrapText="1"/>
    </xf>
    <xf numFmtId="9" fontId="0" fillId="10" borderId="75" xfId="0" applyNumberFormat="1" applyFill="1" applyBorder="1" applyAlignment="1">
      <alignment horizontal="center" wrapText="1"/>
    </xf>
    <xf numFmtId="0" fontId="0" fillId="10" borderId="31" xfId="0" applyFill="1" applyBorder="1" applyAlignment="1">
      <alignment horizontal="center" wrapText="1"/>
    </xf>
    <xf numFmtId="0" fontId="12" fillId="0" borderId="70" xfId="0" applyFont="1" applyBorder="1" applyAlignment="1">
      <alignment horizontal="center" vertical="center" wrapText="1"/>
    </xf>
    <xf numFmtId="0" fontId="0" fillId="4" borderId="66" xfId="0" applyFill="1" applyBorder="1" applyAlignment="1">
      <alignment horizontal="center"/>
    </xf>
    <xf numFmtId="0" fontId="0" fillId="4" borderId="23" xfId="0" applyFill="1" applyBorder="1" applyAlignment="1">
      <alignment horizontal="center"/>
    </xf>
    <xf numFmtId="0" fontId="0" fillId="4" borderId="35" xfId="0" applyFill="1" applyBorder="1" applyAlignment="1">
      <alignment horizontal="center"/>
    </xf>
    <xf numFmtId="0" fontId="0" fillId="6" borderId="58" xfId="0" applyFill="1" applyBorder="1" applyAlignment="1">
      <alignment horizontal="center" wrapText="1"/>
    </xf>
    <xf numFmtId="0" fontId="0" fillId="3" borderId="58" xfId="0" applyFill="1" applyBorder="1" applyAlignment="1">
      <alignment horizontal="center" wrapText="1"/>
    </xf>
    <xf numFmtId="0" fontId="0" fillId="10" borderId="8" xfId="0" applyFill="1" applyBorder="1" applyAlignment="1">
      <alignment horizontal="center" wrapText="1"/>
    </xf>
    <xf numFmtId="0" fontId="0" fillId="10" borderId="0" xfId="0" applyFill="1" applyAlignment="1">
      <alignment horizontal="center" wrapText="1"/>
    </xf>
    <xf numFmtId="9" fontId="0" fillId="10" borderId="0" xfId="0" applyNumberFormat="1" applyFill="1" applyAlignment="1">
      <alignment horizontal="center" wrapText="1"/>
    </xf>
    <xf numFmtId="0" fontId="0" fillId="10" borderId="34" xfId="0" applyFill="1" applyBorder="1" applyAlignment="1">
      <alignment horizontal="center" wrapText="1"/>
    </xf>
    <xf numFmtId="166" fontId="0" fillId="0" borderId="69" xfId="2" applyNumberFormat="1" applyFont="1" applyBorder="1"/>
    <xf numFmtId="178" fontId="0" fillId="4" borderId="30" xfId="0" applyNumberFormat="1" applyFill="1" applyBorder="1"/>
    <xf numFmtId="178" fontId="0" fillId="4" borderId="21" xfId="0" applyNumberFormat="1" applyFill="1" applyBorder="1"/>
    <xf numFmtId="178" fontId="0" fillId="4" borderId="14" xfId="0" applyNumberFormat="1" applyFill="1" applyBorder="1"/>
    <xf numFmtId="166" fontId="0" fillId="0" borderId="65" xfId="2" applyNumberFormat="1" applyFont="1" applyBorder="1"/>
    <xf numFmtId="166" fontId="0" fillId="0" borderId="50" xfId="2" applyNumberFormat="1" applyFont="1" applyBorder="1"/>
    <xf numFmtId="178" fontId="0" fillId="4" borderId="16" xfId="0" applyNumberFormat="1" applyFill="1" applyBorder="1"/>
    <xf numFmtId="166" fontId="0" fillId="4" borderId="30" xfId="2" applyNumberFormat="1" applyFont="1" applyFill="1" applyBorder="1"/>
    <xf numFmtId="166" fontId="0" fillId="4" borderId="14" xfId="2" applyNumberFormat="1" applyFont="1" applyFill="1" applyBorder="1"/>
    <xf numFmtId="166" fontId="0" fillId="4" borderId="16" xfId="2" applyNumberFormat="1" applyFont="1" applyFill="1" applyBorder="1"/>
    <xf numFmtId="171" fontId="0" fillId="6" borderId="36" xfId="0" applyNumberFormat="1" applyFill="1" applyBorder="1"/>
    <xf numFmtId="168" fontId="0" fillId="3" borderId="36" xfId="0" applyNumberFormat="1" applyFill="1" applyBorder="1"/>
    <xf numFmtId="171" fontId="0" fillId="3" borderId="70" xfId="0" applyNumberFormat="1" applyFill="1" applyBorder="1"/>
    <xf numFmtId="167" fontId="0" fillId="10" borderId="65" xfId="0" applyNumberFormat="1" applyFill="1" applyBorder="1"/>
    <xf numFmtId="167" fontId="0" fillId="10" borderId="61" xfId="0" applyNumberFormat="1" applyFill="1" applyBorder="1"/>
    <xf numFmtId="167" fontId="0" fillId="10" borderId="14" xfId="0" applyNumberFormat="1" applyFill="1" applyBorder="1"/>
    <xf numFmtId="167" fontId="0" fillId="10" borderId="67" xfId="0" applyNumberFormat="1" applyFill="1" applyBorder="1"/>
    <xf numFmtId="167" fontId="0" fillId="10" borderId="16" xfId="0" applyNumberFormat="1" applyFill="1" applyBorder="1"/>
    <xf numFmtId="0" fontId="0" fillId="3" borderId="0" xfId="0" applyFill="1"/>
    <xf numFmtId="0" fontId="0" fillId="10" borderId="64" xfId="0" applyFill="1" applyBorder="1" applyAlignment="1">
      <alignment horizontal="center"/>
    </xf>
    <xf numFmtId="0" fontId="23" fillId="0" borderId="34" xfId="0" applyFont="1" applyBorder="1" applyAlignment="1">
      <alignment vertical="center"/>
    </xf>
    <xf numFmtId="0" fontId="12" fillId="0" borderId="57" xfId="0" applyFont="1" applyBorder="1" applyAlignment="1">
      <alignment vertical="center"/>
    </xf>
    <xf numFmtId="0" fontId="12" fillId="0" borderId="54" xfId="0" applyFont="1" applyBorder="1" applyAlignment="1">
      <alignment horizontal="left" vertical="center"/>
    </xf>
    <xf numFmtId="0" fontId="23" fillId="0" borderId="0" xfId="0" applyFont="1" applyAlignment="1">
      <alignment vertical="center"/>
    </xf>
    <xf numFmtId="0" fontId="12" fillId="6" borderId="25" xfId="0" applyFont="1" applyFill="1" applyBorder="1" applyAlignment="1">
      <alignment horizontal="center" vertical="center" wrapText="1"/>
    </xf>
    <xf numFmtId="0" fontId="12" fillId="3" borderId="55"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6" fillId="0" borderId="19" xfId="0" applyFont="1" applyBorder="1" applyAlignment="1">
      <alignment horizontal="right" vertical="center"/>
    </xf>
    <xf numFmtId="0" fontId="3" fillId="0" borderId="76" xfId="0" applyFont="1" applyBorder="1" applyAlignment="1">
      <alignment horizontal="left" vertical="center" wrapText="1"/>
    </xf>
    <xf numFmtId="0" fontId="3" fillId="0" borderId="19" xfId="0" applyFont="1" applyBorder="1" applyAlignment="1">
      <alignment horizontal="center" vertical="center" wrapText="1"/>
    </xf>
    <xf numFmtId="0" fontId="3" fillId="0" borderId="19" xfId="0" applyFont="1" applyBorder="1" applyAlignment="1">
      <alignment horizontal="right" vertical="center" wrapText="1"/>
    </xf>
    <xf numFmtId="0" fontId="3" fillId="0" borderId="63" xfId="0" applyFont="1" applyBorder="1" applyAlignment="1">
      <alignment horizontal="left" vertical="center" wrapText="1"/>
    </xf>
    <xf numFmtId="0" fontId="0" fillId="4" borderId="40" xfId="0" applyFill="1" applyBorder="1" applyAlignment="1">
      <alignment horizontal="center" vertical="center" wrapText="1"/>
    </xf>
    <xf numFmtId="6" fontId="0" fillId="4" borderId="40" xfId="0" applyNumberFormat="1" applyFill="1" applyBorder="1"/>
    <xf numFmtId="6" fontId="0" fillId="0" borderId="40" xfId="0" applyNumberFormat="1" applyBorder="1"/>
    <xf numFmtId="164" fontId="0" fillId="4" borderId="32" xfId="1" applyNumberFormat="1" applyFont="1" applyFill="1" applyBorder="1" applyAlignment="1">
      <alignment horizontal="right" wrapText="1"/>
    </xf>
    <xf numFmtId="164" fontId="0" fillId="4" borderId="32" xfId="1" applyNumberFormat="1" applyFont="1" applyFill="1" applyBorder="1"/>
    <xf numFmtId="164" fontId="0" fillId="0" borderId="32" xfId="1" applyNumberFormat="1" applyFont="1" applyBorder="1" applyAlignment="1">
      <alignment horizontal="right" wrapText="1"/>
    </xf>
    <xf numFmtId="0" fontId="0" fillId="2" borderId="7" xfId="0" applyFill="1" applyBorder="1" applyAlignment="1">
      <alignment horizontal="center" vertical="center" wrapText="1"/>
    </xf>
    <xf numFmtId="0" fontId="0" fillId="2" borderId="7" xfId="0" applyFill="1" applyBorder="1" applyAlignment="1">
      <alignment vertical="center"/>
    </xf>
    <xf numFmtId="0" fontId="0" fillId="4" borderId="7" xfId="0" applyFill="1" applyBorder="1" applyAlignment="1">
      <alignment vertical="center"/>
    </xf>
    <xf numFmtId="0" fontId="0" fillId="0" borderId="7" xfId="0" applyBorder="1" applyAlignment="1">
      <alignment vertical="center"/>
    </xf>
    <xf numFmtId="0" fontId="0" fillId="4" borderId="32" xfId="0" applyFill="1" applyBorder="1" applyAlignment="1">
      <alignment horizontal="center" vertical="center" wrapText="1"/>
    </xf>
    <xf numFmtId="6" fontId="0" fillId="4" borderId="32" xfId="0" applyNumberFormat="1" applyFill="1" applyBorder="1"/>
    <xf numFmtId="0" fontId="0" fillId="4" borderId="7" xfId="0" applyFill="1" applyBorder="1" applyAlignment="1">
      <alignment horizontal="center" vertical="center" wrapText="1"/>
    </xf>
    <xf numFmtId="0" fontId="0" fillId="4" borderId="39" xfId="0" applyFill="1" applyBorder="1" applyAlignment="1">
      <alignment horizontal="center" vertical="center" wrapText="1"/>
    </xf>
    <xf numFmtId="6" fontId="0" fillId="4" borderId="39" xfId="0" applyNumberFormat="1" applyFill="1" applyBorder="1"/>
    <xf numFmtId="6" fontId="0" fillId="0" borderId="39" xfId="0" applyNumberFormat="1" applyBorder="1"/>
    <xf numFmtId="6" fontId="0" fillId="4" borderId="7" xfId="0" applyNumberFormat="1" applyFill="1" applyBorder="1"/>
    <xf numFmtId="6" fontId="0" fillId="0" borderId="7" xfId="0" applyNumberFormat="1" applyBorder="1"/>
    <xf numFmtId="164" fontId="0" fillId="4" borderId="9" xfId="0" applyNumberFormat="1" applyFill="1" applyBorder="1"/>
    <xf numFmtId="0" fontId="6" fillId="0" borderId="57" xfId="0" applyFont="1" applyBorder="1"/>
    <xf numFmtId="0" fontId="6" fillId="0" borderId="36" xfId="0" applyFont="1" applyBorder="1" applyAlignment="1">
      <alignment horizontal="left" vertical="center" wrapText="1"/>
    </xf>
    <xf numFmtId="184" fontId="0" fillId="0" borderId="9" xfId="0" applyNumberFormat="1" applyBorder="1" applyAlignment="1">
      <alignment horizontal="center" vertical="center"/>
    </xf>
    <xf numFmtId="0" fontId="2" fillId="10" borderId="55" xfId="0" applyFont="1" applyFill="1" applyBorder="1" applyAlignment="1">
      <alignment horizontal="right" vertical="center"/>
    </xf>
    <xf numFmtId="0" fontId="0" fillId="0" borderId="66" xfId="0" applyBorder="1"/>
    <xf numFmtId="0" fontId="0" fillId="0" borderId="43" xfId="0" applyBorder="1"/>
    <xf numFmtId="0" fontId="0" fillId="0" borderId="60" xfId="0" applyBorder="1"/>
    <xf numFmtId="0" fontId="0" fillId="4" borderId="21" xfId="0" applyFill="1" applyBorder="1" applyAlignment="1">
      <alignment horizontal="center" wrapText="1"/>
    </xf>
    <xf numFmtId="0" fontId="27" fillId="0" borderId="0" xfId="0" applyFont="1" applyAlignment="1">
      <alignment vertical="center" wrapText="1"/>
    </xf>
    <xf numFmtId="0" fontId="28" fillId="0" borderId="0" xfId="0" applyFont="1" applyAlignment="1">
      <alignment vertical="center" wrapText="1"/>
    </xf>
    <xf numFmtId="0" fontId="29" fillId="0" borderId="0" xfId="0" applyFont="1" applyAlignment="1">
      <alignment vertical="center" wrapText="1"/>
    </xf>
    <xf numFmtId="0" fontId="30" fillId="0" borderId="0" xfId="0" applyFont="1" applyAlignment="1">
      <alignment horizontal="left" vertical="center" wrapText="1"/>
    </xf>
    <xf numFmtId="0" fontId="27" fillId="0" borderId="0" xfId="0" applyFont="1" applyAlignment="1">
      <alignment horizontal="left" vertical="center" wrapText="1"/>
    </xf>
    <xf numFmtId="0" fontId="8" fillId="0" borderId="0" xfId="8" applyAlignment="1">
      <alignment vertical="center" wrapText="1"/>
    </xf>
    <xf numFmtId="0" fontId="0" fillId="4" borderId="0" xfId="0" applyFill="1" applyAlignment="1">
      <alignment horizontal="left" vertical="center" wrapText="1"/>
    </xf>
    <xf numFmtId="0" fontId="0" fillId="2" borderId="0" xfId="0" applyFill="1" applyAlignment="1">
      <alignment horizontal="left" vertical="center" wrapText="1"/>
    </xf>
    <xf numFmtId="0" fontId="0" fillId="5" borderId="0" xfId="0" applyFill="1" applyAlignment="1">
      <alignment horizontal="left" vertical="center" wrapText="1"/>
    </xf>
    <xf numFmtId="0" fontId="0" fillId="6" borderId="0" xfId="0" applyFill="1"/>
    <xf numFmtId="0" fontId="0" fillId="10" borderId="0" xfId="0" applyFill="1"/>
    <xf numFmtId="0" fontId="6" fillId="10" borderId="70" xfId="0" applyFont="1" applyFill="1" applyBorder="1" applyAlignment="1">
      <alignment horizontal="left" vertical="center" wrapText="1"/>
    </xf>
    <xf numFmtId="169" fontId="0" fillId="0" borderId="12" xfId="0" applyNumberFormat="1" applyBorder="1" applyAlignment="1">
      <alignment horizontal="left"/>
    </xf>
    <xf numFmtId="169" fontId="0" fillId="0" borderId="66" xfId="0" applyNumberFormat="1" applyBorder="1" applyAlignment="1">
      <alignment horizontal="left"/>
    </xf>
    <xf numFmtId="6" fontId="0" fillId="0" borderId="4" xfId="0" applyNumberFormat="1" applyBorder="1" applyAlignment="1">
      <alignment horizontal="left"/>
    </xf>
    <xf numFmtId="6" fontId="0" fillId="0" borderId="43" xfId="0" applyNumberFormat="1" applyBorder="1" applyAlignment="1">
      <alignment horizontal="left"/>
    </xf>
    <xf numFmtId="164" fontId="0" fillId="0" borderId="4" xfId="0" applyNumberFormat="1" applyBorder="1" applyAlignment="1">
      <alignment horizontal="left"/>
    </xf>
    <xf numFmtId="164" fontId="0" fillId="0" borderId="43" xfId="0" applyNumberFormat="1" applyBorder="1" applyAlignment="1">
      <alignment horizontal="left"/>
    </xf>
    <xf numFmtId="0" fontId="0" fillId="0" borderId="43" xfId="0" applyBorder="1" applyAlignment="1">
      <alignment horizontal="left"/>
    </xf>
    <xf numFmtId="0" fontId="0" fillId="6" borderId="4" xfId="0" applyFill="1" applyBorder="1" applyAlignment="1">
      <alignment horizontal="left"/>
    </xf>
    <xf numFmtId="0" fontId="0" fillId="6" borderId="43" xfId="0" applyFill="1" applyBorder="1" applyAlignment="1">
      <alignment horizontal="left"/>
    </xf>
    <xf numFmtId="0" fontId="0" fillId="3" borderId="4" xfId="0" applyFill="1" applyBorder="1" applyAlignment="1">
      <alignment horizontal="left"/>
    </xf>
    <xf numFmtId="0" fontId="0" fillId="3" borderId="43" xfId="0" applyFill="1" applyBorder="1" applyAlignment="1">
      <alignment horizontal="left"/>
    </xf>
    <xf numFmtId="0" fontId="6" fillId="10" borderId="26" xfId="0" applyFont="1" applyFill="1" applyBorder="1" applyAlignment="1">
      <alignment horizontal="left" vertical="center" wrapText="1"/>
    </xf>
    <xf numFmtId="0" fontId="6" fillId="10" borderId="73" xfId="0" applyFont="1" applyFill="1" applyBorder="1" applyAlignment="1">
      <alignment horizontal="left" vertical="center" wrapText="1"/>
    </xf>
    <xf numFmtId="0" fontId="0" fillId="10" borderId="66" xfId="0" applyFill="1" applyBorder="1" applyAlignment="1">
      <alignment horizontal="left"/>
    </xf>
    <xf numFmtId="0" fontId="0" fillId="10" borderId="43" xfId="0" applyFill="1" applyBorder="1" applyAlignment="1">
      <alignment horizontal="left"/>
    </xf>
    <xf numFmtId="0" fontId="0" fillId="10" borderId="28" xfId="0" applyFill="1" applyBorder="1" applyAlignment="1">
      <alignment horizontal="left"/>
    </xf>
    <xf numFmtId="0" fontId="0" fillId="10" borderId="60" xfId="0" applyFill="1" applyBorder="1" applyAlignment="1">
      <alignment horizontal="left"/>
    </xf>
    <xf numFmtId="0" fontId="12" fillId="0" borderId="48" xfId="0" applyFont="1" applyBorder="1" applyAlignment="1">
      <alignment horizontal="center" textRotation="90" wrapText="1"/>
    </xf>
    <xf numFmtId="166" fontId="1" fillId="0" borderId="52" xfId="2" applyNumberFormat="1" applyFont="1" applyBorder="1" applyAlignment="1">
      <alignment vertical="center"/>
    </xf>
    <xf numFmtId="0" fontId="1" fillId="4" borderId="53"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9" fillId="8" borderId="70" xfId="0" applyFont="1" applyFill="1" applyBorder="1" applyAlignment="1">
      <alignment horizontal="left" vertical="center"/>
    </xf>
    <xf numFmtId="169" fontId="0" fillId="0" borderId="66" xfId="0" applyNumberFormat="1" applyBorder="1"/>
    <xf numFmtId="6" fontId="0" fillId="0" borderId="43" xfId="0" applyNumberFormat="1" applyBorder="1"/>
    <xf numFmtId="164" fontId="0" fillId="0" borderId="43" xfId="0" applyNumberFormat="1" applyBorder="1"/>
    <xf numFmtId="0" fontId="0" fillId="2" borderId="43" xfId="0" applyFill="1" applyBorder="1"/>
    <xf numFmtId="0" fontId="0" fillId="0" borderId="73" xfId="0" applyBorder="1"/>
    <xf numFmtId="171" fontId="0" fillId="6" borderId="66" xfId="0" applyNumberFormat="1" applyFill="1" applyBorder="1"/>
    <xf numFmtId="179" fontId="0" fillId="6" borderId="73" xfId="0" applyNumberFormat="1" applyFill="1" applyBorder="1"/>
    <xf numFmtId="171" fontId="0" fillId="3" borderId="43" xfId="0" applyNumberFormat="1" applyFill="1" applyBorder="1"/>
    <xf numFmtId="179" fontId="0" fillId="3" borderId="43" xfId="0" applyNumberFormat="1" applyFill="1" applyBorder="1"/>
    <xf numFmtId="179" fontId="0" fillId="3" borderId="60" xfId="0" applyNumberFormat="1" applyFill="1" applyBorder="1"/>
    <xf numFmtId="0" fontId="0" fillId="0" borderId="30" xfId="0" applyBorder="1" applyAlignment="1">
      <alignment horizontal="right" vertical="center"/>
    </xf>
    <xf numFmtId="0" fontId="0" fillId="0" borderId="14" xfId="0" applyBorder="1" applyAlignment="1">
      <alignment horizontal="right" vertical="center"/>
    </xf>
    <xf numFmtId="0" fontId="0" fillId="0" borderId="16" xfId="0" applyBorder="1" applyAlignment="1">
      <alignment horizontal="right" vertical="center"/>
    </xf>
    <xf numFmtId="182" fontId="0" fillId="10" borderId="7" xfId="1" applyNumberFormat="1" applyFont="1" applyFill="1" applyBorder="1"/>
    <xf numFmtId="17" fontId="0" fillId="2" borderId="43" xfId="0" applyNumberFormat="1" applyFill="1" applyBorder="1"/>
    <xf numFmtId="173" fontId="0" fillId="0" borderId="43" xfId="0" applyNumberFormat="1" applyBorder="1"/>
    <xf numFmtId="167" fontId="0" fillId="0" borderId="60" xfId="0" applyNumberFormat="1" applyBorder="1"/>
    <xf numFmtId="171" fontId="0" fillId="2" borderId="6" xfId="0" applyNumberFormat="1" applyFill="1" applyBorder="1" applyAlignment="1">
      <alignment horizontal="right" vertical="center"/>
    </xf>
    <xf numFmtId="171" fontId="0" fillId="2" borderId="7" xfId="0" applyNumberFormat="1" applyFill="1" applyBorder="1" applyAlignment="1">
      <alignment horizontal="right" vertical="center"/>
    </xf>
    <xf numFmtId="171" fontId="0" fillId="2" borderId="16" xfId="0" applyNumberFormat="1" applyFill="1" applyBorder="1" applyAlignment="1">
      <alignment horizontal="right" vertical="center"/>
    </xf>
    <xf numFmtId="0" fontId="0" fillId="4" borderId="39" xfId="0" applyFill="1" applyBorder="1"/>
    <xf numFmtId="0" fontId="0" fillId="4" borderId="9" xfId="0" applyFill="1" applyBorder="1" applyAlignment="1">
      <alignment wrapText="1"/>
    </xf>
    <xf numFmtId="10" fontId="0" fillId="4" borderId="9" xfId="0" applyNumberFormat="1" applyFill="1" applyBorder="1"/>
    <xf numFmtId="10" fontId="0" fillId="0" borderId="9" xfId="0" applyNumberFormat="1" applyBorder="1"/>
    <xf numFmtId="0" fontId="0" fillId="0" borderId="40" xfId="0" applyBorder="1"/>
    <xf numFmtId="0" fontId="0" fillId="0" borderId="9" xfId="0" applyBorder="1" applyAlignment="1">
      <alignment wrapText="1"/>
    </xf>
    <xf numFmtId="0" fontId="0" fillId="0" borderId="9" xfId="0" applyBorder="1" applyAlignment="1">
      <alignment horizontal="left" wrapText="1"/>
    </xf>
    <xf numFmtId="0" fontId="0" fillId="4" borderId="40" xfId="0" applyFill="1" applyBorder="1" applyAlignment="1">
      <alignment wrapText="1"/>
    </xf>
    <xf numFmtId="0" fontId="0" fillId="4" borderId="40" xfId="0" applyFill="1" applyBorder="1"/>
    <xf numFmtId="0" fontId="0" fillId="0" borderId="32" xfId="0" applyBorder="1" applyAlignment="1">
      <alignment horizontal="left"/>
    </xf>
    <xf numFmtId="0" fontId="0" fillId="2" borderId="7" xfId="0" applyFill="1" applyBorder="1" applyAlignment="1">
      <alignment horizontal="left" vertical="center" wrapText="1"/>
    </xf>
    <xf numFmtId="0" fontId="0" fillId="4" borderId="7" xfId="0" applyFill="1" applyBorder="1" applyAlignment="1">
      <alignment wrapText="1"/>
    </xf>
    <xf numFmtId="0" fontId="0" fillId="4" borderId="39" xfId="0" applyFill="1" applyBorder="1" applyAlignment="1">
      <alignment wrapText="1"/>
    </xf>
    <xf numFmtId="169" fontId="0" fillId="4" borderId="39" xfId="0" applyNumberFormat="1" applyFill="1" applyBorder="1"/>
    <xf numFmtId="169" fontId="0" fillId="0" borderId="39" xfId="0" applyNumberFormat="1" applyBorder="1"/>
    <xf numFmtId="0" fontId="0" fillId="3" borderId="9" xfId="0" applyFill="1" applyBorder="1" applyAlignment="1">
      <alignment wrapText="1"/>
    </xf>
    <xf numFmtId="0" fontId="0" fillId="3" borderId="9" xfId="0" applyFill="1" applyBorder="1" applyAlignment="1">
      <alignment horizontal="center" vertical="center" wrapText="1"/>
    </xf>
    <xf numFmtId="174" fontId="0" fillId="3" borderId="9" xfId="0" applyNumberFormat="1" applyFill="1" applyBorder="1" applyAlignment="1">
      <alignment horizontal="center" vertical="center" wrapText="1"/>
    </xf>
    <xf numFmtId="174" fontId="0" fillId="3" borderId="9" xfId="0" applyNumberFormat="1" applyFill="1" applyBorder="1" applyAlignment="1">
      <alignment horizontal="center" wrapText="1"/>
    </xf>
    <xf numFmtId="0" fontId="0" fillId="3" borderId="62" xfId="0" applyFill="1" applyBorder="1"/>
    <xf numFmtId="0" fontId="0" fillId="3" borderId="32" xfId="0" applyFill="1" applyBorder="1" applyAlignment="1">
      <alignment wrapText="1"/>
    </xf>
    <xf numFmtId="0" fontId="0" fillId="3" borderId="32" xfId="0" applyFill="1" applyBorder="1" applyAlignment="1">
      <alignment horizontal="center" vertical="center" wrapText="1"/>
    </xf>
    <xf numFmtId="171" fontId="0" fillId="3" borderId="30" xfId="0" applyNumberFormat="1" applyFill="1" applyBorder="1"/>
    <xf numFmtId="0" fontId="0" fillId="3" borderId="13" xfId="0" applyFill="1" applyBorder="1"/>
    <xf numFmtId="171" fontId="0" fillId="3" borderId="14" xfId="0" applyNumberFormat="1" applyFill="1" applyBorder="1"/>
    <xf numFmtId="0" fontId="0" fillId="3" borderId="15" xfId="0" applyFill="1" applyBorder="1"/>
    <xf numFmtId="0" fontId="0" fillId="3" borderId="7" xfId="0" applyFill="1" applyBorder="1" applyAlignment="1">
      <alignment wrapText="1"/>
    </xf>
    <xf numFmtId="0" fontId="0" fillId="3" borderId="7" xfId="0" applyFill="1" applyBorder="1" applyAlignment="1">
      <alignment horizontal="center" vertical="center" wrapText="1"/>
    </xf>
    <xf numFmtId="171" fontId="0" fillId="6" borderId="30" xfId="0" applyNumberFormat="1" applyFill="1" applyBorder="1"/>
    <xf numFmtId="171" fontId="0" fillId="6" borderId="27" xfId="0" applyNumberFormat="1" applyFill="1" applyBorder="1"/>
    <xf numFmtId="171" fontId="0" fillId="10" borderId="21" xfId="0" applyNumberFormat="1" applyFill="1" applyBorder="1"/>
    <xf numFmtId="171" fontId="0" fillId="10" borderId="14" xfId="0" applyNumberFormat="1" applyFill="1" applyBorder="1"/>
    <xf numFmtId="182" fontId="0" fillId="10" borderId="16" xfId="1" applyNumberFormat="1" applyFont="1" applyFill="1" applyBorder="1"/>
    <xf numFmtId="171" fontId="0" fillId="10" borderId="16" xfId="0" applyNumberFormat="1" applyFill="1" applyBorder="1"/>
    <xf numFmtId="175" fontId="0" fillId="3" borderId="7" xfId="0" applyNumberFormat="1" applyFill="1" applyBorder="1"/>
    <xf numFmtId="175" fontId="0" fillId="3" borderId="16" xfId="0" applyNumberFormat="1" applyFill="1" applyBorder="1"/>
    <xf numFmtId="0" fontId="2" fillId="4" borderId="74" xfId="0" applyFont="1" applyFill="1" applyBorder="1" applyAlignment="1">
      <alignment horizontal="center" vertical="center" textRotation="90" wrapText="1"/>
    </xf>
    <xf numFmtId="179" fontId="0" fillId="3" borderId="73" xfId="0" applyNumberFormat="1" applyFill="1" applyBorder="1"/>
    <xf numFmtId="0" fontId="0" fillId="3" borderId="49" xfId="0" applyFill="1" applyBorder="1" applyAlignment="1">
      <alignment horizontal="center"/>
    </xf>
    <xf numFmtId="0" fontId="0" fillId="0" borderId="2" xfId="0" applyBorder="1"/>
    <xf numFmtId="0" fontId="0" fillId="6" borderId="2" xfId="0" applyFill="1" applyBorder="1"/>
    <xf numFmtId="0" fontId="2" fillId="10" borderId="58" xfId="0" applyFont="1" applyFill="1" applyBorder="1" applyAlignment="1">
      <alignment horizontal="left" vertical="center"/>
    </xf>
    <xf numFmtId="0" fontId="0" fillId="10" borderId="24" xfId="0" applyFill="1" applyBorder="1"/>
    <xf numFmtId="0" fontId="0" fillId="4" borderId="11" xfId="0" applyFill="1" applyBorder="1" applyAlignment="1">
      <alignment wrapText="1"/>
    </xf>
    <xf numFmtId="0" fontId="0" fillId="4" borderId="17" xfId="0" applyFill="1" applyBorder="1" applyAlignment="1">
      <alignment wrapText="1"/>
    </xf>
    <xf numFmtId="0" fontId="0" fillId="4" borderId="32" xfId="0" applyFill="1" applyBorder="1" applyAlignment="1">
      <alignment horizontal="center" wrapText="1"/>
    </xf>
    <xf numFmtId="0" fontId="0" fillId="4" borderId="1" xfId="0" applyFill="1" applyBorder="1"/>
    <xf numFmtId="0" fontId="0" fillId="4" borderId="40" xfId="0" applyFill="1" applyBorder="1" applyAlignment="1">
      <alignment horizontal="center" wrapText="1"/>
    </xf>
    <xf numFmtId="0" fontId="8" fillId="0" borderId="0" xfId="3" applyAlignment="1">
      <alignment vertical="center" wrapText="1"/>
    </xf>
    <xf numFmtId="6" fontId="0" fillId="4" borderId="40" xfId="0" applyNumberFormat="1" applyFill="1" applyBorder="1" applyAlignment="1">
      <alignment horizontal="center"/>
    </xf>
    <xf numFmtId="6" fontId="0" fillId="4" borderId="9" xfId="0" applyNumberFormat="1" applyFill="1" applyBorder="1" applyAlignment="1">
      <alignment horizontal="center"/>
    </xf>
    <xf numFmtId="0" fontId="33" fillId="0" borderId="0" xfId="0" applyFont="1"/>
    <xf numFmtId="0" fontId="0" fillId="6" borderId="54" xfId="0" applyFill="1" applyBorder="1" applyAlignment="1">
      <alignment wrapText="1"/>
    </xf>
    <xf numFmtId="0" fontId="0" fillId="6" borderId="53" xfId="0" applyFill="1" applyBorder="1" applyAlignment="1">
      <alignment horizontal="center" wrapText="1"/>
    </xf>
    <xf numFmtId="171" fontId="0" fillId="6" borderId="70" xfId="0" applyNumberFormat="1" applyFill="1" applyBorder="1"/>
    <xf numFmtId="171" fontId="0" fillId="6" borderId="54" xfId="0" applyNumberFormat="1" applyFill="1" applyBorder="1"/>
    <xf numFmtId="0" fontId="0" fillId="6" borderId="60" xfId="0" applyFill="1" applyBorder="1"/>
    <xf numFmtId="0" fontId="0" fillId="4" borderId="39" xfId="0" applyFill="1" applyBorder="1" applyAlignment="1">
      <alignment horizontal="left" wrapText="1"/>
    </xf>
    <xf numFmtId="43" fontId="0" fillId="4" borderId="9" xfId="2" applyFont="1" applyFill="1" applyBorder="1"/>
    <xf numFmtId="43" fontId="0" fillId="4" borderId="10" xfId="2" applyFont="1" applyFill="1" applyBorder="1"/>
    <xf numFmtId="0" fontId="12" fillId="0" borderId="36" xfId="0" applyFont="1" applyBorder="1" applyAlignment="1">
      <alignment horizontal="center" vertical="center" wrapText="1"/>
    </xf>
    <xf numFmtId="0" fontId="12" fillId="6" borderId="70"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10" borderId="70" xfId="0" applyFont="1" applyFill="1" applyBorder="1" applyAlignment="1">
      <alignment horizontal="center" vertical="center" wrapText="1"/>
    </xf>
    <xf numFmtId="2" fontId="0" fillId="6" borderId="43" xfId="0" applyNumberFormat="1" applyFill="1" applyBorder="1"/>
    <xf numFmtId="171" fontId="0" fillId="4" borderId="10" xfId="0" applyNumberFormat="1" applyFill="1" applyBorder="1"/>
    <xf numFmtId="0" fontId="0" fillId="4" borderId="14" xfId="0" applyFill="1" applyBorder="1" applyAlignment="1">
      <alignment wrapText="1"/>
    </xf>
    <xf numFmtId="164" fontId="0" fillId="4" borderId="14" xfId="1" applyNumberFormat="1" applyFont="1" applyFill="1" applyBorder="1" applyAlignment="1">
      <alignment wrapText="1"/>
    </xf>
    <xf numFmtId="0" fontId="0" fillId="4" borderId="30" xfId="0" applyFill="1" applyBorder="1" applyAlignment="1">
      <alignment wrapText="1"/>
    </xf>
    <xf numFmtId="0" fontId="0" fillId="4" borderId="14" xfId="0" applyFill="1" applyBorder="1" applyAlignment="1">
      <alignment horizontal="left" wrapText="1"/>
    </xf>
    <xf numFmtId="164" fontId="8" fillId="4" borderId="16" xfId="3" applyNumberFormat="1" applyFill="1" applyBorder="1" applyAlignment="1">
      <alignment vertical="center" wrapText="1"/>
    </xf>
    <xf numFmtId="0" fontId="0" fillId="4" borderId="21" xfId="0" applyFill="1" applyBorder="1" applyAlignment="1">
      <alignment wrapText="1"/>
    </xf>
    <xf numFmtId="164" fontId="0" fillId="4" borderId="27" xfId="1" applyNumberFormat="1" applyFont="1" applyFill="1" applyBorder="1" applyAlignment="1">
      <alignment wrapText="1"/>
    </xf>
    <xf numFmtId="164" fontId="0" fillId="4" borderId="30" xfId="1" applyNumberFormat="1" applyFont="1" applyFill="1" applyBorder="1" applyAlignment="1">
      <alignment wrapText="1"/>
    </xf>
    <xf numFmtId="0" fontId="0" fillId="4" borderId="16" xfId="0" applyFill="1" applyBorder="1" applyAlignment="1">
      <alignment wrapText="1"/>
    </xf>
    <xf numFmtId="0" fontId="0" fillId="4" borderId="27" xfId="0" applyFill="1" applyBorder="1" applyAlignment="1">
      <alignment wrapText="1"/>
    </xf>
    <xf numFmtId="0" fontId="8" fillId="4" borderId="14" xfId="3" applyFill="1" applyBorder="1" applyAlignment="1">
      <alignment wrapText="1"/>
    </xf>
    <xf numFmtId="0" fontId="0" fillId="0" borderId="1" xfId="0" applyBorder="1"/>
    <xf numFmtId="0" fontId="0" fillId="0" borderId="40" xfId="0" applyBorder="1" applyAlignment="1">
      <alignment horizontal="center"/>
    </xf>
    <xf numFmtId="169" fontId="0" fillId="0" borderId="23" xfId="0" applyNumberFormat="1" applyBorder="1"/>
    <xf numFmtId="169" fontId="0" fillId="0" borderId="1" xfId="0" applyNumberFormat="1" applyBorder="1" applyAlignment="1">
      <alignment horizontal="left"/>
    </xf>
    <xf numFmtId="169" fontId="0" fillId="0" borderId="23" xfId="0" applyNumberFormat="1" applyBorder="1" applyAlignment="1">
      <alignment horizontal="left"/>
    </xf>
    <xf numFmtId="169" fontId="0" fillId="0" borderId="0" xfId="0" applyNumberFormat="1"/>
    <xf numFmtId="6" fontId="0" fillId="0" borderId="0" xfId="0" applyNumberFormat="1"/>
    <xf numFmtId="0" fontId="12" fillId="0" borderId="55" xfId="0" applyFont="1" applyBorder="1" applyAlignment="1">
      <alignment horizontal="center" vertical="center" textRotation="90" wrapText="1"/>
    </xf>
    <xf numFmtId="0" fontId="12" fillId="0" borderId="56" xfId="0" applyFont="1" applyBorder="1" applyAlignment="1">
      <alignment horizontal="center" vertical="center" textRotation="90" wrapText="1"/>
    </xf>
    <xf numFmtId="0" fontId="12" fillId="0" borderId="50" xfId="0" applyFont="1" applyBorder="1" applyAlignment="1">
      <alignment horizontal="center" vertical="center" textRotation="90" wrapText="1"/>
    </xf>
    <xf numFmtId="0" fontId="33" fillId="0" borderId="55" xfId="0" applyFont="1" applyBorder="1" applyAlignment="1">
      <alignment horizontal="center" vertical="center" textRotation="90"/>
    </xf>
    <xf numFmtId="0" fontId="33" fillId="0" borderId="56" xfId="0" applyFont="1" applyBorder="1" applyAlignment="1">
      <alignment horizontal="center" vertical="center" textRotation="90"/>
    </xf>
    <xf numFmtId="0" fontId="33" fillId="0" borderId="50" xfId="0" applyFont="1" applyBorder="1" applyAlignment="1">
      <alignment horizontal="center" vertical="center" textRotation="90"/>
    </xf>
    <xf numFmtId="0" fontId="34" fillId="0" borderId="55" xfId="0" applyFont="1" applyBorder="1" applyAlignment="1">
      <alignment horizontal="center" vertical="center" textRotation="90"/>
    </xf>
    <xf numFmtId="0" fontId="34" fillId="0" borderId="56" xfId="0" applyFont="1" applyBorder="1" applyAlignment="1">
      <alignment horizontal="center" vertical="center" textRotation="90"/>
    </xf>
    <xf numFmtId="0" fontId="34" fillId="0" borderId="50" xfId="0" applyFont="1" applyBorder="1" applyAlignment="1">
      <alignment horizontal="center" vertical="center" textRotation="90"/>
    </xf>
    <xf numFmtId="0" fontId="2" fillId="0" borderId="55"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3" fillId="0" borderId="55" xfId="0" applyFont="1" applyBorder="1" applyAlignment="1">
      <alignment horizontal="center" vertical="center" textRotation="90" wrapText="1"/>
    </xf>
    <xf numFmtId="0" fontId="3" fillId="0" borderId="56" xfId="0" applyFont="1" applyBorder="1" applyAlignment="1">
      <alignment horizontal="center" vertical="center" textRotation="90" wrapText="1"/>
    </xf>
    <xf numFmtId="0" fontId="3" fillId="0" borderId="74" xfId="0" applyFont="1" applyBorder="1" applyAlignment="1">
      <alignment horizontal="center" vertical="center" textRotation="90" wrapText="1"/>
    </xf>
    <xf numFmtId="0" fontId="3" fillId="0" borderId="50" xfId="0" applyFont="1" applyBorder="1" applyAlignment="1">
      <alignment horizontal="center" vertical="center" textRotation="90" wrapText="1"/>
    </xf>
    <xf numFmtId="0" fontId="12" fillId="0" borderId="18" xfId="0" applyFont="1" applyBorder="1" applyAlignment="1">
      <alignment horizontal="center"/>
    </xf>
    <xf numFmtId="0" fontId="12" fillId="0" borderId="8" xfId="0" applyFont="1" applyBorder="1" applyAlignment="1">
      <alignment horizontal="center"/>
    </xf>
    <xf numFmtId="0" fontId="12" fillId="0" borderId="42" xfId="0" applyFont="1" applyBorder="1" applyAlignment="1">
      <alignment horizontal="center"/>
    </xf>
    <xf numFmtId="0" fontId="24" fillId="0" borderId="57" xfId="0" applyFont="1" applyBorder="1" applyAlignment="1">
      <alignment horizontal="center"/>
    </xf>
    <xf numFmtId="0" fontId="24" fillId="0" borderId="58" xfId="0" applyFont="1" applyBorder="1" applyAlignment="1">
      <alignment horizontal="center"/>
    </xf>
    <xf numFmtId="0" fontId="24" fillId="0" borderId="70" xfId="0" applyFont="1" applyBorder="1" applyAlignment="1">
      <alignment horizontal="center"/>
    </xf>
    <xf numFmtId="0" fontId="12" fillId="0" borderId="76" xfId="0" applyFont="1" applyBorder="1" applyAlignment="1">
      <alignment horizontal="center" vertical="center" textRotation="90" wrapText="1"/>
    </xf>
    <xf numFmtId="0" fontId="12" fillId="0" borderId="77" xfId="0" applyFont="1" applyBorder="1" applyAlignment="1">
      <alignment horizontal="center" vertical="center" textRotation="90" wrapText="1"/>
    </xf>
    <xf numFmtId="0" fontId="12" fillId="0" borderId="48" xfId="0" applyFont="1" applyBorder="1" applyAlignment="1">
      <alignment horizontal="center" vertical="center" textRotation="90" wrapText="1"/>
    </xf>
    <xf numFmtId="0" fontId="0" fillId="0" borderId="26" xfId="0" applyBorder="1" applyAlignment="1">
      <alignment wrapText="1"/>
    </xf>
    <xf numFmtId="0" fontId="0" fillId="0" borderId="2"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8" xfId="0" applyBorder="1" applyAlignment="1">
      <alignment wrapText="1"/>
    </xf>
    <xf numFmtId="0" fontId="0" fillId="0" borderId="5" xfId="0" applyBorder="1" applyAlignment="1">
      <alignment wrapText="1"/>
    </xf>
    <xf numFmtId="0" fontId="0" fillId="0" borderId="11" xfId="0" applyBorder="1" applyAlignment="1">
      <alignment wrapText="1"/>
    </xf>
    <xf numFmtId="0" fontId="0" fillId="0" borderId="12" xfId="0" applyBorder="1" applyAlignment="1">
      <alignment wrapText="1"/>
    </xf>
    <xf numFmtId="0" fontId="33" fillId="0" borderId="55" xfId="0" applyFont="1" applyBorder="1" applyAlignment="1">
      <alignment horizontal="center" vertical="center" textRotation="90" wrapText="1"/>
    </xf>
    <xf numFmtId="0" fontId="33" fillId="0" borderId="56" xfId="0" applyFont="1" applyBorder="1" applyAlignment="1">
      <alignment horizontal="center" vertical="center" textRotation="90" wrapText="1"/>
    </xf>
    <xf numFmtId="0" fontId="33" fillId="0" borderId="50" xfId="0" applyFont="1" applyBorder="1" applyAlignment="1">
      <alignment horizontal="center" vertical="center" textRotation="90" wrapText="1"/>
    </xf>
    <xf numFmtId="0" fontId="24" fillId="0" borderId="0" xfId="0" applyFont="1" applyAlignment="1">
      <alignment horizontal="center" wrapText="1"/>
    </xf>
    <xf numFmtId="0" fontId="12" fillId="0" borderId="55" xfId="0" applyFont="1" applyBorder="1" applyAlignment="1">
      <alignment horizontal="center" vertical="center" textRotation="90"/>
    </xf>
    <xf numFmtId="0" fontId="12" fillId="0" borderId="56" xfId="0" applyFont="1" applyBorder="1" applyAlignment="1">
      <alignment horizontal="center" vertical="center" textRotation="90"/>
    </xf>
    <xf numFmtId="0" fontId="12" fillId="0" borderId="50" xfId="0" applyFont="1" applyBorder="1" applyAlignment="1">
      <alignment horizontal="center" vertical="center" textRotation="90"/>
    </xf>
    <xf numFmtId="0" fontId="6" fillId="0" borderId="55" xfId="0" applyFont="1" applyBorder="1" applyAlignment="1">
      <alignment horizontal="center" vertical="center" textRotation="90"/>
    </xf>
    <xf numFmtId="0" fontId="6" fillId="0" borderId="56" xfId="0" applyFont="1" applyBorder="1" applyAlignment="1">
      <alignment horizontal="center" vertical="center" textRotation="90"/>
    </xf>
    <xf numFmtId="0" fontId="6" fillId="0" borderId="50" xfId="0" applyFont="1" applyBorder="1" applyAlignment="1">
      <alignment horizontal="center" vertical="center" textRotation="90"/>
    </xf>
    <xf numFmtId="0" fontId="2" fillId="4" borderId="18" xfId="0" applyFont="1" applyFill="1" applyBorder="1" applyAlignment="1">
      <alignment horizontal="center" vertical="center" textRotation="90" wrapText="1"/>
    </xf>
    <xf numFmtId="0" fontId="2" fillId="4" borderId="74" xfId="0" applyFont="1" applyFill="1" applyBorder="1" applyAlignment="1">
      <alignment horizontal="center" vertical="center" textRotation="90" wrapText="1"/>
    </xf>
    <xf numFmtId="0" fontId="2" fillId="4" borderId="33" xfId="0" applyFont="1" applyFill="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25"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3" fillId="0" borderId="33" xfId="0" applyFont="1" applyBorder="1" applyAlignment="1">
      <alignment horizontal="center" vertical="center" textRotation="90" wrapText="1"/>
    </xf>
    <xf numFmtId="0" fontId="3" fillId="0" borderId="35" xfId="0" applyFont="1" applyBorder="1" applyAlignment="1">
      <alignment horizontal="center" vertical="center" textRotation="90"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0" xfId="0" applyFont="1" applyBorder="1" applyAlignment="1">
      <alignment horizontal="center" vertical="center" wrapText="1"/>
    </xf>
    <xf numFmtId="0" fontId="2" fillId="0" borderId="76" xfId="0" applyFont="1" applyBorder="1" applyAlignment="1">
      <alignment horizontal="center" vertical="center" textRotation="90" wrapText="1"/>
    </xf>
    <xf numFmtId="0" fontId="2" fillId="0" borderId="77" xfId="0" applyFont="1" applyBorder="1" applyAlignment="1">
      <alignment horizontal="center" vertical="center" textRotation="90" wrapText="1"/>
    </xf>
    <xf numFmtId="0" fontId="2" fillId="0" borderId="48" xfId="0" applyFont="1" applyBorder="1" applyAlignment="1">
      <alignment horizontal="center" vertical="center" textRotation="90" wrapText="1"/>
    </xf>
    <xf numFmtId="0" fontId="2" fillId="4" borderId="76" xfId="0" applyFont="1" applyFill="1" applyBorder="1" applyAlignment="1">
      <alignment horizontal="center" vertical="center" textRotation="90" wrapText="1"/>
    </xf>
    <xf numFmtId="0" fontId="2" fillId="4" borderId="77" xfId="0" applyFont="1" applyFill="1" applyBorder="1" applyAlignment="1">
      <alignment horizontal="center" vertical="center" textRotation="90" wrapText="1"/>
    </xf>
    <xf numFmtId="0" fontId="2" fillId="4" borderId="48" xfId="0" applyFont="1" applyFill="1" applyBorder="1" applyAlignment="1">
      <alignment horizontal="center" vertical="center" textRotation="90" wrapText="1"/>
    </xf>
    <xf numFmtId="0" fontId="15" fillId="9" borderId="38" xfId="0" applyFont="1" applyFill="1" applyBorder="1" applyAlignment="1">
      <alignment vertical="center" wrapText="1"/>
    </xf>
    <xf numFmtId="0" fontId="15" fillId="9" borderId="39" xfId="0" applyFont="1" applyFill="1" applyBorder="1" applyAlignment="1">
      <alignment vertical="center" wrapText="1"/>
    </xf>
    <xf numFmtId="0" fontId="19" fillId="0" borderId="52" xfId="0" applyFont="1" applyBorder="1" applyAlignment="1">
      <alignment vertical="center"/>
    </xf>
    <xf numFmtId="0" fontId="17" fillId="0" borderId="53" xfId="0" applyFont="1" applyBorder="1" applyAlignment="1">
      <alignment vertical="center"/>
    </xf>
    <xf numFmtId="0" fontId="15" fillId="9" borderId="9" xfId="0" applyFont="1" applyFill="1" applyBorder="1" applyAlignment="1">
      <alignment vertical="center" wrapText="1"/>
    </xf>
    <xf numFmtId="0" fontId="19" fillId="8" borderId="52" xfId="0" applyFont="1" applyFill="1" applyBorder="1" applyAlignment="1">
      <alignment vertical="center"/>
    </xf>
    <xf numFmtId="0" fontId="17" fillId="8" borderId="53" xfId="0" applyFont="1" applyFill="1" applyBorder="1" applyAlignment="1">
      <alignment vertical="center"/>
    </xf>
    <xf numFmtId="0" fontId="17" fillId="8" borderId="59" xfId="0" applyFont="1" applyFill="1" applyBorder="1" applyAlignment="1">
      <alignment vertical="center"/>
    </xf>
    <xf numFmtId="0" fontId="15" fillId="8" borderId="52" xfId="0" applyFont="1" applyFill="1" applyBorder="1" applyAlignment="1">
      <alignment vertical="center"/>
    </xf>
    <xf numFmtId="0" fontId="15" fillId="8" borderId="53" xfId="0" applyFont="1" applyFill="1" applyBorder="1" applyAlignment="1">
      <alignment vertical="center"/>
    </xf>
    <xf numFmtId="0" fontId="18" fillId="9" borderId="37" xfId="0" applyFont="1" applyFill="1" applyBorder="1" applyAlignment="1">
      <alignment vertical="center" wrapText="1"/>
    </xf>
    <xf numFmtId="0" fontId="15" fillId="9" borderId="40" xfId="0" applyFont="1" applyFill="1" applyBorder="1" applyAlignment="1">
      <alignment vertical="center" wrapText="1"/>
    </xf>
    <xf numFmtId="0" fontId="19" fillId="8" borderId="52" xfId="0" applyFont="1" applyFill="1" applyBorder="1" applyAlignment="1">
      <alignment horizontal="left" vertical="center"/>
    </xf>
    <xf numFmtId="0" fontId="19" fillId="8" borderId="53" xfId="0" applyFont="1" applyFill="1" applyBorder="1" applyAlignment="1">
      <alignment horizontal="left" vertical="center"/>
    </xf>
    <xf numFmtId="0" fontId="19" fillId="8" borderId="59" xfId="0" applyFont="1" applyFill="1" applyBorder="1" applyAlignment="1">
      <alignment horizontal="left" vertical="center"/>
    </xf>
    <xf numFmtId="0" fontId="19" fillId="8" borderId="57" xfId="0" applyFont="1" applyFill="1" applyBorder="1" applyAlignment="1">
      <alignment horizontal="left" vertical="center"/>
    </xf>
    <xf numFmtId="0" fontId="19" fillId="8" borderId="58" xfId="0" applyFont="1" applyFill="1" applyBorder="1" applyAlignment="1">
      <alignment horizontal="left" vertical="center"/>
    </xf>
    <xf numFmtId="0" fontId="19" fillId="8" borderId="54" xfId="0" applyFont="1" applyFill="1" applyBorder="1" applyAlignment="1">
      <alignment horizontal="left" vertical="center"/>
    </xf>
    <xf numFmtId="0" fontId="12" fillId="0" borderId="11" xfId="0" applyFont="1" applyBorder="1" applyAlignment="1">
      <alignment horizontal="center" vertical="center" textRotation="90"/>
    </xf>
    <xf numFmtId="0" fontId="12" fillId="0" borderId="13" xfId="0" applyFont="1" applyBorder="1" applyAlignment="1">
      <alignment horizontal="center" vertical="center" textRotation="90"/>
    </xf>
    <xf numFmtId="0" fontId="12" fillId="0" borderId="28" xfId="0" applyFont="1" applyBorder="1" applyAlignment="1">
      <alignment horizontal="center" vertical="center" textRotation="90"/>
    </xf>
    <xf numFmtId="0" fontId="12" fillId="0" borderId="18" xfId="0" applyFont="1" applyBorder="1" applyAlignment="1">
      <alignment horizontal="center" vertical="center" textRotation="90"/>
    </xf>
    <xf numFmtId="0" fontId="6" fillId="0" borderId="11" xfId="0" applyFont="1" applyBorder="1" applyAlignment="1">
      <alignment horizontal="center" vertical="center" textRotation="90"/>
    </xf>
    <xf numFmtId="0" fontId="6" fillId="0" borderId="17"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28" xfId="0" applyFont="1" applyBorder="1" applyAlignment="1">
      <alignment horizontal="center" vertical="center" textRotation="90"/>
    </xf>
    <xf numFmtId="0" fontId="15" fillId="9" borderId="10" xfId="0" applyFont="1" applyFill="1" applyBorder="1" applyAlignment="1">
      <alignment vertical="center" wrapText="1"/>
    </xf>
    <xf numFmtId="0" fontId="0" fillId="0" borderId="0" xfId="0" applyAlignment="1">
      <alignment wrapText="1"/>
    </xf>
    <xf numFmtId="0" fontId="8" fillId="0" borderId="0" xfId="3" applyAlignment="1">
      <alignment wrapText="1"/>
    </xf>
    <xf numFmtId="0" fontId="0" fillId="0" borderId="0" xfId="0" applyAlignment="1">
      <alignment vertical="center" wrapText="1"/>
    </xf>
  </cellXfs>
  <cellStyles count="9">
    <cellStyle name="Comma" xfId="2" builtinId="3"/>
    <cellStyle name="Hyperlink" xfId="3" builtinId="8"/>
    <cellStyle name="Hyperlink 2" xfId="8" xr:uid="{6F2CFDB4-5C2E-46B0-9009-5672663CE0CD}"/>
    <cellStyle name="Normal" xfId="0" builtinId="0"/>
    <cellStyle name="Normal 2" xfId="4" xr:uid="{BDF85F66-4666-4681-B042-819236D19C40}"/>
    <cellStyle name="Normal 3" xfId="5" xr:uid="{56537832-E7A6-4DF2-BF4D-BCD3C62FFDFF}"/>
    <cellStyle name="Normal 4" xfId="7" xr:uid="{C7695289-D158-4659-BC3B-52832E367F88}"/>
    <cellStyle name="Percent" xfId="1" builtinId="5"/>
    <cellStyle name="Percent 2" xfId="6" xr:uid="{EA05216D-9988-4DE4-AE81-5E2788AA2A41}"/>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2. Sources</a:t>
            </a:r>
            <a:r>
              <a:rPr lang="en-AU" baseline="0"/>
              <a:t> of</a:t>
            </a:r>
            <a:r>
              <a:rPr lang="en-AU"/>
              <a:t> Funds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685-40E5-B1D4-E1828E3E309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685-40E5-B1D4-E1828E3E309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685-40E5-B1D4-E1828E3E309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685-40E5-B1D4-E1828E3E309F}"/>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9685-40E5-B1D4-E1828E3E309F}"/>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9685-40E5-B1D4-E1828E3E309F}"/>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9685-40E5-B1D4-E1828E3E309F}"/>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9685-40E5-B1D4-E1828E3E309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Funding!$B$5:$B$12</c:f>
              <c:strCache>
                <c:ptCount val="8"/>
                <c:pt idx="0">
                  <c:v>CEFF request</c:v>
                </c:pt>
                <c:pt idx="1">
                  <c:v>Other WA government grants</c:v>
                </c:pt>
                <c:pt idx="2">
                  <c:v>Other grants</c:v>
                </c:pt>
                <c:pt idx="3">
                  <c:v>Equity from applicants</c:v>
                </c:pt>
                <c:pt idx="4">
                  <c:v>Equity from others</c:v>
                </c:pt>
                <c:pt idx="5">
                  <c:v>Debt</c:v>
                </c:pt>
                <c:pt idx="6">
                  <c:v>Other (Describe)</c:v>
                </c:pt>
                <c:pt idx="7">
                  <c:v>Unaccounted for</c:v>
                </c:pt>
              </c:strCache>
            </c:strRef>
          </c:cat>
          <c:val>
            <c:numRef>
              <c:f>Funding!$C$5:$C$12</c:f>
              <c:numCache>
                <c:formatCode>"$"#,##0_);[Red]\("$"#,##0\)</c:formatCode>
                <c:ptCount val="8"/>
                <c:pt idx="0">
                  <c:v>0</c:v>
                </c:pt>
                <c:pt idx="7">
                  <c:v>0</c:v>
                </c:pt>
              </c:numCache>
            </c:numRef>
          </c:val>
          <c:extLst>
            <c:ext xmlns:c16="http://schemas.microsoft.com/office/drawing/2014/chart" uri="{C3380CC4-5D6E-409C-BE32-E72D297353CC}">
              <c16:uniqueId val="{00000014-9685-40E5-B1D4-E1828E3E309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AU" sz="1600" b="1"/>
              <a:t>12. Simple payback by year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'Project Model'!$S$107</c:f>
              <c:strCache>
                <c:ptCount val="1"/>
                <c:pt idx="0">
                  <c:v>Without CEFF</c:v>
                </c:pt>
              </c:strCache>
            </c:strRef>
          </c:tx>
          <c:spPr>
            <a:ln w="19050" cap="rnd">
              <a:solidFill>
                <a:schemeClr val="accent1"/>
              </a:solidFill>
              <a:round/>
            </a:ln>
            <a:effectLst/>
          </c:spPr>
          <c:marker>
            <c:symbol val="none"/>
          </c:marker>
          <c:xVal>
            <c:numRef>
              <c:f>'Project Model'!$B$108:$B$160</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Model'!$S$108:$S$160</c:f>
              <c:numCache>
                <c:formatCode>"$"#,##0;[Red]\-"$"#,##0;;</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yVal>
          <c:smooth val="0"/>
          <c:extLst>
            <c:ext xmlns:c16="http://schemas.microsoft.com/office/drawing/2014/chart" uri="{C3380CC4-5D6E-409C-BE32-E72D297353CC}">
              <c16:uniqueId val="{00000000-C885-4882-A1F0-B53E1B9570E6}"/>
            </c:ext>
          </c:extLst>
        </c:ser>
        <c:ser>
          <c:idx val="1"/>
          <c:order val="1"/>
          <c:tx>
            <c:strRef>
              <c:f>'Project Model'!$T$107</c:f>
              <c:strCache>
                <c:ptCount val="1"/>
                <c:pt idx="0">
                  <c:v>With CEFF</c:v>
                </c:pt>
              </c:strCache>
            </c:strRef>
          </c:tx>
          <c:spPr>
            <a:ln w="19050" cap="rnd">
              <a:solidFill>
                <a:schemeClr val="accent2"/>
              </a:solidFill>
              <a:round/>
            </a:ln>
            <a:effectLst/>
          </c:spPr>
          <c:marker>
            <c:symbol val="none"/>
          </c:marker>
          <c:xVal>
            <c:numRef>
              <c:f>'Project Model'!$B$108:$B$160</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Model'!$T$108:$T$160</c:f>
              <c:numCache>
                <c:formatCode>"$"#,##0;[Red]\-"$"#,##0;;</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yVal>
          <c:smooth val="0"/>
          <c:extLst>
            <c:ext xmlns:c16="http://schemas.microsoft.com/office/drawing/2014/chart" uri="{C3380CC4-5D6E-409C-BE32-E72D297353CC}">
              <c16:uniqueId val="{00000001-C885-4882-A1F0-B53E1B9570E6}"/>
            </c:ext>
          </c:extLst>
        </c:ser>
        <c:dLbls>
          <c:showLegendKey val="0"/>
          <c:showVal val="0"/>
          <c:showCatName val="0"/>
          <c:showSerName val="0"/>
          <c:showPercent val="0"/>
          <c:showBubbleSize val="0"/>
        </c:dLbls>
        <c:axId val="885115144"/>
        <c:axId val="954323768"/>
      </c:scatterChart>
      <c:valAx>
        <c:axId val="885115144"/>
        <c:scaling>
          <c:orientation val="minMax"/>
          <c:max val="55"/>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cross"/>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323768"/>
        <c:crosses val="autoZero"/>
        <c:crossBetween val="midCat"/>
        <c:majorUnit val="5"/>
        <c:minorUnit val="1"/>
      </c:valAx>
      <c:valAx>
        <c:axId val="95432376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1151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1. Uses of Funds</a:t>
            </a:r>
          </a:p>
          <a:p>
            <a:pPr>
              <a:defRPr/>
            </a:pPr>
            <a:endParaRPr lang="en-AU"/>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318-4515-A7EB-6AF7F6AD14F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318-4515-A7EB-6AF7F6AD14F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2318-4515-A7EB-6AF7F6AD14F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318-4515-A7EB-6AF7F6AD14F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2318-4515-A7EB-6AF7F6AD14F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2318-4515-A7EB-6AF7F6AD14F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2318-4515-A7EB-6AF7F6AD14F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2318-4515-A7EB-6AF7F6AD14F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2318-4515-A7EB-6AF7F6AD14FE}"/>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D136-4853-80F9-A3CBBB6082F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numRef>
              <c:f>'Project Model'!$G$2:$P$2</c:f>
              <c:numCache>
                <c:formatCode>General</c:formatCode>
                <c:ptCount val="10"/>
              </c:numCache>
            </c:numRef>
          </c:cat>
          <c:val>
            <c:numRef>
              <c:f>'Project Model'!$G$29:$P$29</c:f>
              <c:numCache>
                <c:formatCode>"$"#,##0;[Red]\-"$"#,##0;;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6-2318-4515-A7EB-6AF7F6AD14F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188515</xdr:rowOff>
    </xdr:from>
    <xdr:to>
      <xdr:col>18</xdr:col>
      <xdr:colOff>0</xdr:colOff>
      <xdr:row>33</xdr:row>
      <xdr:rowOff>0</xdr:rowOff>
    </xdr:to>
    <xdr:graphicFrame macro="">
      <xdr:nvGraphicFramePr>
        <xdr:cNvPr id="3" name="Chart 3">
          <a:extLst>
            <a:ext uri="{FF2B5EF4-FFF2-40B4-BE49-F238E27FC236}">
              <a16:creationId xmlns:a16="http://schemas.microsoft.com/office/drawing/2014/main" id="{963EB27D-84DE-39E9-6C9B-A42ACD016B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0</xdr:rowOff>
    </xdr:from>
    <xdr:to>
      <xdr:col>18</xdr:col>
      <xdr:colOff>0</xdr:colOff>
      <xdr:row>59</xdr:row>
      <xdr:rowOff>0</xdr:rowOff>
    </xdr:to>
    <xdr:graphicFrame macro="">
      <xdr:nvGraphicFramePr>
        <xdr:cNvPr id="4" name="Chart 4">
          <a:extLst>
            <a:ext uri="{FF2B5EF4-FFF2-40B4-BE49-F238E27FC236}">
              <a16:creationId xmlns:a16="http://schemas.microsoft.com/office/drawing/2014/main" id="{1430222C-C737-EB66-7C88-A786BA641A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xdr:row>
      <xdr:rowOff>188515</xdr:rowOff>
    </xdr:from>
    <xdr:to>
      <xdr:col>8</xdr:col>
      <xdr:colOff>605233</xdr:colOff>
      <xdr:row>33</xdr:row>
      <xdr:rowOff>0</xdr:rowOff>
    </xdr:to>
    <xdr:graphicFrame macro="">
      <xdr:nvGraphicFramePr>
        <xdr:cNvPr id="5" name="Chart 1">
          <a:extLst>
            <a:ext uri="{FF2B5EF4-FFF2-40B4-BE49-F238E27FC236}">
              <a16:creationId xmlns:a16="http://schemas.microsoft.com/office/drawing/2014/main" id="{DF834F8F-9B99-4014-A531-3E6D6D73FD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4000708/AppData/Local/Microsoft/Windows/Temporary%20Internet%20Files/Content.Outlook/AO1O75PB/draft%20Individual%20Evaluation%20Assessment%20Tool%20old%20v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Information"/>
      <sheetName val="Qualitative Requirements"/>
      <sheetName val="Respondents Summary"/>
      <sheetName val="Compliance and Disclosure Info"/>
      <sheetName val="Raw Score Summary"/>
      <sheetName val="Pricing"/>
      <sheetName val="1 Respondent Name"/>
      <sheetName val="2 Respondent Name"/>
      <sheetName val="3 Respondent name"/>
      <sheetName val="4 Respondent name"/>
      <sheetName val="5 Respondent name"/>
      <sheetName val="6 Respondent name"/>
      <sheetName val="7 Respondent name"/>
      <sheetName val="8 Respondent name"/>
      <sheetName val="9 Respondent name"/>
      <sheetName val="10 Respondent name"/>
      <sheetName val="11 Respondent name"/>
      <sheetName val="12 Respondent name"/>
      <sheetName val="13 Respondent name"/>
      <sheetName val="14 Respondent name"/>
      <sheetName val="15 Respondent name"/>
      <sheetName val="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B2" t="str">
            <v>Yes</v>
          </cell>
        </row>
        <row r="3">
          <cell r="B3" t="str">
            <v>No</v>
          </cell>
        </row>
        <row r="4">
          <cell r="B4" t="str">
            <v>N/A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ceew.gov.au/climate-change/emissions-reporting/projecting-emissions" TargetMode="External"/><Relationship Id="rId1" Type="http://schemas.openxmlformats.org/officeDocument/2006/relationships/hyperlink" Target="https://www.dcceew.gov.au/climate-change/publications/national-greenhouse-accounts-factors-2023"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cleanenergyregulator.gov.au/NGER/The-safeguard-mechanism" TargetMode="External"/><Relationship Id="rId2" Type="http://schemas.openxmlformats.org/officeDocument/2006/relationships/hyperlink" Target="https://www.cleanenergyregulator.gov.au/OSR/ANREU/types-of-emissions-units/australian-carbon-credit-units" TargetMode="External"/><Relationship Id="rId1" Type="http://schemas.openxmlformats.org/officeDocument/2006/relationships/hyperlink" Target="https://www.cleanenergyregulator.gov.au/NGER/About-the-National-Greenhouse-and-Energy-Reporting-scheme/Greenhouse-gases-and-energy" TargetMode="External"/><Relationship Id="rId5" Type="http://schemas.openxmlformats.org/officeDocument/2006/relationships/hyperlink" Target="https://www.wa.gov.au/service/environment/environment-information-services/clean-energy-future-fund" TargetMode="External"/><Relationship Id="rId4" Type="http://schemas.openxmlformats.org/officeDocument/2006/relationships/hyperlink" Target="https://www.dcceew.gov.au/climate-change/publications/national-greenhouse-accounts-factors-2023"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s://www.dcceew.gov.au/climate-change/publications/national-greenhouse-accounts-factors-2023"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mailto:ceff@dwer.wa.gov.au"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6E1A-EDDC-4F42-8318-2022FECB6758}">
  <dimension ref="A1:D148"/>
  <sheetViews>
    <sheetView tabSelected="1" workbookViewId="0">
      <selection activeCell="A7" sqref="A1:XFD1048576"/>
    </sheetView>
  </sheetViews>
  <sheetFormatPr defaultRowHeight="15" x14ac:dyDescent="0.25"/>
  <cols>
    <col min="1" max="1" width="90.5703125" customWidth="1"/>
    <col min="2" max="3" width="8.7109375" customWidth="1"/>
  </cols>
  <sheetData>
    <row r="1" spans="1:1" ht="21" x14ac:dyDescent="0.25">
      <c r="A1" s="3" t="s">
        <v>253</v>
      </c>
    </row>
    <row r="2" spans="1:1" ht="21" x14ac:dyDescent="0.25">
      <c r="A2" s="3"/>
    </row>
    <row r="3" spans="1:1" ht="15.75" x14ac:dyDescent="0.25">
      <c r="A3" s="536" t="s">
        <v>0</v>
      </c>
    </row>
    <row r="4" spans="1:1" ht="15.75" x14ac:dyDescent="0.25">
      <c r="A4" s="536"/>
    </row>
    <row r="5" spans="1:1" ht="75" x14ac:dyDescent="0.25">
      <c r="A5" s="14" t="s">
        <v>326</v>
      </c>
    </row>
    <row r="6" spans="1:1" x14ac:dyDescent="0.25">
      <c r="A6" s="14"/>
    </row>
    <row r="7" spans="1:1" ht="75" x14ac:dyDescent="0.25">
      <c r="A7" s="14" t="s">
        <v>345</v>
      </c>
    </row>
    <row r="8" spans="1:1" x14ac:dyDescent="0.25">
      <c r="A8" s="14"/>
    </row>
    <row r="9" spans="1:1" ht="15.75" x14ac:dyDescent="0.25">
      <c r="A9" s="536" t="s">
        <v>254</v>
      </c>
    </row>
    <row r="10" spans="1:1" ht="15.75" x14ac:dyDescent="0.25">
      <c r="A10" s="536"/>
    </row>
    <row r="11" spans="1:1" ht="17.25" x14ac:dyDescent="0.25">
      <c r="A11" s="537" t="s">
        <v>255</v>
      </c>
    </row>
    <row r="12" spans="1:1" ht="17.25" x14ac:dyDescent="0.25">
      <c r="A12" s="538"/>
    </row>
    <row r="13" spans="1:1" x14ac:dyDescent="0.25">
      <c r="A13" s="14" t="s">
        <v>1</v>
      </c>
    </row>
    <row r="14" spans="1:1" x14ac:dyDescent="0.25">
      <c r="A14" s="14"/>
    </row>
    <row r="15" spans="1:1" x14ac:dyDescent="0.25">
      <c r="A15" s="542" t="s">
        <v>256</v>
      </c>
    </row>
    <row r="16" spans="1:1" x14ac:dyDescent="0.25">
      <c r="A16" s="543" t="s">
        <v>257</v>
      </c>
    </row>
    <row r="17" spans="1:1" ht="60" x14ac:dyDescent="0.25">
      <c r="A17" s="544" t="s">
        <v>327</v>
      </c>
    </row>
    <row r="18" spans="1:1" x14ac:dyDescent="0.25">
      <c r="A18" s="539"/>
    </row>
    <row r="19" spans="1:1" ht="63" x14ac:dyDescent="0.25">
      <c r="A19" s="14" t="s">
        <v>328</v>
      </c>
    </row>
    <row r="20" spans="1:1" x14ac:dyDescent="0.25">
      <c r="A20" s="14"/>
    </row>
    <row r="21" spans="1:1" x14ac:dyDescent="0.25">
      <c r="A21" s="545" t="s">
        <v>258</v>
      </c>
    </row>
    <row r="22" spans="1:1" ht="18" x14ac:dyDescent="0.35">
      <c r="A22" s="495" t="s">
        <v>329</v>
      </c>
    </row>
    <row r="23" spans="1:1" x14ac:dyDescent="0.25">
      <c r="A23" s="546" t="s">
        <v>259</v>
      </c>
    </row>
    <row r="24" spans="1:1" x14ac:dyDescent="0.25">
      <c r="A24" s="539"/>
    </row>
    <row r="25" spans="1:1" ht="30" x14ac:dyDescent="0.25">
      <c r="A25" s="14" t="s">
        <v>260</v>
      </c>
    </row>
    <row r="26" spans="1:1" x14ac:dyDescent="0.25">
      <c r="A26" s="14"/>
    </row>
    <row r="27" spans="1:1" ht="17.25" x14ac:dyDescent="0.25">
      <c r="A27" s="537" t="s">
        <v>261</v>
      </c>
    </row>
    <row r="28" spans="1:1" ht="17.25" x14ac:dyDescent="0.25">
      <c r="A28" s="538"/>
    </row>
    <row r="29" spans="1:1" x14ac:dyDescent="0.25">
      <c r="A29" s="14" t="s">
        <v>262</v>
      </c>
    </row>
    <row r="30" spans="1:1" x14ac:dyDescent="0.25">
      <c r="A30" s="14"/>
    </row>
    <row r="31" spans="1:1" ht="45" x14ac:dyDescent="0.25">
      <c r="A31" s="14" t="s">
        <v>322</v>
      </c>
    </row>
    <row r="32" spans="1:1" x14ac:dyDescent="0.25">
      <c r="A32" s="14"/>
    </row>
    <row r="33" spans="1:1" ht="60" x14ac:dyDescent="0.25">
      <c r="A33" s="14" t="s">
        <v>330</v>
      </c>
    </row>
    <row r="34" spans="1:1" x14ac:dyDescent="0.25">
      <c r="A34" s="14"/>
    </row>
    <row r="35" spans="1:1" ht="30" x14ac:dyDescent="0.25">
      <c r="A35" s="14" t="s">
        <v>331</v>
      </c>
    </row>
    <row r="36" spans="1:1" x14ac:dyDescent="0.25">
      <c r="A36" s="14"/>
    </row>
    <row r="37" spans="1:1" ht="75" x14ac:dyDescent="0.25">
      <c r="A37" s="14" t="s">
        <v>323</v>
      </c>
    </row>
    <row r="38" spans="1:1" x14ac:dyDescent="0.25">
      <c r="A38" s="14"/>
    </row>
    <row r="39" spans="1:1" ht="30" x14ac:dyDescent="0.25">
      <c r="A39" s="14" t="s">
        <v>263</v>
      </c>
    </row>
    <row r="40" spans="1:1" x14ac:dyDescent="0.25">
      <c r="A40" s="14"/>
    </row>
    <row r="41" spans="1:1" ht="15.75" x14ac:dyDescent="0.25">
      <c r="A41" s="540" t="s">
        <v>264</v>
      </c>
    </row>
    <row r="42" spans="1:1" x14ac:dyDescent="0.25">
      <c r="A42" s="14"/>
    </row>
    <row r="43" spans="1:1" ht="60" x14ac:dyDescent="0.25">
      <c r="A43" s="14" t="s">
        <v>332</v>
      </c>
    </row>
    <row r="44" spans="1:1" x14ac:dyDescent="0.25">
      <c r="A44" s="14"/>
    </row>
    <row r="45" spans="1:1" ht="60" x14ac:dyDescent="0.25">
      <c r="A45" s="14" t="s">
        <v>333</v>
      </c>
    </row>
    <row r="46" spans="1:1" x14ac:dyDescent="0.25">
      <c r="A46" s="14"/>
    </row>
    <row r="47" spans="1:1" ht="75" x14ac:dyDescent="0.25">
      <c r="A47" s="14" t="s">
        <v>343</v>
      </c>
    </row>
    <row r="48" spans="1:1" x14ac:dyDescent="0.25">
      <c r="A48" s="14"/>
    </row>
    <row r="49" spans="1:1" ht="120" x14ac:dyDescent="0.25">
      <c r="A49" s="14" t="s">
        <v>265</v>
      </c>
    </row>
    <row r="50" spans="1:1" x14ac:dyDescent="0.25">
      <c r="A50" s="14"/>
    </row>
    <row r="51" spans="1:1" ht="45" x14ac:dyDescent="0.25">
      <c r="A51" s="14" t="s">
        <v>334</v>
      </c>
    </row>
    <row r="52" spans="1:1" x14ac:dyDescent="0.25">
      <c r="A52" s="14"/>
    </row>
    <row r="53" spans="1:1" ht="45" x14ac:dyDescent="0.25">
      <c r="A53" s="14" t="s">
        <v>318</v>
      </c>
    </row>
    <row r="54" spans="1:1" x14ac:dyDescent="0.25">
      <c r="A54" s="14"/>
    </row>
    <row r="55" spans="1:1" ht="90" x14ac:dyDescent="0.25">
      <c r="A55" s="14" t="s">
        <v>342</v>
      </c>
    </row>
    <row r="56" spans="1:1" x14ac:dyDescent="0.25">
      <c r="A56" s="14"/>
    </row>
    <row r="57" spans="1:1" ht="90" x14ac:dyDescent="0.25">
      <c r="A57" s="14" t="s">
        <v>266</v>
      </c>
    </row>
    <row r="58" spans="1:1" x14ac:dyDescent="0.25">
      <c r="A58" s="14"/>
    </row>
    <row r="59" spans="1:1" ht="15.75" x14ac:dyDescent="0.25">
      <c r="A59" s="540" t="s">
        <v>267</v>
      </c>
    </row>
    <row r="60" spans="1:1" x14ac:dyDescent="0.25">
      <c r="A60" s="14"/>
    </row>
    <row r="61" spans="1:1" ht="45" x14ac:dyDescent="0.25">
      <c r="A61" s="14" t="s">
        <v>335</v>
      </c>
    </row>
    <row r="62" spans="1:1" x14ac:dyDescent="0.25">
      <c r="A62" s="14"/>
    </row>
    <row r="63" spans="1:1" ht="90" x14ac:dyDescent="0.25">
      <c r="A63" s="14" t="s">
        <v>336</v>
      </c>
    </row>
    <row r="64" spans="1:1" x14ac:dyDescent="0.25">
      <c r="A64" s="14"/>
    </row>
    <row r="65" spans="1:1" ht="30" x14ac:dyDescent="0.25">
      <c r="A65" s="14" t="s">
        <v>268</v>
      </c>
    </row>
    <row r="66" spans="1:1" x14ac:dyDescent="0.25">
      <c r="A66" s="14"/>
    </row>
    <row r="67" spans="1:1" ht="15.75" x14ac:dyDescent="0.25">
      <c r="A67" s="540" t="s">
        <v>269</v>
      </c>
    </row>
    <row r="68" spans="1:1" x14ac:dyDescent="0.25">
      <c r="A68" s="14"/>
    </row>
    <row r="69" spans="1:1" ht="30" x14ac:dyDescent="0.25">
      <c r="A69" s="14" t="s">
        <v>270</v>
      </c>
    </row>
    <row r="70" spans="1:1" x14ac:dyDescent="0.25">
      <c r="A70" s="14"/>
    </row>
    <row r="71" spans="1:1" ht="45" x14ac:dyDescent="0.25">
      <c r="A71" s="14" t="s">
        <v>271</v>
      </c>
    </row>
    <row r="72" spans="1:1" x14ac:dyDescent="0.25">
      <c r="A72" s="14"/>
    </row>
    <row r="73" spans="1:1" ht="75" x14ac:dyDescent="0.25">
      <c r="A73" s="14" t="s">
        <v>319</v>
      </c>
    </row>
    <row r="74" spans="1:1" x14ac:dyDescent="0.25">
      <c r="A74" s="14"/>
    </row>
    <row r="75" spans="1:1" ht="15.75" x14ac:dyDescent="0.25">
      <c r="A75" s="540" t="s">
        <v>272</v>
      </c>
    </row>
    <row r="76" spans="1:1" x14ac:dyDescent="0.25">
      <c r="A76" s="14"/>
    </row>
    <row r="77" spans="1:1" ht="45" x14ac:dyDescent="0.25">
      <c r="A77" s="14" t="s">
        <v>325</v>
      </c>
    </row>
    <row r="78" spans="1:1" x14ac:dyDescent="0.25">
      <c r="A78" s="14"/>
    </row>
    <row r="79" spans="1:1" ht="15.75" x14ac:dyDescent="0.25">
      <c r="A79" s="540" t="s">
        <v>273</v>
      </c>
    </row>
    <row r="80" spans="1:1" x14ac:dyDescent="0.25">
      <c r="A80" s="14"/>
    </row>
    <row r="81" spans="1:1" ht="105" x14ac:dyDescent="0.25">
      <c r="A81" s="14" t="s">
        <v>274</v>
      </c>
    </row>
    <row r="82" spans="1:1" x14ac:dyDescent="0.25">
      <c r="A82" s="14"/>
    </row>
    <row r="83" spans="1:1" ht="15.75" x14ac:dyDescent="0.25">
      <c r="A83" s="540" t="s">
        <v>275</v>
      </c>
    </row>
    <row r="84" spans="1:1" x14ac:dyDescent="0.25">
      <c r="A84" s="14"/>
    </row>
    <row r="85" spans="1:1" ht="90" x14ac:dyDescent="0.25">
      <c r="A85" s="14" t="s">
        <v>337</v>
      </c>
    </row>
    <row r="86" spans="1:1" x14ac:dyDescent="0.25">
      <c r="A86" s="14"/>
    </row>
    <row r="87" spans="1:1" ht="15.75" x14ac:dyDescent="0.25">
      <c r="A87" s="540" t="s">
        <v>276</v>
      </c>
    </row>
    <row r="88" spans="1:1" x14ac:dyDescent="0.25">
      <c r="A88" s="14"/>
    </row>
    <row r="89" spans="1:1" ht="30" x14ac:dyDescent="0.25">
      <c r="A89" s="14" t="s">
        <v>277</v>
      </c>
    </row>
    <row r="90" spans="1:1" x14ac:dyDescent="0.25">
      <c r="A90" s="14"/>
    </row>
    <row r="91" spans="1:1" ht="45" x14ac:dyDescent="0.25">
      <c r="A91" s="14" t="s">
        <v>278</v>
      </c>
    </row>
    <row r="92" spans="1:1" x14ac:dyDescent="0.25">
      <c r="A92" s="14"/>
    </row>
    <row r="93" spans="1:1" ht="30" x14ac:dyDescent="0.25">
      <c r="A93" s="14" t="s">
        <v>279</v>
      </c>
    </row>
    <row r="94" spans="1:1" x14ac:dyDescent="0.25">
      <c r="A94" s="14"/>
    </row>
    <row r="95" spans="1:1" ht="15.75" x14ac:dyDescent="0.25">
      <c r="A95" s="540" t="s">
        <v>280</v>
      </c>
    </row>
    <row r="96" spans="1:1" x14ac:dyDescent="0.25">
      <c r="A96" s="14"/>
    </row>
    <row r="97" spans="1:1" ht="90" x14ac:dyDescent="0.25">
      <c r="A97" s="14" t="s">
        <v>338</v>
      </c>
    </row>
    <row r="98" spans="1:1" x14ac:dyDescent="0.25">
      <c r="A98" s="14"/>
    </row>
    <row r="99" spans="1:1" ht="30" x14ac:dyDescent="0.25">
      <c r="A99" s="14" t="s">
        <v>281</v>
      </c>
    </row>
    <row r="100" spans="1:1" x14ac:dyDescent="0.25">
      <c r="A100" s="14"/>
    </row>
    <row r="101" spans="1:1" ht="30" x14ac:dyDescent="0.25">
      <c r="A101" s="14" t="s">
        <v>282</v>
      </c>
    </row>
    <row r="102" spans="1:1" x14ac:dyDescent="0.25">
      <c r="A102" s="14"/>
    </row>
    <row r="103" spans="1:1" x14ac:dyDescent="0.25">
      <c r="A103" s="14" t="s">
        <v>283</v>
      </c>
    </row>
    <row r="104" spans="1:1" x14ac:dyDescent="0.25">
      <c r="A104" s="14"/>
    </row>
    <row r="105" spans="1:1" ht="15.75" x14ac:dyDescent="0.25">
      <c r="A105" s="540" t="s">
        <v>284</v>
      </c>
    </row>
    <row r="106" spans="1:1" x14ac:dyDescent="0.25">
      <c r="A106" s="14"/>
    </row>
    <row r="107" spans="1:1" x14ac:dyDescent="0.25">
      <c r="A107" s="14" t="s">
        <v>285</v>
      </c>
    </row>
    <row r="108" spans="1:1" x14ac:dyDescent="0.25">
      <c r="A108" s="14"/>
    </row>
    <row r="109" spans="1:1" ht="15.75" x14ac:dyDescent="0.25">
      <c r="A109" s="540" t="s">
        <v>286</v>
      </c>
    </row>
    <row r="110" spans="1:1" x14ac:dyDescent="0.25">
      <c r="A110" s="14"/>
    </row>
    <row r="111" spans="1:1" ht="45" x14ac:dyDescent="0.25">
      <c r="A111" s="14" t="s">
        <v>301</v>
      </c>
    </row>
    <row r="112" spans="1:1" x14ac:dyDescent="0.25">
      <c r="A112" s="14"/>
    </row>
    <row r="113" spans="1:4" ht="15.75" x14ac:dyDescent="0.25">
      <c r="A113" s="540" t="s">
        <v>287</v>
      </c>
    </row>
    <row r="114" spans="1:4" x14ac:dyDescent="0.25">
      <c r="A114" s="14"/>
    </row>
    <row r="115" spans="1:4" ht="30" x14ac:dyDescent="0.25">
      <c r="A115" s="14" t="s">
        <v>288</v>
      </c>
    </row>
    <row r="116" spans="1:4" x14ac:dyDescent="0.25">
      <c r="A116" s="14"/>
    </row>
    <row r="117" spans="1:4" ht="15.75" x14ac:dyDescent="0.25">
      <c r="A117" s="540" t="s">
        <v>311</v>
      </c>
    </row>
    <row r="118" spans="1:4" x14ac:dyDescent="0.25">
      <c r="A118" s="14"/>
    </row>
    <row r="119" spans="1:4" ht="60" x14ac:dyDescent="0.25">
      <c r="A119" s="14" t="s">
        <v>289</v>
      </c>
    </row>
    <row r="120" spans="1:4" x14ac:dyDescent="0.25">
      <c r="A120" s="14"/>
    </row>
    <row r="121" spans="1:4" ht="30" x14ac:dyDescent="0.25">
      <c r="A121" s="14" t="s">
        <v>290</v>
      </c>
    </row>
    <row r="122" spans="1:4" x14ac:dyDescent="0.25">
      <c r="A122" s="14"/>
    </row>
    <row r="123" spans="1:4" ht="135" x14ac:dyDescent="0.25">
      <c r="A123" s="4" t="s">
        <v>344</v>
      </c>
    </row>
    <row r="124" spans="1:4" x14ac:dyDescent="0.25">
      <c r="A124" s="541"/>
    </row>
    <row r="125" spans="1:4" x14ac:dyDescent="0.25">
      <c r="A125" s="638" t="s">
        <v>312</v>
      </c>
    </row>
    <row r="126" spans="1:4" x14ac:dyDescent="0.25">
      <c r="A126" s="153" t="s">
        <v>313</v>
      </c>
      <c r="D126" s="153"/>
    </row>
    <row r="127" spans="1:4" x14ac:dyDescent="0.25">
      <c r="A127" s="14"/>
    </row>
    <row r="128" spans="1:4" ht="45" x14ac:dyDescent="0.25">
      <c r="A128" s="14" t="s">
        <v>314</v>
      </c>
    </row>
    <row r="129" spans="1:1" x14ac:dyDescent="0.25">
      <c r="A129" s="14"/>
    </row>
    <row r="130" spans="1:1" ht="45" x14ac:dyDescent="0.25">
      <c r="A130" s="14" t="s">
        <v>339</v>
      </c>
    </row>
    <row r="131" spans="1:1" x14ac:dyDescent="0.25">
      <c r="A131" s="14"/>
    </row>
    <row r="132" spans="1:1" ht="75" x14ac:dyDescent="0.25">
      <c r="A132" s="14" t="s">
        <v>315</v>
      </c>
    </row>
    <row r="133" spans="1:1" x14ac:dyDescent="0.25">
      <c r="A133" s="14"/>
    </row>
    <row r="134" spans="1:1" ht="45" x14ac:dyDescent="0.25">
      <c r="A134" s="14" t="s">
        <v>340</v>
      </c>
    </row>
    <row r="135" spans="1:1" x14ac:dyDescent="0.25">
      <c r="A135" s="14"/>
    </row>
    <row r="136" spans="1:1" ht="15.75" x14ac:dyDescent="0.25">
      <c r="A136" s="540" t="s">
        <v>291</v>
      </c>
    </row>
    <row r="137" spans="1:1" x14ac:dyDescent="0.25">
      <c r="A137" s="14"/>
    </row>
    <row r="138" spans="1:1" ht="75" x14ac:dyDescent="0.25">
      <c r="A138" s="14" t="s">
        <v>341</v>
      </c>
    </row>
    <row r="139" spans="1:1" x14ac:dyDescent="0.25">
      <c r="A139" s="14"/>
    </row>
    <row r="140" spans="1:1" ht="30" x14ac:dyDescent="0.25">
      <c r="A140" s="14" t="s">
        <v>321</v>
      </c>
    </row>
    <row r="141" spans="1:1" x14ac:dyDescent="0.25">
      <c r="A141" s="14"/>
    </row>
    <row r="142" spans="1:1" ht="15.75" x14ac:dyDescent="0.25">
      <c r="A142" s="540" t="s">
        <v>292</v>
      </c>
    </row>
    <row r="143" spans="1:1" x14ac:dyDescent="0.25">
      <c r="A143" s="14"/>
    </row>
    <row r="144" spans="1:1" ht="30" x14ac:dyDescent="0.25">
      <c r="A144" s="14" t="s">
        <v>132</v>
      </c>
    </row>
    <row r="145" spans="1:1" x14ac:dyDescent="0.25">
      <c r="A145" s="14"/>
    </row>
    <row r="146" spans="1:1" ht="15.75" x14ac:dyDescent="0.25">
      <c r="A146" s="540" t="s">
        <v>293</v>
      </c>
    </row>
    <row r="147" spans="1:1" x14ac:dyDescent="0.25">
      <c r="A147" s="14"/>
    </row>
    <row r="148" spans="1:1" ht="45" x14ac:dyDescent="0.25">
      <c r="A148" s="14" t="s">
        <v>294</v>
      </c>
    </row>
  </sheetData>
  <hyperlinks>
    <hyperlink ref="A125" r:id="rId1" xr:uid="{E90C100E-9974-408D-BFE4-AFB5DD5A2E2B}"/>
    <hyperlink ref="A126" r:id="rId2" xr:uid="{623A7823-05FD-436F-90E7-C2CA139799B3}"/>
  </hyperlinks>
  <pageMargins left="0.7" right="0.7" top="0.75" bottom="0.75" header="0.3" footer="0.3"/>
  <pageSetup paperSize="9" orientation="portrait" horizontalDpi="1200" verticalDpi="1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CEBC-C26E-4F43-9170-9CA882D9BEB3}">
  <dimension ref="A1:B26"/>
  <sheetViews>
    <sheetView workbookViewId="0">
      <selection activeCell="B5" sqref="B5"/>
    </sheetView>
  </sheetViews>
  <sheetFormatPr defaultRowHeight="15" x14ac:dyDescent="0.25"/>
  <cols>
    <col min="1" max="1" width="10.5703125" customWidth="1"/>
    <col min="2" max="2" width="97.28515625" customWidth="1"/>
  </cols>
  <sheetData>
    <row r="1" spans="1:2" x14ac:dyDescent="0.25">
      <c r="A1" s="191" t="s">
        <v>79</v>
      </c>
      <c r="B1" s="192" t="s">
        <v>80</v>
      </c>
    </row>
    <row r="2" spans="1:2" x14ac:dyDescent="0.25">
      <c r="A2" s="193" t="s">
        <v>6</v>
      </c>
      <c r="B2" s="2" t="s">
        <v>117</v>
      </c>
    </row>
    <row r="3" spans="1:2" x14ac:dyDescent="0.25">
      <c r="A3" s="193" t="s">
        <v>147</v>
      </c>
      <c r="B3" s="194" t="s">
        <v>116</v>
      </c>
    </row>
    <row r="4" spans="1:2" x14ac:dyDescent="0.25">
      <c r="A4" s="195" t="s">
        <v>148</v>
      </c>
      <c r="B4" s="194" t="s">
        <v>295</v>
      </c>
    </row>
    <row r="5" spans="1:2" x14ac:dyDescent="0.25">
      <c r="A5" s="196" t="s">
        <v>81</v>
      </c>
      <c r="B5" s="197" t="s">
        <v>82</v>
      </c>
    </row>
    <row r="6" spans="1:2" x14ac:dyDescent="0.25">
      <c r="A6" s="198" t="s">
        <v>85</v>
      </c>
      <c r="B6" s="199" t="s">
        <v>86</v>
      </c>
    </row>
    <row r="7" spans="1:2" x14ac:dyDescent="0.25">
      <c r="A7" s="196" t="s">
        <v>83</v>
      </c>
      <c r="B7" s="197" t="s">
        <v>84</v>
      </c>
    </row>
    <row r="8" spans="1:2" x14ac:dyDescent="0.25">
      <c r="A8" s="200" t="s">
        <v>21</v>
      </c>
      <c r="B8" s="194" t="s">
        <v>87</v>
      </c>
    </row>
    <row r="9" spans="1:2" x14ac:dyDescent="0.25">
      <c r="A9" s="201" t="s">
        <v>112</v>
      </c>
      <c r="B9" s="2" t="s">
        <v>113</v>
      </c>
    </row>
    <row r="10" spans="1:2" x14ac:dyDescent="0.25">
      <c r="A10" s="200" t="s">
        <v>88</v>
      </c>
      <c r="B10" s="202" t="s">
        <v>89</v>
      </c>
    </row>
    <row r="11" spans="1:2" x14ac:dyDescent="0.25">
      <c r="A11" s="200" t="s">
        <v>30</v>
      </c>
      <c r="B11" s="194" t="s">
        <v>126</v>
      </c>
    </row>
    <row r="12" spans="1:2" x14ac:dyDescent="0.25">
      <c r="A12" s="193" t="s">
        <v>149</v>
      </c>
      <c r="B12" s="2" t="s">
        <v>118</v>
      </c>
    </row>
    <row r="13" spans="1:2" x14ac:dyDescent="0.25">
      <c r="A13" s="201" t="s">
        <v>28</v>
      </c>
      <c r="B13" s="194" t="s">
        <v>111</v>
      </c>
    </row>
    <row r="14" spans="1:2" x14ac:dyDescent="0.25">
      <c r="A14" s="200" t="s">
        <v>20</v>
      </c>
      <c r="B14" s="202" t="s">
        <v>90</v>
      </c>
    </row>
    <row r="15" spans="1:2" x14ac:dyDescent="0.25">
      <c r="A15" s="200" t="s">
        <v>91</v>
      </c>
      <c r="B15" s="50" t="s">
        <v>175</v>
      </c>
    </row>
    <row r="16" spans="1:2" x14ac:dyDescent="0.25">
      <c r="A16" s="200" t="s">
        <v>92</v>
      </c>
      <c r="B16" s="194" t="s">
        <v>93</v>
      </c>
    </row>
    <row r="17" spans="1:2" x14ac:dyDescent="0.25">
      <c r="A17" s="201" t="s">
        <v>136</v>
      </c>
      <c r="B17" s="194" t="s">
        <v>138</v>
      </c>
    </row>
    <row r="18" spans="1:2" x14ac:dyDescent="0.25">
      <c r="A18" s="201" t="s">
        <v>139</v>
      </c>
      <c r="B18" s="194" t="s">
        <v>151</v>
      </c>
    </row>
    <row r="19" spans="1:2" x14ac:dyDescent="0.25">
      <c r="A19" s="200" t="s">
        <v>94</v>
      </c>
      <c r="B19" s="194" t="s">
        <v>95</v>
      </c>
    </row>
    <row r="20" spans="1:2" x14ac:dyDescent="0.25">
      <c r="A20" s="200" t="s">
        <v>96</v>
      </c>
      <c r="B20" s="194" t="s">
        <v>97</v>
      </c>
    </row>
    <row r="21" spans="1:2" x14ac:dyDescent="0.25">
      <c r="A21" s="200" t="s">
        <v>98</v>
      </c>
      <c r="B21" s="194" t="s">
        <v>99</v>
      </c>
    </row>
    <row r="22" spans="1:2" x14ac:dyDescent="0.25">
      <c r="A22" s="200" t="s">
        <v>100</v>
      </c>
      <c r="B22" s="203" t="s">
        <v>101</v>
      </c>
    </row>
    <row r="23" spans="1:2" x14ac:dyDescent="0.25">
      <c r="A23" s="200" t="s">
        <v>102</v>
      </c>
      <c r="B23" s="194" t="s">
        <v>103</v>
      </c>
    </row>
    <row r="24" spans="1:2" x14ac:dyDescent="0.25">
      <c r="A24" s="200" t="s">
        <v>37</v>
      </c>
      <c r="B24" s="204" t="s">
        <v>104</v>
      </c>
    </row>
    <row r="25" spans="1:2" x14ac:dyDescent="0.25">
      <c r="A25" s="193" t="s">
        <v>150</v>
      </c>
      <c r="B25" s="2" t="s">
        <v>114</v>
      </c>
    </row>
    <row r="26" spans="1:2" ht="15.75" thickBot="1" x14ac:dyDescent="0.3">
      <c r="A26" s="205" t="s">
        <v>110</v>
      </c>
      <c r="B26" s="58" t="s">
        <v>115</v>
      </c>
    </row>
  </sheetData>
  <sortState xmlns:xlrd2="http://schemas.microsoft.com/office/spreadsheetml/2017/richdata2" ref="A2:B26">
    <sortCondition ref="A1"/>
  </sortState>
  <hyperlinks>
    <hyperlink ref="B24" r:id="rId1" xr:uid="{B0596CEB-B511-4485-BE31-072D254D021F}"/>
    <hyperlink ref="B5" r:id="rId2" xr:uid="{834F369C-2CA0-4221-B10A-3A6B9D431A3B}"/>
    <hyperlink ref="B22" r:id="rId3" xr:uid="{DF26CD6E-5A5E-4D88-ACCD-55DAF28910AA}"/>
    <hyperlink ref="B15" r:id="rId4" xr:uid="{C30730AB-0AFD-44E6-9535-6F15D2CD7605}"/>
    <hyperlink ref="B7" r:id="rId5" xr:uid="{7820335C-424D-4E3D-8192-D40AF8AAB27E}"/>
  </hyperlinks>
  <pageMargins left="0.7" right="0.7" top="0.75" bottom="0.75" header="0.3" footer="0.3"/>
  <headerFooter>
    <oddHeader>&amp;C&amp;"Calibri"&amp;10&amp;KFF0000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F4CB-5996-4F2A-A384-B26A418A644F}">
  <sheetPr>
    <pageSetUpPr fitToPage="1"/>
  </sheetPr>
  <dimension ref="A1:W164"/>
  <sheetViews>
    <sheetView zoomScaleNormal="100" workbookViewId="0">
      <pane xSplit="2" ySplit="3" topLeftCell="C4" activePane="bottomRight" state="frozen"/>
      <selection pane="topRight" activeCell="C1" sqref="C1"/>
      <selection pane="bottomLeft" activeCell="A4" sqref="A4"/>
      <selection pane="bottomRight" activeCell="F13" sqref="F13"/>
    </sheetView>
  </sheetViews>
  <sheetFormatPr defaultColWidth="9.140625" defaultRowHeight="15" x14ac:dyDescent="0.25"/>
  <cols>
    <col min="1" max="1" width="9.140625" customWidth="1"/>
    <col min="2" max="2" width="7.42578125" customWidth="1"/>
    <col min="3" max="3" width="19.42578125" customWidth="1"/>
    <col min="4" max="4" width="23.28515625" customWidth="1"/>
    <col min="5" max="5" width="12.28515625" style="37" customWidth="1"/>
    <col min="6" max="6" width="12" customWidth="1"/>
    <col min="7" max="7" width="9.42578125" bestFit="1" customWidth="1"/>
    <col min="8" max="8" width="9.5703125" customWidth="1"/>
    <col min="9" max="9" width="9.28515625" customWidth="1"/>
    <col min="10" max="11" width="10.85546875" customWidth="1"/>
    <col min="12" max="14" width="10.7109375" customWidth="1"/>
    <col min="15" max="15" width="9.85546875" customWidth="1"/>
    <col min="16" max="16" width="10.28515625" customWidth="1"/>
    <col min="17" max="17" width="13.85546875" style="37" customWidth="1"/>
    <col min="18" max="18" width="12.7109375" bestFit="1" customWidth="1"/>
    <col min="19" max="19" width="13.140625" bestFit="1" customWidth="1"/>
    <col min="20" max="20" width="12.28515625" bestFit="1" customWidth="1"/>
    <col min="21" max="21" width="11.140625" bestFit="1" customWidth="1"/>
    <col min="22" max="22" width="10.5703125" bestFit="1" customWidth="1"/>
    <col min="23" max="23" width="17.7109375" customWidth="1"/>
    <col min="24" max="24" width="10.42578125" bestFit="1" customWidth="1"/>
    <col min="25" max="25" width="49.85546875" bestFit="1" customWidth="1"/>
    <col min="26" max="26" width="10.5703125" bestFit="1" customWidth="1"/>
    <col min="27" max="27" width="44.5703125" bestFit="1" customWidth="1"/>
    <col min="28" max="28" width="10.140625" bestFit="1" customWidth="1"/>
    <col min="29" max="29" width="40" bestFit="1" customWidth="1"/>
    <col min="31" max="31" width="49.85546875" bestFit="1" customWidth="1"/>
  </cols>
  <sheetData>
    <row r="1" spans="1:20" ht="22.5" customHeight="1" thickBot="1" x14ac:dyDescent="0.45">
      <c r="F1" s="693" t="s">
        <v>140</v>
      </c>
      <c r="G1" s="694"/>
      <c r="H1" s="694"/>
      <c r="I1" s="694"/>
      <c r="J1" s="694"/>
      <c r="K1" s="694"/>
      <c r="L1" s="694"/>
      <c r="M1" s="694"/>
      <c r="N1" s="694"/>
      <c r="O1" s="694"/>
      <c r="P1" s="695"/>
      <c r="Q1" s="453"/>
      <c r="R1" s="693" t="s">
        <v>249</v>
      </c>
      <c r="S1" s="694"/>
      <c r="T1" s="695"/>
    </row>
    <row r="2" spans="1:20" ht="72" customHeight="1" thickBot="1" x14ac:dyDescent="0.45">
      <c r="A2" s="710"/>
      <c r="B2" s="710"/>
      <c r="C2" s="710"/>
      <c r="D2" s="710"/>
      <c r="E2" s="454"/>
      <c r="F2" s="565" t="s">
        <v>300</v>
      </c>
      <c r="G2" s="455"/>
      <c r="H2" s="455"/>
      <c r="I2" s="455"/>
      <c r="J2" s="455"/>
      <c r="K2" s="455"/>
      <c r="L2" s="455"/>
      <c r="M2" s="455"/>
      <c r="N2" s="455"/>
      <c r="O2" s="455"/>
      <c r="P2" s="456"/>
      <c r="Q2" s="454"/>
      <c r="R2" s="452" t="s">
        <v>244</v>
      </c>
      <c r="S2" s="383" t="s">
        <v>245</v>
      </c>
      <c r="T2" s="160" t="s">
        <v>248</v>
      </c>
    </row>
    <row r="3" spans="1:20" s="500" customFormat="1" ht="15" customHeight="1" thickBot="1" x14ac:dyDescent="0.3">
      <c r="A3" s="497"/>
      <c r="B3" s="497"/>
      <c r="C3" s="498" t="s">
        <v>241</v>
      </c>
      <c r="D3" s="499"/>
      <c r="E3" s="457" t="s">
        <v>4</v>
      </c>
      <c r="F3" s="566">
        <f>SUM(G3:P3)</f>
        <v>10</v>
      </c>
      <c r="G3" s="567">
        <v>1</v>
      </c>
      <c r="H3" s="567">
        <v>1</v>
      </c>
      <c r="I3" s="567">
        <v>1</v>
      </c>
      <c r="J3" s="567">
        <v>1</v>
      </c>
      <c r="K3" s="567">
        <v>1</v>
      </c>
      <c r="L3" s="567">
        <v>1</v>
      </c>
      <c r="M3" s="567">
        <v>1</v>
      </c>
      <c r="N3" s="567">
        <v>1</v>
      </c>
      <c r="O3" s="567">
        <v>1</v>
      </c>
      <c r="P3" s="568">
        <v>1</v>
      </c>
      <c r="Q3" s="467" t="s">
        <v>240</v>
      </c>
      <c r="R3" s="501" t="s">
        <v>243</v>
      </c>
      <c r="S3" s="502" t="s">
        <v>246</v>
      </c>
      <c r="T3" s="503" t="s">
        <v>247</v>
      </c>
    </row>
    <row r="4" spans="1:20" ht="15" customHeight="1" x14ac:dyDescent="0.25">
      <c r="A4" s="707" t="s">
        <v>299</v>
      </c>
      <c r="B4" s="711" t="s">
        <v>154</v>
      </c>
      <c r="C4" s="227"/>
      <c r="D4" s="231"/>
      <c r="E4" s="458"/>
      <c r="F4" s="477">
        <f t="shared" ref="F4:F19" si="0">SUMPRODUCT(G4:P4, G$3:P$3)</f>
        <v>0</v>
      </c>
      <c r="G4" s="292"/>
      <c r="H4" s="238"/>
      <c r="I4" s="238"/>
      <c r="J4" s="238"/>
      <c r="K4" s="238"/>
      <c r="L4" s="238"/>
      <c r="M4" s="238"/>
      <c r="N4" s="238"/>
      <c r="O4" s="238"/>
      <c r="P4" s="478"/>
      <c r="Q4" s="468">
        <v>1</v>
      </c>
      <c r="R4" s="274"/>
      <c r="S4" s="275"/>
      <c r="T4" s="276"/>
    </row>
    <row r="5" spans="1:20" x14ac:dyDescent="0.25">
      <c r="A5" s="708"/>
      <c r="B5" s="712"/>
      <c r="C5" s="227"/>
      <c r="D5" s="231"/>
      <c r="E5" s="458"/>
      <c r="F5" s="481">
        <f t="shared" si="0"/>
        <v>0</v>
      </c>
      <c r="G5" s="293"/>
      <c r="H5" s="228"/>
      <c r="I5" s="228"/>
      <c r="J5" s="228"/>
      <c r="K5" s="228"/>
      <c r="L5" s="228"/>
      <c r="M5" s="228"/>
      <c r="N5" s="228"/>
      <c r="O5" s="228"/>
      <c r="P5" s="479"/>
      <c r="Q5" s="469">
        <v>1</v>
      </c>
      <c r="R5" s="43"/>
      <c r="S5" s="129"/>
      <c r="T5" s="161"/>
    </row>
    <row r="6" spans="1:20" x14ac:dyDescent="0.25">
      <c r="A6" s="708"/>
      <c r="B6" s="712"/>
      <c r="C6" s="115"/>
      <c r="D6" s="232"/>
      <c r="E6" s="459"/>
      <c r="F6" s="481">
        <f t="shared" si="0"/>
        <v>0</v>
      </c>
      <c r="G6" s="258"/>
      <c r="H6" s="53"/>
      <c r="I6" s="53"/>
      <c r="J6" s="53"/>
      <c r="K6" s="53"/>
      <c r="L6" s="53"/>
      <c r="M6" s="53"/>
      <c r="N6" s="53"/>
      <c r="O6" s="53"/>
      <c r="P6" s="480"/>
      <c r="Q6" s="469">
        <v>1</v>
      </c>
      <c r="R6" s="43"/>
      <c r="S6" s="129"/>
      <c r="T6" s="161"/>
    </row>
    <row r="7" spans="1:20" x14ac:dyDescent="0.25">
      <c r="A7" s="708"/>
      <c r="B7" s="712"/>
      <c r="C7" s="115"/>
      <c r="D7" s="232"/>
      <c r="E7" s="459"/>
      <c r="F7" s="481">
        <f t="shared" si="0"/>
        <v>0</v>
      </c>
      <c r="G7" s="258"/>
      <c r="H7" s="53"/>
      <c r="I7" s="53"/>
      <c r="J7" s="53"/>
      <c r="K7" s="53"/>
      <c r="L7" s="53"/>
      <c r="M7" s="53"/>
      <c r="N7" s="53"/>
      <c r="O7" s="53"/>
      <c r="P7" s="480"/>
      <c r="Q7" s="469">
        <v>1</v>
      </c>
      <c r="R7" s="43"/>
      <c r="S7" s="129"/>
      <c r="T7" s="161"/>
    </row>
    <row r="8" spans="1:20" x14ac:dyDescent="0.25">
      <c r="A8" s="708"/>
      <c r="B8" s="712"/>
      <c r="C8" s="115"/>
      <c r="D8" s="232"/>
      <c r="E8" s="459"/>
      <c r="F8" s="481">
        <f t="shared" si="0"/>
        <v>0</v>
      </c>
      <c r="G8" s="258"/>
      <c r="H8" s="53"/>
      <c r="I8" s="53"/>
      <c r="J8" s="53"/>
      <c r="K8" s="53"/>
      <c r="L8" s="27"/>
      <c r="M8" s="53"/>
      <c r="N8" s="53"/>
      <c r="O8" s="53"/>
      <c r="P8" s="480"/>
      <c r="Q8" s="469">
        <v>1</v>
      </c>
      <c r="R8" s="43"/>
      <c r="S8" s="129"/>
      <c r="T8" s="161"/>
    </row>
    <row r="9" spans="1:20" x14ac:dyDescent="0.25">
      <c r="A9" s="708"/>
      <c r="B9" s="712"/>
      <c r="C9" s="115"/>
      <c r="D9" s="232"/>
      <c r="E9" s="459"/>
      <c r="F9" s="481">
        <f t="shared" si="0"/>
        <v>0</v>
      </c>
      <c r="G9" s="258"/>
      <c r="H9" s="53"/>
      <c r="I9" s="53"/>
      <c r="J9" s="53"/>
      <c r="K9" s="53"/>
      <c r="L9" s="53"/>
      <c r="M9" s="53"/>
      <c r="N9" s="53"/>
      <c r="O9" s="53"/>
      <c r="P9" s="480"/>
      <c r="Q9" s="469">
        <v>1</v>
      </c>
      <c r="R9" s="43"/>
      <c r="S9" s="129"/>
      <c r="T9" s="161"/>
    </row>
    <row r="10" spans="1:20" x14ac:dyDescent="0.25">
      <c r="A10" s="708"/>
      <c r="B10" s="712"/>
      <c r="C10" s="115"/>
      <c r="D10" s="232"/>
      <c r="E10" s="459"/>
      <c r="F10" s="481">
        <f t="shared" si="0"/>
        <v>0</v>
      </c>
      <c r="G10" s="258"/>
      <c r="H10" s="53"/>
      <c r="I10" s="53"/>
      <c r="J10" s="53"/>
      <c r="K10" s="53"/>
      <c r="L10" s="53"/>
      <c r="M10" s="53"/>
      <c r="N10" s="53"/>
      <c r="O10" s="53"/>
      <c r="P10" s="480"/>
      <c r="Q10" s="469">
        <v>1</v>
      </c>
      <c r="R10" s="43"/>
      <c r="S10" s="129"/>
      <c r="T10" s="161"/>
    </row>
    <row r="11" spans="1:20" x14ac:dyDescent="0.25">
      <c r="A11" s="708"/>
      <c r="B11" s="712"/>
      <c r="C11" s="115"/>
      <c r="D11" s="232"/>
      <c r="E11" s="459"/>
      <c r="F11" s="481">
        <f t="shared" si="0"/>
        <v>0</v>
      </c>
      <c r="G11" s="258"/>
      <c r="H11" s="53"/>
      <c r="I11" s="53"/>
      <c r="J11" s="53"/>
      <c r="K11" s="53"/>
      <c r="L11" s="53"/>
      <c r="M11" s="53"/>
      <c r="N11" s="53"/>
      <c r="O11" s="53"/>
      <c r="P11" s="480"/>
      <c r="Q11" s="469">
        <v>1</v>
      </c>
      <c r="R11" s="43"/>
      <c r="S11" s="129"/>
      <c r="T11" s="161"/>
    </row>
    <row r="12" spans="1:20" x14ac:dyDescent="0.25">
      <c r="A12" s="708"/>
      <c r="B12" s="712"/>
      <c r="C12" s="115"/>
      <c r="D12" s="232"/>
      <c r="E12" s="459"/>
      <c r="F12" s="481">
        <f t="shared" si="0"/>
        <v>0</v>
      </c>
      <c r="G12" s="258"/>
      <c r="H12" s="53"/>
      <c r="I12" s="53"/>
      <c r="J12" s="53"/>
      <c r="K12" s="53"/>
      <c r="L12" s="53"/>
      <c r="M12" s="53"/>
      <c r="N12" s="53"/>
      <c r="O12" s="53"/>
      <c r="P12" s="480"/>
      <c r="Q12" s="469">
        <v>1</v>
      </c>
      <c r="R12" s="43"/>
      <c r="S12" s="129"/>
      <c r="T12" s="161"/>
    </row>
    <row r="13" spans="1:20" x14ac:dyDescent="0.25">
      <c r="A13" s="708"/>
      <c r="B13" s="712"/>
      <c r="C13" s="115"/>
      <c r="D13" s="232"/>
      <c r="E13" s="459"/>
      <c r="F13" s="481">
        <f t="shared" si="0"/>
        <v>0</v>
      </c>
      <c r="G13" s="258"/>
      <c r="H13" s="53"/>
      <c r="I13" s="53"/>
      <c r="J13" s="53"/>
      <c r="K13" s="53"/>
      <c r="L13" s="53"/>
      <c r="M13" s="53"/>
      <c r="N13" s="53"/>
      <c r="O13" s="53"/>
      <c r="P13" s="480"/>
      <c r="Q13" s="469">
        <v>1</v>
      </c>
      <c r="R13" s="43"/>
      <c r="S13" s="129"/>
      <c r="T13" s="161"/>
    </row>
    <row r="14" spans="1:20" x14ac:dyDescent="0.25">
      <c r="A14" s="708"/>
      <c r="B14" s="712"/>
      <c r="C14" s="115"/>
      <c r="D14" s="232"/>
      <c r="E14" s="459"/>
      <c r="F14" s="481">
        <f t="shared" si="0"/>
        <v>0</v>
      </c>
      <c r="G14" s="258"/>
      <c r="H14" s="53"/>
      <c r="I14" s="53"/>
      <c r="J14" s="53"/>
      <c r="K14" s="53"/>
      <c r="L14" s="53"/>
      <c r="M14" s="53"/>
      <c r="N14" s="53"/>
      <c r="O14" s="53"/>
      <c r="P14" s="480"/>
      <c r="Q14" s="469">
        <v>1</v>
      </c>
      <c r="R14" s="43"/>
      <c r="S14" s="129"/>
      <c r="T14" s="161"/>
    </row>
    <row r="15" spans="1:20" x14ac:dyDescent="0.25">
      <c r="A15" s="708"/>
      <c r="B15" s="712"/>
      <c r="C15" s="115"/>
      <c r="D15" s="232"/>
      <c r="E15" s="459"/>
      <c r="F15" s="481">
        <f t="shared" si="0"/>
        <v>0</v>
      </c>
      <c r="G15" s="258"/>
      <c r="H15" s="53"/>
      <c r="I15" s="53"/>
      <c r="J15" s="53"/>
      <c r="K15" s="53"/>
      <c r="L15" s="53"/>
      <c r="M15" s="53"/>
      <c r="N15" s="53"/>
      <c r="O15" s="53"/>
      <c r="P15" s="480"/>
      <c r="Q15" s="469">
        <v>1</v>
      </c>
      <c r="R15" s="43"/>
      <c r="S15" s="141"/>
      <c r="T15" s="161"/>
    </row>
    <row r="16" spans="1:20" x14ac:dyDescent="0.25">
      <c r="A16" s="708"/>
      <c r="B16" s="712"/>
      <c r="C16" s="115"/>
      <c r="D16" s="232"/>
      <c r="E16" s="459"/>
      <c r="F16" s="481">
        <f t="shared" si="0"/>
        <v>0</v>
      </c>
      <c r="G16" s="258"/>
      <c r="H16" s="53"/>
      <c r="I16" s="53"/>
      <c r="J16" s="53"/>
      <c r="K16" s="53"/>
      <c r="L16" s="53"/>
      <c r="M16" s="53"/>
      <c r="N16" s="53"/>
      <c r="O16" s="53"/>
      <c r="P16" s="480"/>
      <c r="Q16" s="469">
        <v>1</v>
      </c>
      <c r="R16" s="43"/>
      <c r="S16" s="141"/>
      <c r="T16" s="161"/>
    </row>
    <row r="17" spans="1:20" ht="15.75" thickBot="1" x14ac:dyDescent="0.3">
      <c r="A17" s="708"/>
      <c r="B17" s="713"/>
      <c r="C17" s="116"/>
      <c r="D17" s="277"/>
      <c r="E17" s="460"/>
      <c r="F17" s="481">
        <f t="shared" si="0"/>
        <v>0</v>
      </c>
      <c r="G17" s="259"/>
      <c r="H17" s="112"/>
      <c r="I17" s="112"/>
      <c r="J17" s="112"/>
      <c r="K17" s="112"/>
      <c r="L17" s="112"/>
      <c r="M17" s="112"/>
      <c r="N17" s="112"/>
      <c r="O17" s="112"/>
      <c r="P17" s="483"/>
      <c r="Q17" s="470">
        <v>1</v>
      </c>
      <c r="R17" s="384"/>
      <c r="S17" s="385"/>
      <c r="T17" s="386"/>
    </row>
    <row r="18" spans="1:20" x14ac:dyDescent="0.25">
      <c r="A18" s="708"/>
      <c r="B18" s="674" t="s">
        <v>155</v>
      </c>
      <c r="C18" s="229"/>
      <c r="D18" s="230"/>
      <c r="E18" s="461"/>
      <c r="F18" s="481">
        <f t="shared" si="0"/>
        <v>0</v>
      </c>
      <c r="G18" s="294"/>
      <c r="H18" s="279"/>
      <c r="I18" s="279"/>
      <c r="J18" s="279"/>
      <c r="K18" s="279"/>
      <c r="L18" s="279"/>
      <c r="M18" s="279"/>
      <c r="N18" s="279"/>
      <c r="O18" s="279"/>
      <c r="P18" s="484"/>
      <c r="Q18" s="468">
        <v>1</v>
      </c>
      <c r="R18" s="243"/>
      <c r="S18" s="141"/>
      <c r="T18" s="161"/>
    </row>
    <row r="19" spans="1:20" x14ac:dyDescent="0.25">
      <c r="A19" s="708"/>
      <c r="B19" s="675"/>
      <c r="C19" s="115"/>
      <c r="D19" s="41"/>
      <c r="E19" s="459"/>
      <c r="F19" s="481">
        <f t="shared" si="0"/>
        <v>0</v>
      </c>
      <c r="G19" s="295"/>
      <c r="H19" s="127"/>
      <c r="I19" s="127"/>
      <c r="J19" s="127"/>
      <c r="K19" s="127"/>
      <c r="L19" s="127"/>
      <c r="M19" s="127"/>
      <c r="N19" s="127"/>
      <c r="O19" s="127"/>
      <c r="P19" s="485"/>
      <c r="Q19" s="469">
        <v>1</v>
      </c>
      <c r="R19" s="243"/>
      <c r="S19" s="141"/>
      <c r="T19" s="161"/>
    </row>
    <row r="20" spans="1:20" x14ac:dyDescent="0.25">
      <c r="A20" s="708"/>
      <c r="B20" s="675"/>
      <c r="C20" s="115"/>
      <c r="D20" s="41"/>
      <c r="E20" s="459"/>
      <c r="F20" s="481">
        <f>SUMPRODUCT(G20:P20, G$3:P$3)</f>
        <v>0</v>
      </c>
      <c r="G20" s="649"/>
      <c r="H20" s="127"/>
      <c r="I20" s="127"/>
      <c r="J20" s="648"/>
      <c r="K20" s="127"/>
      <c r="L20" s="648"/>
      <c r="M20" s="127"/>
      <c r="N20" s="127"/>
      <c r="O20" s="127"/>
      <c r="P20" s="485"/>
      <c r="Q20" s="469">
        <v>1</v>
      </c>
      <c r="R20" s="243"/>
      <c r="S20" s="141"/>
      <c r="T20" s="241"/>
    </row>
    <row r="21" spans="1:20" x14ac:dyDescent="0.25">
      <c r="A21" s="708"/>
      <c r="B21" s="675"/>
      <c r="C21" s="115"/>
      <c r="D21" s="232"/>
      <c r="E21" s="459"/>
      <c r="F21" s="481">
        <f t="shared" ref="F21" si="1">SUMPRODUCT(G21:P21, G$3:P$3)</f>
        <v>0</v>
      </c>
      <c r="G21" s="258"/>
      <c r="H21" s="53"/>
      <c r="I21" s="53"/>
      <c r="J21" s="53"/>
      <c r="K21" s="53"/>
      <c r="L21" s="53"/>
      <c r="M21" s="53"/>
      <c r="N21" s="53"/>
      <c r="O21" s="53"/>
      <c r="P21" s="480"/>
      <c r="Q21" s="469">
        <v>1</v>
      </c>
      <c r="R21" s="243"/>
      <c r="S21" s="129"/>
      <c r="T21" s="161"/>
    </row>
    <row r="22" spans="1:20" ht="15.75" thickBot="1" x14ac:dyDescent="0.3">
      <c r="A22" s="708"/>
      <c r="B22" s="676"/>
      <c r="C22" s="116"/>
      <c r="D22" s="114"/>
      <c r="E22" s="460"/>
      <c r="F22" s="482">
        <f>SUMPRODUCT(G22:P22, G$3:P$3)</f>
        <v>0</v>
      </c>
      <c r="G22" s="296"/>
      <c r="H22" s="32"/>
      <c r="I22" s="32"/>
      <c r="J22" s="32"/>
      <c r="K22" s="32"/>
      <c r="L22" s="32"/>
      <c r="M22" s="32"/>
      <c r="N22" s="32"/>
      <c r="O22" s="32"/>
      <c r="P22" s="486"/>
      <c r="Q22" s="470">
        <v>1</v>
      </c>
      <c r="R22" s="243"/>
      <c r="S22" s="132"/>
      <c r="T22" s="161"/>
    </row>
    <row r="23" spans="1:20" ht="15" customHeight="1" thickBot="1" x14ac:dyDescent="0.3">
      <c r="A23" s="708"/>
      <c r="B23" s="674" t="s">
        <v>242</v>
      </c>
      <c r="C23" s="285" t="s">
        <v>27</v>
      </c>
      <c r="D23" s="286"/>
      <c r="E23" s="326" t="s">
        <v>20</v>
      </c>
      <c r="F23" s="487">
        <f t="shared" ref="F23" si="2">SUM(G23:P23)</f>
        <v>0</v>
      </c>
      <c r="G23" s="261">
        <f t="shared" ref="G23:P23" si="3">SUMPRODUCT(G$4:G$22,$R$4:$R$22,$Q$4:$Q$22)*G$3</f>
        <v>0</v>
      </c>
      <c r="H23" s="261">
        <f t="shared" si="3"/>
        <v>0</v>
      </c>
      <c r="I23" s="261">
        <f t="shared" si="3"/>
        <v>0</v>
      </c>
      <c r="J23" s="261">
        <f t="shared" si="3"/>
        <v>0</v>
      </c>
      <c r="K23" s="261">
        <f t="shared" si="3"/>
        <v>0</v>
      </c>
      <c r="L23" s="261">
        <f t="shared" si="3"/>
        <v>0</v>
      </c>
      <c r="M23" s="261">
        <f t="shared" si="3"/>
        <v>0</v>
      </c>
      <c r="N23" s="261">
        <f t="shared" si="3"/>
        <v>0</v>
      </c>
      <c r="O23" s="261">
        <f t="shared" si="3"/>
        <v>0</v>
      </c>
      <c r="P23" s="372">
        <f t="shared" si="3"/>
        <v>0</v>
      </c>
      <c r="Q23" s="471"/>
      <c r="R23" s="44"/>
      <c r="S23" s="278"/>
      <c r="T23" s="162"/>
    </row>
    <row r="24" spans="1:20" ht="15" customHeight="1" thickBot="1" x14ac:dyDescent="0.3">
      <c r="A24" s="708"/>
      <c r="B24" s="675"/>
      <c r="C24" s="244" t="s">
        <v>26</v>
      </c>
      <c r="D24" s="245"/>
      <c r="E24" s="327" t="s">
        <v>37</v>
      </c>
      <c r="F24" s="488">
        <f>SUM(G24:P24)</f>
        <v>0</v>
      </c>
      <c r="G24" s="280">
        <f t="shared" ref="G24:P24" si="4">SUMPRODUCT($S$4:$S$22,G$4:G$22,$Q$4:$Q$22)*G$3</f>
        <v>0</v>
      </c>
      <c r="H24" s="280">
        <f t="shared" si="4"/>
        <v>0</v>
      </c>
      <c r="I24" s="280">
        <f t="shared" si="4"/>
        <v>0</v>
      </c>
      <c r="J24" s="280">
        <f t="shared" si="4"/>
        <v>0</v>
      </c>
      <c r="K24" s="280">
        <f t="shared" si="4"/>
        <v>0</v>
      </c>
      <c r="L24" s="280">
        <f t="shared" si="4"/>
        <v>0</v>
      </c>
      <c r="M24" s="280">
        <f t="shared" si="4"/>
        <v>0</v>
      </c>
      <c r="N24" s="280">
        <f t="shared" si="4"/>
        <v>0</v>
      </c>
      <c r="O24" s="280">
        <f t="shared" si="4"/>
        <v>0</v>
      </c>
      <c r="P24" s="489">
        <f t="shared" si="4"/>
        <v>0</v>
      </c>
      <c r="Q24" s="472"/>
      <c r="R24" s="245"/>
      <c r="S24" s="133"/>
      <c r="T24" s="162"/>
    </row>
    <row r="25" spans="1:20" x14ac:dyDescent="0.25">
      <c r="A25" s="708"/>
      <c r="B25" s="675"/>
      <c r="C25" s="166" t="s">
        <v>5</v>
      </c>
      <c r="D25" s="167"/>
      <c r="E25" s="462" t="s">
        <v>6</v>
      </c>
      <c r="F25" s="490">
        <f t="shared" ref="F25:F29" si="5">SUM(G25:P25)</f>
        <v>0</v>
      </c>
      <c r="G25" s="281">
        <f t="shared" ref="G25:P25" si="6">SUMPRODUCT(G$4:G$17,$T$4:$T$17,$Q$4:$Q$17)*G$3</f>
        <v>0</v>
      </c>
      <c r="H25" s="281">
        <f t="shared" si="6"/>
        <v>0</v>
      </c>
      <c r="I25" s="281">
        <f t="shared" si="6"/>
        <v>0</v>
      </c>
      <c r="J25" s="281">
        <f t="shared" si="6"/>
        <v>0</v>
      </c>
      <c r="K25" s="281">
        <f t="shared" si="6"/>
        <v>0</v>
      </c>
      <c r="L25" s="281">
        <f t="shared" si="6"/>
        <v>0</v>
      </c>
      <c r="M25" s="281">
        <f t="shared" si="6"/>
        <v>0</v>
      </c>
      <c r="N25" s="281">
        <f t="shared" si="6"/>
        <v>0</v>
      </c>
      <c r="O25" s="281">
        <f t="shared" si="6"/>
        <v>0</v>
      </c>
      <c r="P25" s="331">
        <f t="shared" si="6"/>
        <v>0</v>
      </c>
      <c r="Q25" s="473"/>
      <c r="R25" s="169"/>
      <c r="S25" s="169"/>
      <c r="T25" s="162"/>
    </row>
    <row r="26" spans="1:20" x14ac:dyDescent="0.25">
      <c r="A26" s="708"/>
      <c r="B26" s="675"/>
      <c r="C26" s="170" t="s">
        <v>320</v>
      </c>
      <c r="D26" s="171"/>
      <c r="E26" s="463" t="s">
        <v>6</v>
      </c>
      <c r="F26" s="491">
        <f>SUM(G26:P26)</f>
        <v>0</v>
      </c>
      <c r="G26" s="282">
        <f t="shared" ref="G26:P26" si="7">SUMPRODUCT(G$18:G$22,$T$18:$T$22,$Q$18:$Q$22)*G$3</f>
        <v>0</v>
      </c>
      <c r="H26" s="282">
        <f t="shared" si="7"/>
        <v>0</v>
      </c>
      <c r="I26" s="282">
        <f t="shared" si="7"/>
        <v>0</v>
      </c>
      <c r="J26" s="282">
        <f t="shared" si="7"/>
        <v>0</v>
      </c>
      <c r="K26" s="282">
        <f t="shared" si="7"/>
        <v>0</v>
      </c>
      <c r="L26" s="282">
        <f t="shared" si="7"/>
        <v>0</v>
      </c>
      <c r="M26" s="282">
        <f t="shared" si="7"/>
        <v>0</v>
      </c>
      <c r="N26" s="282">
        <f t="shared" si="7"/>
        <v>0</v>
      </c>
      <c r="O26" s="282">
        <f t="shared" si="7"/>
        <v>0</v>
      </c>
      <c r="P26" s="161">
        <f t="shared" si="7"/>
        <v>0</v>
      </c>
      <c r="Q26" s="474"/>
      <c r="R26" s="169"/>
      <c r="S26" s="169"/>
      <c r="T26" s="162"/>
    </row>
    <row r="27" spans="1:20" x14ac:dyDescent="0.25">
      <c r="A27" s="708"/>
      <c r="B27" s="675"/>
      <c r="C27" s="234" t="s">
        <v>142</v>
      </c>
      <c r="D27" s="235"/>
      <c r="E27" s="464" t="s">
        <v>6</v>
      </c>
      <c r="F27" s="491">
        <f t="shared" si="5"/>
        <v>0</v>
      </c>
      <c r="G27" s="283">
        <f t="shared" ref="G27:P27" si="8">SUM(G25:G26)</f>
        <v>0</v>
      </c>
      <c r="H27" s="236">
        <f t="shared" si="8"/>
        <v>0</v>
      </c>
      <c r="I27" s="236">
        <f t="shared" si="8"/>
        <v>0</v>
      </c>
      <c r="J27" s="236">
        <f t="shared" si="8"/>
        <v>0</v>
      </c>
      <c r="K27" s="236">
        <f t="shared" si="8"/>
        <v>0</v>
      </c>
      <c r="L27" s="236">
        <f t="shared" si="8"/>
        <v>0</v>
      </c>
      <c r="M27" s="236">
        <f t="shared" si="8"/>
        <v>0</v>
      </c>
      <c r="N27" s="236">
        <f t="shared" si="8"/>
        <v>0</v>
      </c>
      <c r="O27" s="236">
        <f t="shared" si="8"/>
        <v>0</v>
      </c>
      <c r="P27" s="492">
        <f t="shared" si="8"/>
        <v>0</v>
      </c>
      <c r="Q27" s="474"/>
      <c r="R27" s="169"/>
      <c r="S27" s="169"/>
      <c r="T27" s="162"/>
    </row>
    <row r="28" spans="1:20" x14ac:dyDescent="0.25">
      <c r="A28" s="708"/>
      <c r="B28" s="675"/>
      <c r="C28" s="234" t="s">
        <v>144</v>
      </c>
      <c r="D28" s="235"/>
      <c r="E28" s="465">
        <f>'Input-output explorer'!$G$37</f>
        <v>0</v>
      </c>
      <c r="F28" s="491">
        <f t="shared" si="5"/>
        <v>0</v>
      </c>
      <c r="G28" s="283">
        <f t="shared" ref="G28:P28" si="9">$E28*G27</f>
        <v>0</v>
      </c>
      <c r="H28" s="236">
        <f t="shared" si="9"/>
        <v>0</v>
      </c>
      <c r="I28" s="236">
        <f t="shared" si="9"/>
        <v>0</v>
      </c>
      <c r="J28" s="236">
        <f t="shared" si="9"/>
        <v>0</v>
      </c>
      <c r="K28" s="236">
        <f t="shared" ref="K28" si="10">$E28*K27</f>
        <v>0</v>
      </c>
      <c r="L28" s="236">
        <f t="shared" si="9"/>
        <v>0</v>
      </c>
      <c r="M28" s="236">
        <f t="shared" si="9"/>
        <v>0</v>
      </c>
      <c r="N28" s="236">
        <f t="shared" si="9"/>
        <v>0</v>
      </c>
      <c r="O28" s="236">
        <f t="shared" si="9"/>
        <v>0</v>
      </c>
      <c r="P28" s="492">
        <f t="shared" si="9"/>
        <v>0</v>
      </c>
      <c r="Q28" s="475"/>
      <c r="R28" s="169"/>
      <c r="S28" s="169"/>
      <c r="T28" s="162"/>
    </row>
    <row r="29" spans="1:20" ht="15" customHeight="1" thickBot="1" x14ac:dyDescent="0.3">
      <c r="A29" s="709"/>
      <c r="B29" s="676"/>
      <c r="C29" s="273" t="s">
        <v>143</v>
      </c>
      <c r="D29" s="173"/>
      <c r="E29" s="466" t="s">
        <v>6</v>
      </c>
      <c r="F29" s="493">
        <f t="shared" si="5"/>
        <v>0</v>
      </c>
      <c r="G29" s="284">
        <f>SUM(G27:G28)</f>
        <v>0</v>
      </c>
      <c r="H29" s="175">
        <f t="shared" ref="H29:P29" si="11">SUM(H27:H28)</f>
        <v>0</v>
      </c>
      <c r="I29" s="175">
        <f t="shared" si="11"/>
        <v>0</v>
      </c>
      <c r="J29" s="175">
        <f t="shared" si="11"/>
        <v>0</v>
      </c>
      <c r="K29" s="175">
        <f t="shared" ref="K29" si="12">SUM(K27:K28)</f>
        <v>0</v>
      </c>
      <c r="L29" s="175">
        <f t="shared" si="11"/>
        <v>0</v>
      </c>
      <c r="M29" s="175">
        <f t="shared" si="11"/>
        <v>0</v>
      </c>
      <c r="N29" s="175">
        <f t="shared" si="11"/>
        <v>0</v>
      </c>
      <c r="O29" s="175">
        <f t="shared" si="11"/>
        <v>0</v>
      </c>
      <c r="P29" s="494">
        <f t="shared" si="11"/>
        <v>0</v>
      </c>
      <c r="Q29" s="476"/>
      <c r="R29" s="176"/>
      <c r="S29" s="176"/>
      <c r="T29" s="163"/>
    </row>
    <row r="30" spans="1:20" ht="15" customHeight="1" thickBot="1" x14ac:dyDescent="0.3">
      <c r="A30" s="252"/>
      <c r="B30" s="237"/>
      <c r="C30" s="4"/>
      <c r="D30" s="4"/>
      <c r="E30" s="207"/>
      <c r="F30" s="110"/>
      <c r="G30" s="110"/>
      <c r="H30" s="110"/>
      <c r="I30" s="110"/>
      <c r="J30" s="110"/>
      <c r="K30" s="110"/>
      <c r="L30" s="110"/>
      <c r="M30" s="110"/>
      <c r="N30" s="110"/>
      <c r="O30" s="110"/>
      <c r="P30" s="110"/>
      <c r="Q30" s="207"/>
      <c r="R30" s="253"/>
      <c r="S30" s="253"/>
      <c r="T30" s="253"/>
    </row>
    <row r="31" spans="1:20" ht="15" customHeight="1" x14ac:dyDescent="0.25">
      <c r="A31" s="707" t="s">
        <v>157</v>
      </c>
      <c r="B31" s="705" t="s">
        <v>145</v>
      </c>
      <c r="C31" s="706"/>
      <c r="D31" s="706"/>
      <c r="E31" s="135" t="s">
        <v>10</v>
      </c>
      <c r="F31" s="336"/>
      <c r="G31" s="318"/>
      <c r="H31" s="255"/>
      <c r="I31" s="239"/>
      <c r="J31" s="239"/>
      <c r="K31" s="239"/>
      <c r="L31" s="239"/>
      <c r="M31" s="239"/>
      <c r="N31" s="239"/>
      <c r="O31" s="239"/>
      <c r="P31" s="240"/>
      <c r="Q31" s="207"/>
    </row>
    <row r="32" spans="1:20" ht="15" customHeight="1" x14ac:dyDescent="0.25">
      <c r="A32" s="708"/>
      <c r="B32" s="701" t="s">
        <v>146</v>
      </c>
      <c r="C32" s="702"/>
      <c r="D32" s="702"/>
      <c r="E32" s="35" t="s">
        <v>10</v>
      </c>
      <c r="F32" s="333"/>
      <c r="G32" s="319">
        <f>G31</f>
        <v>0</v>
      </c>
      <c r="H32" s="1">
        <f t="shared" ref="H32" si="13">H31</f>
        <v>0</v>
      </c>
      <c r="I32" s="1">
        <f t="shared" ref="I32:J32" si="14">I31</f>
        <v>0</v>
      </c>
      <c r="J32" s="1">
        <f t="shared" si="14"/>
        <v>0</v>
      </c>
      <c r="K32" s="1">
        <f t="shared" ref="K32" si="15">K31</f>
        <v>0</v>
      </c>
      <c r="L32" s="1">
        <f t="shared" ref="L32:M32" si="16">L31</f>
        <v>0</v>
      </c>
      <c r="M32" s="1">
        <f t="shared" si="16"/>
        <v>0</v>
      </c>
      <c r="N32" s="1">
        <f>N31</f>
        <v>0</v>
      </c>
      <c r="O32" s="1">
        <f t="shared" ref="O32:P32" si="17">O31</f>
        <v>0</v>
      </c>
      <c r="P32" s="209">
        <f t="shared" si="17"/>
        <v>0</v>
      </c>
      <c r="Q32" s="207"/>
    </row>
    <row r="33" spans="1:17" ht="15" customHeight="1" x14ac:dyDescent="0.25">
      <c r="A33" s="708"/>
      <c r="B33" s="10" t="s">
        <v>180</v>
      </c>
      <c r="C33" s="188"/>
      <c r="D33" s="188"/>
      <c r="E33" s="35" t="s">
        <v>181</v>
      </c>
      <c r="F33" s="333"/>
      <c r="G33" s="411">
        <f>'Input-output explorer'!$G$38+'Project Model'!G32*30.25+15</f>
        <v>15</v>
      </c>
      <c r="H33" s="411">
        <f>'Input-output explorer'!$G$38+'Project Model'!H32*30.25+15</f>
        <v>15</v>
      </c>
      <c r="I33" s="411">
        <f>'Input-output explorer'!$G$38+'Project Model'!I32*30.25+15</f>
        <v>15</v>
      </c>
      <c r="J33" s="411">
        <f>'Input-output explorer'!$G$38+'Project Model'!J32*30.25+15</f>
        <v>15</v>
      </c>
      <c r="K33" s="411">
        <f>'Input-output explorer'!$G$38+'Project Model'!K32*30.25+15</f>
        <v>15</v>
      </c>
      <c r="L33" s="411">
        <f>'Input-output explorer'!$G$38+'Project Model'!L32*30.25+15</f>
        <v>15</v>
      </c>
      <c r="M33" s="411">
        <f>'Input-output explorer'!$G$38+'Project Model'!M32*30.25+15</f>
        <v>15</v>
      </c>
      <c r="N33" s="411">
        <f>'Input-output explorer'!$G$38+'Project Model'!N32*30.25+15</f>
        <v>15</v>
      </c>
      <c r="O33" s="411">
        <f>'Input-output explorer'!$G$38+'Project Model'!O32*30.25+15</f>
        <v>15</v>
      </c>
      <c r="P33" s="584">
        <f>'Input-output explorer'!$G$38+'Project Model'!P32*30.25+15</f>
        <v>15</v>
      </c>
      <c r="Q33" s="207"/>
    </row>
    <row r="34" spans="1:17" ht="15" customHeight="1" x14ac:dyDescent="0.25">
      <c r="A34" s="708"/>
      <c r="B34" s="701" t="str">
        <f>"Operating years to "&amp;Funding!C22</f>
        <v>Operating years to 2030</v>
      </c>
      <c r="C34" s="702"/>
      <c r="D34" s="702"/>
      <c r="E34" s="35" t="s">
        <v>11</v>
      </c>
      <c r="F34" s="333"/>
      <c r="G34" s="320">
        <f>MIN(G$36,MAX(0,Funding!$C22+0.5 -'Input-output explorer'!$D$38-G$32/12))</f>
        <v>0</v>
      </c>
      <c r="H34" s="320">
        <f>MIN(H$36,MAX(0,Funding!$C22+0.5 -'Input-output explorer'!$D$38-H$32/12))</f>
        <v>0</v>
      </c>
      <c r="I34" s="320">
        <f>MIN(I$36,MAX(0,Funding!$C22+0.5 -'Input-output explorer'!$D$38-I$32/12))</f>
        <v>0</v>
      </c>
      <c r="J34" s="320">
        <f>MIN(J$36,MAX(0,Funding!$C22+0.5 -'Input-output explorer'!$D$38-J$32/12))</f>
        <v>0</v>
      </c>
      <c r="K34" s="320">
        <f>MIN(K$36,MAX(0,Funding!$C22+0.5 -'Input-output explorer'!$D$38-K$32/12))</f>
        <v>0</v>
      </c>
      <c r="L34" s="320">
        <f>MIN(L$36,MAX(0,Funding!$C22+0.5 -'Input-output explorer'!$D$38-L$32/12))</f>
        <v>0</v>
      </c>
      <c r="M34" s="320">
        <f>MIN(M$36,MAX(0,Funding!$C22+0.5 -'Input-output explorer'!$D$38-M$32/12))</f>
        <v>0</v>
      </c>
      <c r="N34" s="320">
        <f>MIN(N$36,MAX(0,Funding!$C22+0.5 -'Input-output explorer'!$D$38-N$32/12))</f>
        <v>0</v>
      </c>
      <c r="O34" s="320">
        <f>MIN(O$36,MAX(0,Funding!$C22+0.5 -'Input-output explorer'!$D$38-O$32/12))</f>
        <v>0</v>
      </c>
      <c r="P34" s="585">
        <f>MIN(P$36,MAX(0,Funding!$C22+0.5 -'Input-output explorer'!$D$38-P$32/12))</f>
        <v>0</v>
      </c>
      <c r="Q34" s="207"/>
    </row>
    <row r="35" spans="1:17" ht="15" customHeight="1" x14ac:dyDescent="0.25">
      <c r="A35" s="708"/>
      <c r="B35" s="701" t="str">
        <f>"Operating years to "&amp;Funding!C23</f>
        <v>Operating years to 2050</v>
      </c>
      <c r="C35" s="702"/>
      <c r="D35" s="702"/>
      <c r="E35" s="35" t="s">
        <v>11</v>
      </c>
      <c r="F35" s="333"/>
      <c r="G35" s="320">
        <f>MIN(G$36,MAX(0,Funding!$C23+0.5 -'Input-output explorer'!$D$38-G$32/12))</f>
        <v>0</v>
      </c>
      <c r="H35" s="320">
        <f>MIN(H$36,MAX(0,Funding!$C23+0.5 -'Input-output explorer'!$D$38-H$32/12))</f>
        <v>0</v>
      </c>
      <c r="I35" s="320">
        <f>MIN(I$36,MAX(0,Funding!$C23+0.5 -'Input-output explorer'!$D$38-I$32/12))</f>
        <v>0</v>
      </c>
      <c r="J35" s="320">
        <f>MIN(J$36,MAX(0,Funding!$C23+0.5 -'Input-output explorer'!$D$38-J$32/12))</f>
        <v>0</v>
      </c>
      <c r="K35" s="320">
        <f>MIN(K$36,MAX(0,Funding!$C23+0.5 -'Input-output explorer'!$D$38-K$32/12))</f>
        <v>0</v>
      </c>
      <c r="L35" s="320">
        <f>MIN(L$36,MAX(0,Funding!$C23+0.5 -'Input-output explorer'!$D$38-L$32/12))</f>
        <v>0</v>
      </c>
      <c r="M35" s="320">
        <f>MIN(M$36,MAX(0,Funding!$C23+0.5 -'Input-output explorer'!$D$38-M$32/12))</f>
        <v>0</v>
      </c>
      <c r="N35" s="320">
        <f>MIN(N$36,MAX(0,Funding!$C23+0.5 -'Input-output explorer'!$D$38-N$32/12))</f>
        <v>0</v>
      </c>
      <c r="O35" s="320">
        <f>MIN(O$36,MAX(0,Funding!$C23+0.5 -'Input-output explorer'!$D$38-O$32/12))</f>
        <v>0</v>
      </c>
      <c r="P35" s="585">
        <f>MIN(P$36,MAX(0,Funding!$C23+0.5 -'Input-output explorer'!$D$38-P$32/12))</f>
        <v>0</v>
      </c>
      <c r="Q35" s="207"/>
    </row>
    <row r="36" spans="1:17" ht="15" customHeight="1" x14ac:dyDescent="0.25">
      <c r="A36" s="708"/>
      <c r="B36" s="701" t="s">
        <v>12</v>
      </c>
      <c r="C36" s="702"/>
      <c r="D36" s="702"/>
      <c r="E36" s="35" t="s">
        <v>11</v>
      </c>
      <c r="F36" s="333"/>
      <c r="G36" s="319">
        <f>'Input-output explorer'!$G$40</f>
        <v>0</v>
      </c>
      <c r="H36" s="1">
        <f>'Input-output explorer'!$G$40</f>
        <v>0</v>
      </c>
      <c r="I36" s="1">
        <f>'Input-output explorer'!$G$40</f>
        <v>0</v>
      </c>
      <c r="J36" s="1">
        <f>'Input-output explorer'!$G$40</f>
        <v>0</v>
      </c>
      <c r="K36" s="1">
        <f>'Input-output explorer'!$G$40</f>
        <v>0</v>
      </c>
      <c r="L36" s="1">
        <f>'Input-output explorer'!$G$40</f>
        <v>0</v>
      </c>
      <c r="M36" s="1">
        <f>'Input-output explorer'!$G$40</f>
        <v>0</v>
      </c>
      <c r="N36" s="1">
        <f>'Input-output explorer'!$G$40</f>
        <v>0</v>
      </c>
      <c r="O36" s="1">
        <f>'Input-output explorer'!$G$40</f>
        <v>0</v>
      </c>
      <c r="P36" s="209">
        <f>'Input-output explorer'!$G$40</f>
        <v>0</v>
      </c>
      <c r="Q36" s="207"/>
    </row>
    <row r="37" spans="1:17" ht="15" customHeight="1" x14ac:dyDescent="0.25">
      <c r="A37" s="708"/>
      <c r="B37" s="699" t="s">
        <v>13</v>
      </c>
      <c r="C37" s="700"/>
      <c r="D37" s="700"/>
      <c r="E37" s="35" t="s">
        <v>10</v>
      </c>
      <c r="F37" s="333"/>
      <c r="G37" s="321">
        <f t="shared" ref="G37:N37" si="18">G32+G36*12</f>
        <v>0</v>
      </c>
      <c r="H37" s="54">
        <f t="shared" ref="H37" si="19">H32+H36*12</f>
        <v>0</v>
      </c>
      <c r="I37" s="54">
        <f t="shared" si="18"/>
        <v>0</v>
      </c>
      <c r="J37" s="54">
        <f t="shared" si="18"/>
        <v>0</v>
      </c>
      <c r="K37" s="54">
        <f t="shared" ref="K37" si="20">K32+K36*12</f>
        <v>0</v>
      </c>
      <c r="L37" s="54">
        <f t="shared" ref="L37" si="21">L32+L36*12</f>
        <v>0</v>
      </c>
      <c r="M37" s="54">
        <f t="shared" si="18"/>
        <v>0</v>
      </c>
      <c r="N37" s="54">
        <f t="shared" si="18"/>
        <v>0</v>
      </c>
      <c r="O37" s="54">
        <f t="shared" ref="O37:P37" si="22">O32+O36*12</f>
        <v>0</v>
      </c>
      <c r="P37" s="210">
        <f t="shared" si="22"/>
        <v>0</v>
      </c>
      <c r="Q37" s="207"/>
    </row>
    <row r="38" spans="1:17" ht="15" customHeight="1" x14ac:dyDescent="0.25">
      <c r="A38" s="708"/>
      <c r="B38" s="701" t="s">
        <v>14</v>
      </c>
      <c r="C38" s="702"/>
      <c r="D38" s="702"/>
      <c r="E38" s="35" t="s">
        <v>15</v>
      </c>
      <c r="F38" s="333"/>
      <c r="G38" s="322"/>
      <c r="H38" s="137"/>
      <c r="I38" s="137"/>
      <c r="J38" s="137"/>
      <c r="K38" s="137"/>
      <c r="L38" s="137"/>
      <c r="M38" s="31"/>
      <c r="N38" s="137"/>
      <c r="O38" s="137"/>
      <c r="P38" s="297"/>
      <c r="Q38" s="207"/>
    </row>
    <row r="39" spans="1:17" ht="15" customHeight="1" thickBot="1" x14ac:dyDescent="0.3">
      <c r="A39" s="708"/>
      <c r="B39" s="703" t="s">
        <v>16</v>
      </c>
      <c r="C39" s="704"/>
      <c r="D39" s="704"/>
      <c r="E39" s="36" t="s">
        <v>17</v>
      </c>
      <c r="F39" s="334"/>
      <c r="G39" s="587">
        <f>365*24*G38</f>
        <v>0</v>
      </c>
      <c r="H39" s="588">
        <f t="shared" ref="H39" si="23">365*24*H38</f>
        <v>0</v>
      </c>
      <c r="I39" s="588">
        <f>365*24*I38</f>
        <v>0</v>
      </c>
      <c r="J39" s="588">
        <f t="shared" ref="J39:N39" si="24">365*24*J38</f>
        <v>0</v>
      </c>
      <c r="K39" s="588">
        <f t="shared" ref="K39" si="25">365*24*K38</f>
        <v>0</v>
      </c>
      <c r="L39" s="588">
        <f t="shared" ref="L39" si="26">365*24*L38</f>
        <v>0</v>
      </c>
      <c r="M39" s="588">
        <f t="shared" si="24"/>
        <v>0</v>
      </c>
      <c r="N39" s="588">
        <f t="shared" si="24"/>
        <v>0</v>
      </c>
      <c r="O39" s="588">
        <f t="shared" ref="O39:P39" si="27">365*24*O38</f>
        <v>0</v>
      </c>
      <c r="P39" s="589">
        <f t="shared" si="27"/>
        <v>0</v>
      </c>
      <c r="Q39" s="207"/>
    </row>
    <row r="40" spans="1:17" x14ac:dyDescent="0.25">
      <c r="A40" s="708"/>
      <c r="B40" s="11" t="s">
        <v>304</v>
      </c>
      <c r="C40" s="188"/>
      <c r="D40" s="190"/>
      <c r="E40" s="35" t="s">
        <v>15</v>
      </c>
      <c r="F40" s="335" t="e">
        <f>SUM(G40:P40)</f>
        <v>#DIV/0!</v>
      </c>
      <c r="G40" s="437" t="e">
        <f t="shared" ref="G40:P40" si="28">G25/$F$25</f>
        <v>#DIV/0!</v>
      </c>
      <c r="H40" s="437" t="e">
        <f t="shared" si="28"/>
        <v>#DIV/0!</v>
      </c>
      <c r="I40" s="437" t="e">
        <f t="shared" si="28"/>
        <v>#DIV/0!</v>
      </c>
      <c r="J40" s="437" t="e">
        <f t="shared" si="28"/>
        <v>#DIV/0!</v>
      </c>
      <c r="K40" s="437" t="e">
        <f t="shared" si="28"/>
        <v>#DIV/0!</v>
      </c>
      <c r="L40" s="437" t="e">
        <f t="shared" si="28"/>
        <v>#DIV/0!</v>
      </c>
      <c r="M40" s="437" t="e">
        <f t="shared" si="28"/>
        <v>#DIV/0!</v>
      </c>
      <c r="N40" s="437" t="e">
        <f t="shared" si="28"/>
        <v>#DIV/0!</v>
      </c>
      <c r="O40" s="437" t="e">
        <f t="shared" si="28"/>
        <v>#DIV/0!</v>
      </c>
      <c r="P40" s="438" t="e">
        <f t="shared" si="28"/>
        <v>#DIV/0!</v>
      </c>
      <c r="Q40" s="207"/>
    </row>
    <row r="41" spans="1:17" ht="15" customHeight="1" thickBot="1" x14ac:dyDescent="0.3">
      <c r="A41" s="709"/>
      <c r="B41" s="106" t="s">
        <v>194</v>
      </c>
      <c r="C41" s="189"/>
      <c r="D41" s="128"/>
      <c r="E41" s="36" t="s">
        <v>6</v>
      </c>
      <c r="F41" s="337" t="e">
        <f>SUM(G41:P41)</f>
        <v>#DIV/0!</v>
      </c>
      <c r="G41" s="233" t="e">
        <f>'Input-output explorer'!$G$35*G40*G$3</f>
        <v>#DIV/0!</v>
      </c>
      <c r="H41" s="233" t="e">
        <f>'Input-output explorer'!$G$35*H40*H$3</f>
        <v>#DIV/0!</v>
      </c>
      <c r="I41" s="233" t="e">
        <f>'Input-output explorer'!$G$35*I40*I$3</f>
        <v>#DIV/0!</v>
      </c>
      <c r="J41" s="233" t="e">
        <f>'Input-output explorer'!$G$35*J40*J$3</f>
        <v>#DIV/0!</v>
      </c>
      <c r="K41" s="233" t="e">
        <f>'Input-output explorer'!$G$35*K40*K$3</f>
        <v>#DIV/0!</v>
      </c>
      <c r="L41" s="233" t="e">
        <f>'Input-output explorer'!$G$35*L40*L$3</f>
        <v>#DIV/0!</v>
      </c>
      <c r="M41" s="233" t="e">
        <f>'Input-output explorer'!$G$35*M40*M$3</f>
        <v>#DIV/0!</v>
      </c>
      <c r="N41" s="233" t="e">
        <f>'Input-output explorer'!$G$35*N40*N$3</f>
        <v>#DIV/0!</v>
      </c>
      <c r="O41" s="233" t="e">
        <f>'Input-output explorer'!$G$35*O40*O$3</f>
        <v>#DIV/0!</v>
      </c>
      <c r="P41" s="586" t="e">
        <f>'Input-output explorer'!$G$35*P40*P$3</f>
        <v>#DIV/0!</v>
      </c>
      <c r="Q41" s="207"/>
    </row>
    <row r="42" spans="1:17" ht="15" customHeight="1" thickBot="1" x14ac:dyDescent="0.3"/>
    <row r="43" spans="1:17" ht="15" customHeight="1" x14ac:dyDescent="0.25">
      <c r="A43" s="677" t="s">
        <v>170</v>
      </c>
      <c r="B43" s="683" t="s">
        <v>156</v>
      </c>
      <c r="C43" s="633"/>
      <c r="D43" s="230"/>
      <c r="E43" s="635"/>
      <c r="F43" s="338">
        <f t="shared" ref="F43:F58" si="29">SUM(G43:P43)</f>
        <v>0</v>
      </c>
      <c r="G43" s="300"/>
      <c r="H43" s="300"/>
      <c r="I43" s="300"/>
      <c r="J43" s="300"/>
      <c r="K43" s="300"/>
      <c r="L43" s="300"/>
      <c r="M43" s="300"/>
      <c r="N43" s="304"/>
      <c r="O43" s="300"/>
      <c r="P43" s="301"/>
      <c r="Q43" s="332"/>
    </row>
    <row r="44" spans="1:17" ht="15" customHeight="1" x14ac:dyDescent="0.25">
      <c r="A44" s="678"/>
      <c r="B44" s="684"/>
      <c r="C44" s="634"/>
      <c r="D44" s="41"/>
      <c r="E44" s="40"/>
      <c r="F44" s="339">
        <f t="shared" si="29"/>
        <v>0</v>
      </c>
      <c r="G44" s="27"/>
      <c r="H44" s="27"/>
      <c r="I44" s="27"/>
      <c r="J44" s="27"/>
      <c r="K44" s="27"/>
      <c r="L44" s="27"/>
      <c r="M44" s="27"/>
      <c r="N44" s="27"/>
      <c r="O44" s="27"/>
      <c r="P44" s="208"/>
      <c r="Q44" s="332"/>
    </row>
    <row r="45" spans="1:17" ht="15" customHeight="1" x14ac:dyDescent="0.25">
      <c r="A45" s="678"/>
      <c r="B45" s="684"/>
      <c r="C45" s="634"/>
      <c r="D45" s="41"/>
      <c r="E45" s="40"/>
      <c r="F45" s="339">
        <f t="shared" si="29"/>
        <v>0</v>
      </c>
      <c r="G45" s="27"/>
      <c r="H45" s="27"/>
      <c r="I45" s="27"/>
      <c r="J45" s="27"/>
      <c r="K45" s="27"/>
      <c r="L45" s="27"/>
      <c r="M45" s="27"/>
      <c r="N45" s="27"/>
      <c r="O45" s="27"/>
      <c r="P45" s="208"/>
      <c r="Q45" s="332"/>
    </row>
    <row r="46" spans="1:17" ht="15" customHeight="1" x14ac:dyDescent="0.25">
      <c r="A46" s="678"/>
      <c r="B46" s="684"/>
      <c r="C46" s="634"/>
      <c r="D46" s="41"/>
      <c r="E46" s="40"/>
      <c r="F46" s="339">
        <f t="shared" si="29"/>
        <v>0</v>
      </c>
      <c r="G46" s="27"/>
      <c r="H46" s="27"/>
      <c r="I46" s="27"/>
      <c r="J46" s="27"/>
      <c r="K46" s="27"/>
      <c r="L46" s="27"/>
      <c r="M46" s="27"/>
      <c r="N46" s="27"/>
      <c r="O46" s="27"/>
      <c r="P46" s="208"/>
      <c r="Q46" s="332"/>
    </row>
    <row r="47" spans="1:17" ht="15" customHeight="1" x14ac:dyDescent="0.25">
      <c r="A47" s="678"/>
      <c r="B47" s="684"/>
      <c r="C47" s="634"/>
      <c r="D47" s="41"/>
      <c r="E47" s="40"/>
      <c r="F47" s="339">
        <f t="shared" si="29"/>
        <v>0</v>
      </c>
      <c r="G47" s="27"/>
      <c r="H47" s="27"/>
      <c r="I47" s="27"/>
      <c r="J47" s="27"/>
      <c r="K47" s="27"/>
      <c r="L47" s="27"/>
      <c r="M47" s="27"/>
      <c r="N47" s="27"/>
      <c r="O47" s="27"/>
      <c r="P47" s="208"/>
      <c r="Q47" s="332"/>
    </row>
    <row r="48" spans="1:17" ht="15" customHeight="1" thickBot="1" x14ac:dyDescent="0.3">
      <c r="A48" s="678"/>
      <c r="B48" s="684"/>
      <c r="C48" s="634"/>
      <c r="D48" s="41"/>
      <c r="E48" s="40"/>
      <c r="F48" s="339">
        <f t="shared" si="29"/>
        <v>0</v>
      </c>
      <c r="G48" s="27"/>
      <c r="H48" s="27"/>
      <c r="I48" s="27"/>
      <c r="J48" s="27"/>
      <c r="K48" s="27"/>
      <c r="L48" s="27"/>
      <c r="M48" s="27"/>
      <c r="N48" s="27"/>
      <c r="O48" s="27"/>
      <c r="P48" s="208"/>
      <c r="Q48" s="332"/>
    </row>
    <row r="49" spans="1:20" ht="15" customHeight="1" thickBot="1" x14ac:dyDescent="0.3">
      <c r="A49" s="678"/>
      <c r="B49" s="685"/>
      <c r="C49" s="363"/>
      <c r="D49" s="364"/>
      <c r="E49" s="365"/>
      <c r="F49" s="366">
        <f t="shared" si="29"/>
        <v>0</v>
      </c>
      <c r="G49" s="367"/>
      <c r="H49" s="367"/>
      <c r="I49" s="367"/>
      <c r="J49" s="367"/>
      <c r="K49" s="367"/>
      <c r="L49" s="367"/>
      <c r="M49" s="367"/>
      <c r="N49" s="367"/>
      <c r="O49" s="367"/>
      <c r="P49" s="368"/>
      <c r="Q49" s="650" t="s">
        <v>240</v>
      </c>
      <c r="R49" s="651" t="s">
        <v>243</v>
      </c>
      <c r="S49" s="652" t="s">
        <v>246</v>
      </c>
      <c r="T49" s="653" t="s">
        <v>247</v>
      </c>
    </row>
    <row r="50" spans="1:20" ht="15" customHeight="1" x14ac:dyDescent="0.25">
      <c r="A50" s="678"/>
      <c r="B50" s="683" t="s">
        <v>29</v>
      </c>
      <c r="C50" s="633"/>
      <c r="D50" s="230"/>
      <c r="E50" s="635"/>
      <c r="F50" s="298">
        <f t="shared" si="29"/>
        <v>0</v>
      </c>
      <c r="G50" s="299">
        <f t="shared" ref="G50:O50" si="30">G$39*G43</f>
        <v>0</v>
      </c>
      <c r="H50" s="299">
        <f t="shared" si="30"/>
        <v>0</v>
      </c>
      <c r="I50" s="299">
        <f t="shared" si="30"/>
        <v>0</v>
      </c>
      <c r="J50" s="299">
        <f t="shared" si="30"/>
        <v>0</v>
      </c>
      <c r="K50" s="299">
        <f t="shared" ref="K50" si="31">K$39*K43</f>
        <v>0</v>
      </c>
      <c r="L50" s="299">
        <f t="shared" si="30"/>
        <v>0</v>
      </c>
      <c r="M50" s="299">
        <f t="shared" si="30"/>
        <v>0</v>
      </c>
      <c r="N50" s="299">
        <f t="shared" si="30"/>
        <v>0</v>
      </c>
      <c r="O50" s="299">
        <f t="shared" si="30"/>
        <v>0</v>
      </c>
      <c r="P50" s="358"/>
      <c r="Q50" s="535">
        <v>1</v>
      </c>
      <c r="R50" s="42">
        <v>1</v>
      </c>
      <c r="S50" s="143"/>
      <c r="T50" s="177"/>
    </row>
    <row r="51" spans="1:20" ht="15" customHeight="1" x14ac:dyDescent="0.25">
      <c r="A51" s="678"/>
      <c r="B51" s="684"/>
      <c r="C51" s="634"/>
      <c r="D51" s="41"/>
      <c r="E51" s="40"/>
      <c r="F51" s="148">
        <f t="shared" si="29"/>
        <v>0</v>
      </c>
      <c r="G51" s="52">
        <f t="shared" ref="G51:O51" si="32">G$39*G44</f>
        <v>0</v>
      </c>
      <c r="H51" s="52">
        <f t="shared" si="32"/>
        <v>0</v>
      </c>
      <c r="I51" s="52">
        <f t="shared" si="32"/>
        <v>0</v>
      </c>
      <c r="J51" s="52">
        <f t="shared" si="32"/>
        <v>0</v>
      </c>
      <c r="K51" s="52">
        <f t="shared" ref="K51" si="33">K$39*K44</f>
        <v>0</v>
      </c>
      <c r="L51" s="52">
        <f t="shared" si="32"/>
        <v>0</v>
      </c>
      <c r="M51" s="52">
        <f t="shared" si="32"/>
        <v>0</v>
      </c>
      <c r="N51" s="52">
        <f t="shared" si="32"/>
        <v>0</v>
      </c>
      <c r="O51" s="52">
        <f t="shared" si="32"/>
        <v>0</v>
      </c>
      <c r="P51" s="359"/>
      <c r="Q51" s="374">
        <v>1</v>
      </c>
      <c r="R51" s="43"/>
      <c r="S51" s="144"/>
      <c r="T51" s="178"/>
    </row>
    <row r="52" spans="1:20" ht="15" customHeight="1" x14ac:dyDescent="0.25">
      <c r="A52" s="678"/>
      <c r="B52" s="684"/>
      <c r="C52" s="634"/>
      <c r="D52" s="41"/>
      <c r="E52" s="40"/>
      <c r="F52" s="148">
        <f t="shared" si="29"/>
        <v>0</v>
      </c>
      <c r="G52" s="52">
        <f t="shared" ref="G52:L55" si="34">G$39*G45</f>
        <v>0</v>
      </c>
      <c r="H52" s="52">
        <f t="shared" si="34"/>
        <v>0</v>
      </c>
      <c r="I52" s="52">
        <f t="shared" si="34"/>
        <v>0</v>
      </c>
      <c r="J52" s="52">
        <f t="shared" si="34"/>
        <v>0</v>
      </c>
      <c r="K52" s="52">
        <f t="shared" ref="K52" si="35">K$39*K45</f>
        <v>0</v>
      </c>
      <c r="L52" s="52">
        <f t="shared" si="34"/>
        <v>0</v>
      </c>
      <c r="M52" s="52"/>
      <c r="N52" s="52">
        <f t="shared" ref="N52:O55" si="36">N$39*N45</f>
        <v>0</v>
      </c>
      <c r="O52" s="52">
        <f t="shared" si="36"/>
        <v>0</v>
      </c>
      <c r="P52" s="359"/>
      <c r="Q52" s="374">
        <v>1</v>
      </c>
      <c r="R52" s="43"/>
      <c r="S52" s="145"/>
      <c r="T52" s="178"/>
    </row>
    <row r="53" spans="1:20" ht="15" customHeight="1" x14ac:dyDescent="0.25">
      <c r="A53" s="678"/>
      <c r="B53" s="684"/>
      <c r="C53" s="634"/>
      <c r="D53" s="41"/>
      <c r="E53" s="40"/>
      <c r="F53" s="148">
        <f t="shared" si="29"/>
        <v>0</v>
      </c>
      <c r="G53" s="52">
        <f t="shared" si="34"/>
        <v>0</v>
      </c>
      <c r="H53" s="52">
        <f t="shared" si="34"/>
        <v>0</v>
      </c>
      <c r="I53" s="52">
        <f t="shared" si="34"/>
        <v>0</v>
      </c>
      <c r="J53" s="52">
        <f t="shared" si="34"/>
        <v>0</v>
      </c>
      <c r="K53" s="52">
        <f t="shared" ref="K53" si="37">K$39*K46</f>
        <v>0</v>
      </c>
      <c r="L53" s="52">
        <f t="shared" si="34"/>
        <v>0</v>
      </c>
      <c r="M53" s="52">
        <f>M$39*M46</f>
        <v>0</v>
      </c>
      <c r="N53" s="52">
        <f t="shared" si="36"/>
        <v>0</v>
      </c>
      <c r="O53" s="52">
        <f t="shared" si="36"/>
        <v>0</v>
      </c>
      <c r="P53" s="359"/>
      <c r="Q53" s="374">
        <v>1</v>
      </c>
      <c r="R53" s="43"/>
      <c r="S53" s="145"/>
      <c r="T53" s="178"/>
    </row>
    <row r="54" spans="1:20" ht="15" customHeight="1" x14ac:dyDescent="0.25">
      <c r="A54" s="678"/>
      <c r="B54" s="684"/>
      <c r="C54" s="634"/>
      <c r="D54" s="41"/>
      <c r="E54" s="40"/>
      <c r="F54" s="148">
        <f t="shared" si="29"/>
        <v>0</v>
      </c>
      <c r="G54" s="52">
        <f t="shared" si="34"/>
        <v>0</v>
      </c>
      <c r="H54" s="52">
        <f t="shared" si="34"/>
        <v>0</v>
      </c>
      <c r="I54" s="52">
        <f t="shared" si="34"/>
        <v>0</v>
      </c>
      <c r="J54" s="52">
        <f t="shared" si="34"/>
        <v>0</v>
      </c>
      <c r="K54" s="52">
        <f t="shared" ref="K54" si="38">K$39*K47</f>
        <v>0</v>
      </c>
      <c r="L54" s="52">
        <f t="shared" si="34"/>
        <v>0</v>
      </c>
      <c r="M54" s="52">
        <f>M$39*M47</f>
        <v>0</v>
      </c>
      <c r="N54" s="52">
        <f t="shared" si="36"/>
        <v>0</v>
      </c>
      <c r="O54" s="52">
        <f t="shared" si="36"/>
        <v>0</v>
      </c>
      <c r="P54" s="359"/>
      <c r="Q54" s="374">
        <v>1</v>
      </c>
      <c r="R54" s="43"/>
      <c r="S54" s="144"/>
      <c r="T54" s="178"/>
    </row>
    <row r="55" spans="1:20" ht="15" customHeight="1" x14ac:dyDescent="0.25">
      <c r="A55" s="678"/>
      <c r="B55" s="684"/>
      <c r="C55" s="634"/>
      <c r="D55" s="41"/>
      <c r="E55" s="40"/>
      <c r="F55" s="148">
        <f t="shared" si="29"/>
        <v>0</v>
      </c>
      <c r="G55" s="52">
        <f t="shared" si="34"/>
        <v>0</v>
      </c>
      <c r="H55" s="52">
        <f t="shared" si="34"/>
        <v>0</v>
      </c>
      <c r="I55" s="52">
        <f t="shared" si="34"/>
        <v>0</v>
      </c>
      <c r="J55" s="52">
        <f t="shared" si="34"/>
        <v>0</v>
      </c>
      <c r="K55" s="52">
        <f t="shared" ref="K55" si="39">K$39*K48</f>
        <v>0</v>
      </c>
      <c r="L55" s="52">
        <f t="shared" si="34"/>
        <v>0</v>
      </c>
      <c r="M55" s="52">
        <f>M$39*M48</f>
        <v>0</v>
      </c>
      <c r="N55" s="52">
        <f t="shared" si="36"/>
        <v>0</v>
      </c>
      <c r="O55" s="52">
        <f t="shared" si="36"/>
        <v>0</v>
      </c>
      <c r="P55" s="359"/>
      <c r="Q55" s="374">
        <v>1</v>
      </c>
      <c r="R55" s="43"/>
      <c r="S55" s="146"/>
      <c r="T55" s="178"/>
    </row>
    <row r="56" spans="1:20" ht="15" customHeight="1" x14ac:dyDescent="0.25">
      <c r="A56" s="678"/>
      <c r="B56" s="684"/>
      <c r="C56" s="115" t="s">
        <v>31</v>
      </c>
      <c r="D56" s="41"/>
      <c r="E56" s="35" t="s">
        <v>147</v>
      </c>
      <c r="F56" s="148">
        <f t="shared" si="29"/>
        <v>0</v>
      </c>
      <c r="G56" s="53"/>
      <c r="H56" s="53"/>
      <c r="I56" s="53"/>
      <c r="J56" s="53"/>
      <c r="K56" s="53"/>
      <c r="L56" s="53"/>
      <c r="M56" s="53"/>
      <c r="N56" s="53"/>
      <c r="O56" s="53"/>
      <c r="P56" s="360"/>
      <c r="Q56" s="374">
        <v>1</v>
      </c>
      <c r="R56" s="43"/>
      <c r="S56" s="146"/>
      <c r="T56" s="178"/>
    </row>
    <row r="57" spans="1:20" ht="15" customHeight="1" thickBot="1" x14ac:dyDescent="0.3">
      <c r="A57" s="678"/>
      <c r="B57" s="685"/>
      <c r="C57" s="116" t="s">
        <v>32</v>
      </c>
      <c r="D57" s="114"/>
      <c r="E57" s="49"/>
      <c r="F57" s="149">
        <f t="shared" si="29"/>
        <v>0</v>
      </c>
      <c r="G57" s="112"/>
      <c r="H57" s="112"/>
      <c r="I57" s="112"/>
      <c r="J57" s="112"/>
      <c r="K57" s="112"/>
      <c r="L57" s="112"/>
      <c r="M57" s="112"/>
      <c r="N57" s="112"/>
      <c r="O57" s="112"/>
      <c r="P57" s="361"/>
      <c r="Q57" s="375">
        <v>1</v>
      </c>
      <c r="R57" s="43"/>
      <c r="S57" s="131"/>
      <c r="T57" s="307"/>
    </row>
    <row r="58" spans="1:20" ht="15" customHeight="1" thickBot="1" x14ac:dyDescent="0.3">
      <c r="A58" s="678"/>
      <c r="B58" s="683" t="s">
        <v>33</v>
      </c>
      <c r="C58" s="369" t="s">
        <v>36</v>
      </c>
      <c r="D58" s="370"/>
      <c r="E58" s="371" t="s">
        <v>152</v>
      </c>
      <c r="F58" s="372">
        <f t="shared" si="29"/>
        <v>0</v>
      </c>
      <c r="G58" s="373">
        <f t="shared" ref="G58:P58" si="40">SUMPRODUCT(G$50:G$57,$R$50:$R$57,$Q$50:$Q$57)*G$3</f>
        <v>0</v>
      </c>
      <c r="H58" s="373">
        <f t="shared" si="40"/>
        <v>0</v>
      </c>
      <c r="I58" s="373">
        <f t="shared" si="40"/>
        <v>0</v>
      </c>
      <c r="J58" s="373">
        <f t="shared" si="40"/>
        <v>0</v>
      </c>
      <c r="K58" s="373">
        <f t="shared" si="40"/>
        <v>0</v>
      </c>
      <c r="L58" s="373">
        <f t="shared" si="40"/>
        <v>0</v>
      </c>
      <c r="M58" s="373">
        <f t="shared" si="40"/>
        <v>0</v>
      </c>
      <c r="N58" s="373">
        <f t="shared" si="40"/>
        <v>0</v>
      </c>
      <c r="O58" s="373">
        <f t="shared" si="40"/>
        <v>0</v>
      </c>
      <c r="P58" s="373">
        <f t="shared" si="40"/>
        <v>0</v>
      </c>
      <c r="Q58" s="362"/>
      <c r="R58" s="44"/>
      <c r="S58" s="131"/>
      <c r="T58" s="162"/>
    </row>
    <row r="59" spans="1:20" ht="15" customHeight="1" thickBot="1" x14ac:dyDescent="0.3">
      <c r="A59" s="678"/>
      <c r="B59" s="684"/>
      <c r="C59" s="323" t="s">
        <v>34</v>
      </c>
      <c r="D59" s="324"/>
      <c r="E59" s="111" t="s">
        <v>153</v>
      </c>
      <c r="F59" s="340">
        <f>SUM(G59:P59)</f>
        <v>0</v>
      </c>
      <c r="G59" s="55">
        <f t="shared" ref="G59:P59" si="41">SUMPRODUCT(G$50:G$57,$S$50:$S$57,$Q$50:$Q$57)*G$3</f>
        <v>0</v>
      </c>
      <c r="H59" s="55">
        <f t="shared" si="41"/>
        <v>0</v>
      </c>
      <c r="I59" s="55">
        <f t="shared" si="41"/>
        <v>0</v>
      </c>
      <c r="J59" s="55">
        <f t="shared" si="41"/>
        <v>0</v>
      </c>
      <c r="K59" s="55">
        <f t="shared" si="41"/>
        <v>0</v>
      </c>
      <c r="L59" s="55">
        <f t="shared" si="41"/>
        <v>0</v>
      </c>
      <c r="M59" s="55">
        <f t="shared" si="41"/>
        <v>0</v>
      </c>
      <c r="N59" s="55">
        <f t="shared" si="41"/>
        <v>0</v>
      </c>
      <c r="O59" s="55">
        <f t="shared" si="41"/>
        <v>0</v>
      </c>
      <c r="P59" s="134">
        <f t="shared" si="41"/>
        <v>0</v>
      </c>
      <c r="Q59" s="328"/>
      <c r="R59" s="269"/>
      <c r="S59" s="270"/>
      <c r="T59" s="162"/>
    </row>
    <row r="60" spans="1:20" ht="15" customHeight="1" thickBot="1" x14ac:dyDescent="0.3">
      <c r="A60" s="679"/>
      <c r="B60" s="685"/>
      <c r="C60" s="325" t="s">
        <v>35</v>
      </c>
      <c r="D60" s="325"/>
      <c r="E60" s="179" t="s">
        <v>147</v>
      </c>
      <c r="F60" s="341">
        <f>SUM(G60:P60)</f>
        <v>0</v>
      </c>
      <c r="G60" s="180">
        <f t="shared" ref="G60:P60" si="42">SUMPRODUCT(G$50:G$57,$T$50:$T$57,$Q$50:$Q$57)*G$3</f>
        <v>0</v>
      </c>
      <c r="H60" s="180">
        <f t="shared" si="42"/>
        <v>0</v>
      </c>
      <c r="I60" s="180">
        <f t="shared" si="42"/>
        <v>0</v>
      </c>
      <c r="J60" s="180">
        <f t="shared" si="42"/>
        <v>0</v>
      </c>
      <c r="K60" s="180">
        <f t="shared" si="42"/>
        <v>0</v>
      </c>
      <c r="L60" s="180">
        <f t="shared" si="42"/>
        <v>0</v>
      </c>
      <c r="M60" s="180">
        <f t="shared" si="42"/>
        <v>0</v>
      </c>
      <c r="N60" s="180">
        <f t="shared" si="42"/>
        <v>0</v>
      </c>
      <c r="O60" s="180">
        <f t="shared" si="42"/>
        <v>0</v>
      </c>
      <c r="P60" s="180">
        <f t="shared" si="42"/>
        <v>0</v>
      </c>
      <c r="Q60" s="329"/>
      <c r="R60" s="176"/>
      <c r="S60" s="176"/>
      <c r="T60" s="163"/>
    </row>
    <row r="61" spans="1:20" ht="15" customHeight="1" x14ac:dyDescent="0.25">
      <c r="B61" s="4"/>
      <c r="C61" s="4"/>
      <c r="D61" s="4"/>
    </row>
    <row r="62" spans="1:20" ht="15" customHeight="1" thickBot="1" x14ac:dyDescent="0.3">
      <c r="E62"/>
      <c r="Q62"/>
    </row>
    <row r="63" spans="1:20" ht="15" customHeight="1" x14ac:dyDescent="0.25">
      <c r="A63" s="680" t="s">
        <v>171</v>
      </c>
      <c r="B63" s="683" t="s">
        <v>193</v>
      </c>
      <c r="C63" s="229"/>
      <c r="D63" s="230"/>
      <c r="E63" s="635"/>
      <c r="F63" s="434">
        <f t="shared" ref="F63:F82" si="43">SUM(G63:P63)</f>
        <v>0</v>
      </c>
      <c r="G63" s="303"/>
      <c r="H63" s="304"/>
      <c r="I63" s="304"/>
      <c r="J63" s="304">
        <f>J6</f>
        <v>0</v>
      </c>
      <c r="K63" s="304">
        <f>K7</f>
        <v>0</v>
      </c>
      <c r="L63" s="304"/>
      <c r="M63" s="304"/>
      <c r="N63" s="304"/>
      <c r="O63" s="304"/>
      <c r="P63" s="305"/>
      <c r="Q63"/>
    </row>
    <row r="64" spans="1:20" ht="15" customHeight="1" x14ac:dyDescent="0.25">
      <c r="A64" s="681"/>
      <c r="B64" s="684"/>
      <c r="C64" s="227"/>
      <c r="D64" s="636"/>
      <c r="E64" s="40"/>
      <c r="F64" s="436">
        <f t="shared" si="43"/>
        <v>0</v>
      </c>
      <c r="G64" s="257"/>
      <c r="H64" s="27"/>
      <c r="I64" s="27"/>
      <c r="J64" s="27"/>
      <c r="K64" s="27"/>
      <c r="L64" s="27">
        <f>L8</f>
        <v>0</v>
      </c>
      <c r="M64" s="27"/>
      <c r="N64" s="27"/>
      <c r="O64" s="27"/>
      <c r="P64" s="208"/>
      <c r="Q64"/>
    </row>
    <row r="65" spans="1:20" ht="15" customHeight="1" x14ac:dyDescent="0.25">
      <c r="A65" s="681"/>
      <c r="B65" s="684"/>
      <c r="C65" s="227"/>
      <c r="D65" s="636"/>
      <c r="E65" s="40"/>
      <c r="F65" s="435">
        <f t="shared" si="43"/>
        <v>0</v>
      </c>
      <c r="G65" s="257"/>
      <c r="H65" s="27"/>
      <c r="I65" s="27"/>
      <c r="J65" s="27"/>
      <c r="K65" s="27"/>
      <c r="L65" s="27"/>
      <c r="M65" s="27"/>
      <c r="N65" s="27"/>
      <c r="O65" s="27"/>
      <c r="P65" s="208"/>
      <c r="Q65"/>
    </row>
    <row r="66" spans="1:20" ht="15" customHeight="1" x14ac:dyDescent="0.25">
      <c r="A66" s="681"/>
      <c r="B66" s="684"/>
      <c r="C66" s="115"/>
      <c r="D66" s="41"/>
      <c r="E66" s="40"/>
      <c r="F66" s="147">
        <f t="shared" si="43"/>
        <v>0</v>
      </c>
      <c r="G66" s="256"/>
      <c r="H66" s="33"/>
      <c r="I66" s="33"/>
      <c r="J66" s="33"/>
      <c r="K66" s="33"/>
      <c r="L66" s="33"/>
      <c r="M66" s="33"/>
      <c r="N66" s="33"/>
      <c r="O66" s="33"/>
      <c r="P66" s="306"/>
      <c r="Q66"/>
    </row>
    <row r="67" spans="1:20" ht="15" customHeight="1" x14ac:dyDescent="0.25">
      <c r="A67" s="681"/>
      <c r="B67" s="684"/>
      <c r="C67" s="115"/>
      <c r="D67" s="41"/>
      <c r="E67" s="40"/>
      <c r="F67" s="147">
        <f t="shared" si="43"/>
        <v>0</v>
      </c>
      <c r="G67" s="256"/>
      <c r="H67" s="33"/>
      <c r="I67" s="33"/>
      <c r="J67" s="33"/>
      <c r="K67" s="33"/>
      <c r="L67" s="33"/>
      <c r="M67" s="33"/>
      <c r="N67" s="33"/>
      <c r="O67" s="33"/>
      <c r="P67" s="306"/>
      <c r="Q67"/>
    </row>
    <row r="68" spans="1:20" ht="15" customHeight="1" x14ac:dyDescent="0.25">
      <c r="A68" s="681"/>
      <c r="B68" s="684"/>
      <c r="C68" s="115"/>
      <c r="D68" s="41"/>
      <c r="E68" s="40"/>
      <c r="F68" s="147">
        <f t="shared" si="43"/>
        <v>0</v>
      </c>
      <c r="G68" s="256"/>
      <c r="H68" s="33"/>
      <c r="I68" s="33"/>
      <c r="J68" s="33"/>
      <c r="K68" s="33"/>
      <c r="L68" s="33"/>
      <c r="M68" s="33"/>
      <c r="N68" s="33">
        <f>N11</f>
        <v>0</v>
      </c>
      <c r="O68" s="33"/>
      <c r="P68" s="306"/>
      <c r="Q68"/>
    </row>
    <row r="69" spans="1:20" ht="15" customHeight="1" x14ac:dyDescent="0.25">
      <c r="A69" s="681"/>
      <c r="B69" s="684"/>
      <c r="C69" s="115"/>
      <c r="D69" s="41"/>
      <c r="E69" s="40"/>
      <c r="F69" s="147">
        <f t="shared" si="43"/>
        <v>0</v>
      </c>
      <c r="G69" s="256"/>
      <c r="H69" s="33"/>
      <c r="I69" s="33"/>
      <c r="J69" s="33"/>
      <c r="K69" s="33"/>
      <c r="L69" s="33"/>
      <c r="M69" s="33"/>
      <c r="N69" s="33"/>
      <c r="O69" s="33"/>
      <c r="P69" s="306"/>
      <c r="Q69"/>
    </row>
    <row r="70" spans="1:20" ht="15" customHeight="1" thickBot="1" x14ac:dyDescent="0.3">
      <c r="A70" s="681"/>
      <c r="B70" s="684"/>
      <c r="C70" s="115"/>
      <c r="D70" s="41"/>
      <c r="E70" s="40"/>
      <c r="F70" s="147">
        <f t="shared" si="43"/>
        <v>0</v>
      </c>
      <c r="G70" s="256"/>
      <c r="H70" s="33"/>
      <c r="I70" s="33"/>
      <c r="J70" s="33"/>
      <c r="K70" s="33"/>
      <c r="L70" s="33"/>
      <c r="M70" s="33"/>
      <c r="N70" s="33"/>
      <c r="O70" s="33"/>
      <c r="P70" s="306"/>
      <c r="Q70"/>
    </row>
    <row r="71" spans="1:20" ht="15" customHeight="1" thickBot="1" x14ac:dyDescent="0.3">
      <c r="A71" s="681"/>
      <c r="B71" s="684"/>
      <c r="C71" s="376"/>
      <c r="D71" s="364"/>
      <c r="E71" s="365"/>
      <c r="F71" s="377">
        <f t="shared" si="43"/>
        <v>0</v>
      </c>
      <c r="G71" s="378"/>
      <c r="H71" s="379"/>
      <c r="I71" s="379"/>
      <c r="J71" s="379"/>
      <c r="K71" s="379"/>
      <c r="L71" s="379"/>
      <c r="M71" s="379"/>
      <c r="N71" s="379"/>
      <c r="O71" s="379"/>
      <c r="P71" s="380"/>
      <c r="Q71" s="650" t="s">
        <v>240</v>
      </c>
      <c r="R71" s="651" t="s">
        <v>243</v>
      </c>
      <c r="S71" s="652" t="s">
        <v>246</v>
      </c>
      <c r="T71" s="653" t="s">
        <v>247</v>
      </c>
    </row>
    <row r="72" spans="1:20" ht="15" customHeight="1" x14ac:dyDescent="0.25">
      <c r="A72" s="681"/>
      <c r="B72" s="683" t="s">
        <v>29</v>
      </c>
      <c r="C72" s="229"/>
      <c r="D72" s="230"/>
      <c r="E72" s="635"/>
      <c r="F72" s="381">
        <f t="shared" si="43"/>
        <v>0</v>
      </c>
      <c r="G72" s="382">
        <f t="shared" ref="G72" si="44">G$39*G63</f>
        <v>0</v>
      </c>
      <c r="H72" s="382">
        <f t="shared" ref="H72:P72" si="45">H$39*H63</f>
        <v>0</v>
      </c>
      <c r="I72" s="382">
        <f t="shared" si="45"/>
        <v>0</v>
      </c>
      <c r="J72" s="382">
        <f t="shared" si="45"/>
        <v>0</v>
      </c>
      <c r="K72" s="382">
        <f t="shared" ref="K72" si="46">K$39*K63</f>
        <v>0</v>
      </c>
      <c r="L72" s="382">
        <f t="shared" si="45"/>
        <v>0</v>
      </c>
      <c r="M72" s="382">
        <f t="shared" si="45"/>
        <v>0</v>
      </c>
      <c r="N72" s="382">
        <f t="shared" si="45"/>
        <v>0</v>
      </c>
      <c r="O72" s="382">
        <f t="shared" si="45"/>
        <v>0</v>
      </c>
      <c r="P72" s="382">
        <f t="shared" si="45"/>
        <v>0</v>
      </c>
      <c r="Q72" s="535">
        <v>1</v>
      </c>
      <c r="R72" s="42"/>
      <c r="S72" s="242"/>
      <c r="T72" s="181"/>
    </row>
    <row r="73" spans="1:20" ht="15" customHeight="1" x14ac:dyDescent="0.25">
      <c r="A73" s="681"/>
      <c r="B73" s="684"/>
      <c r="C73" s="227"/>
      <c r="D73" s="41"/>
      <c r="E73" s="637"/>
      <c r="F73" s="263">
        <f t="shared" si="43"/>
        <v>0</v>
      </c>
      <c r="G73" s="302">
        <f t="shared" ref="G73:P73" si="47">G$39*G64</f>
        <v>0</v>
      </c>
      <c r="H73" s="302">
        <f t="shared" si="47"/>
        <v>0</v>
      </c>
      <c r="I73" s="302">
        <f t="shared" si="47"/>
        <v>0</v>
      </c>
      <c r="J73" s="302">
        <f t="shared" si="47"/>
        <v>0</v>
      </c>
      <c r="K73" s="302">
        <f t="shared" ref="K73" si="48">K$39*K64</f>
        <v>0</v>
      </c>
      <c r="L73" s="302">
        <f t="shared" si="47"/>
        <v>0</v>
      </c>
      <c r="M73" s="302">
        <f t="shared" si="47"/>
        <v>0</v>
      </c>
      <c r="N73" s="302">
        <f t="shared" si="47"/>
        <v>0</v>
      </c>
      <c r="O73" s="302">
        <f t="shared" si="47"/>
        <v>0</v>
      </c>
      <c r="P73" s="302">
        <f t="shared" si="47"/>
        <v>0</v>
      </c>
      <c r="Q73" s="374">
        <v>1</v>
      </c>
      <c r="R73" s="43"/>
      <c r="S73" s="242"/>
      <c r="T73" s="182"/>
    </row>
    <row r="74" spans="1:20" ht="15" customHeight="1" x14ac:dyDescent="0.25">
      <c r="A74" s="681"/>
      <c r="B74" s="684"/>
      <c r="C74" s="227"/>
      <c r="D74" s="41"/>
      <c r="E74" s="637"/>
      <c r="F74" s="263">
        <f t="shared" si="43"/>
        <v>0</v>
      </c>
      <c r="G74" s="302">
        <f t="shared" ref="G74:P74" si="49">G$39*G65</f>
        <v>0</v>
      </c>
      <c r="H74" s="302">
        <f t="shared" si="49"/>
        <v>0</v>
      </c>
      <c r="I74" s="302">
        <f t="shared" si="49"/>
        <v>0</v>
      </c>
      <c r="J74" s="302">
        <f t="shared" si="49"/>
        <v>0</v>
      </c>
      <c r="K74" s="302">
        <f t="shared" ref="K74" si="50">K$39*K65</f>
        <v>0</v>
      </c>
      <c r="L74" s="302">
        <f t="shared" si="49"/>
        <v>0</v>
      </c>
      <c r="M74" s="302">
        <f t="shared" si="49"/>
        <v>0</v>
      </c>
      <c r="N74" s="302">
        <f t="shared" si="49"/>
        <v>0</v>
      </c>
      <c r="O74" s="302">
        <f t="shared" si="49"/>
        <v>0</v>
      </c>
      <c r="P74" s="302">
        <f t="shared" si="49"/>
        <v>0</v>
      </c>
      <c r="Q74" s="374">
        <v>1</v>
      </c>
      <c r="R74" s="43"/>
      <c r="S74" s="242"/>
      <c r="T74" s="182"/>
    </row>
    <row r="75" spans="1:20" ht="15" customHeight="1" x14ac:dyDescent="0.25">
      <c r="A75" s="681"/>
      <c r="B75" s="684"/>
      <c r="C75" s="227"/>
      <c r="D75" s="41"/>
      <c r="E75" s="637"/>
      <c r="F75" s="263">
        <f t="shared" si="43"/>
        <v>0</v>
      </c>
      <c r="G75" s="302">
        <f t="shared" ref="G75:P75" si="51">G$39*G66</f>
        <v>0</v>
      </c>
      <c r="H75" s="302">
        <f t="shared" si="51"/>
        <v>0</v>
      </c>
      <c r="I75" s="302">
        <f t="shared" si="51"/>
        <v>0</v>
      </c>
      <c r="J75" s="302">
        <f t="shared" si="51"/>
        <v>0</v>
      </c>
      <c r="K75" s="302">
        <f t="shared" ref="K75" si="52">K$39*K66</f>
        <v>0</v>
      </c>
      <c r="L75" s="302">
        <f t="shared" si="51"/>
        <v>0</v>
      </c>
      <c r="M75" s="302">
        <f t="shared" si="51"/>
        <v>0</v>
      </c>
      <c r="N75" s="302">
        <f t="shared" si="51"/>
        <v>0</v>
      </c>
      <c r="O75" s="302">
        <f t="shared" si="51"/>
        <v>0</v>
      </c>
      <c r="P75" s="302">
        <f t="shared" si="51"/>
        <v>0</v>
      </c>
      <c r="Q75" s="374">
        <v>1</v>
      </c>
      <c r="R75" s="43"/>
      <c r="S75" s="130"/>
      <c r="T75" s="182"/>
    </row>
    <row r="76" spans="1:20" ht="15" customHeight="1" x14ac:dyDescent="0.25">
      <c r="A76" s="681"/>
      <c r="B76" s="684"/>
      <c r="C76" s="227"/>
      <c r="D76" s="41"/>
      <c r="E76" s="637"/>
      <c r="F76" s="263">
        <f t="shared" si="43"/>
        <v>0</v>
      </c>
      <c r="G76" s="302">
        <f t="shared" ref="G76:P76" si="53">G$39*G67</f>
        <v>0</v>
      </c>
      <c r="H76" s="302">
        <f t="shared" si="53"/>
        <v>0</v>
      </c>
      <c r="I76" s="302">
        <f t="shared" si="53"/>
        <v>0</v>
      </c>
      <c r="J76" s="302">
        <f t="shared" si="53"/>
        <v>0</v>
      </c>
      <c r="K76" s="302">
        <f t="shared" ref="K76" si="54">K$39*K67</f>
        <v>0</v>
      </c>
      <c r="L76" s="302">
        <f t="shared" si="53"/>
        <v>0</v>
      </c>
      <c r="M76" s="302">
        <f t="shared" si="53"/>
        <v>0</v>
      </c>
      <c r="N76" s="302">
        <f t="shared" si="53"/>
        <v>0</v>
      </c>
      <c r="O76" s="302">
        <f t="shared" si="53"/>
        <v>0</v>
      </c>
      <c r="P76" s="302">
        <f t="shared" si="53"/>
        <v>0</v>
      </c>
      <c r="Q76" s="374">
        <v>1</v>
      </c>
      <c r="R76" s="43"/>
      <c r="S76" s="130"/>
      <c r="T76" s="182"/>
    </row>
    <row r="77" spans="1:20" ht="15" customHeight="1" x14ac:dyDescent="0.25">
      <c r="A77" s="681"/>
      <c r="B77" s="684"/>
      <c r="C77" s="227"/>
      <c r="D77" s="41"/>
      <c r="E77" s="637"/>
      <c r="F77" s="263">
        <f t="shared" si="43"/>
        <v>0</v>
      </c>
      <c r="G77" s="302">
        <f t="shared" ref="G77:P77" si="55">G$39*G68</f>
        <v>0</v>
      </c>
      <c r="H77" s="302">
        <f t="shared" si="55"/>
        <v>0</v>
      </c>
      <c r="I77" s="302">
        <f t="shared" si="55"/>
        <v>0</v>
      </c>
      <c r="J77" s="302">
        <f t="shared" si="55"/>
        <v>0</v>
      </c>
      <c r="K77" s="302">
        <f t="shared" ref="K77" si="56">K$39*K68</f>
        <v>0</v>
      </c>
      <c r="L77" s="302">
        <f t="shared" si="55"/>
        <v>0</v>
      </c>
      <c r="M77" s="302">
        <f t="shared" si="55"/>
        <v>0</v>
      </c>
      <c r="N77" s="302">
        <f t="shared" si="55"/>
        <v>0</v>
      </c>
      <c r="O77" s="302">
        <f t="shared" si="55"/>
        <v>0</v>
      </c>
      <c r="P77" s="302">
        <f t="shared" si="55"/>
        <v>0</v>
      </c>
      <c r="Q77" s="374">
        <v>1</v>
      </c>
      <c r="R77" s="654"/>
      <c r="S77" s="242"/>
      <c r="T77" s="182"/>
    </row>
    <row r="78" spans="1:20" ht="15" customHeight="1" x14ac:dyDescent="0.25">
      <c r="A78" s="681"/>
      <c r="B78" s="684"/>
      <c r="C78" s="227"/>
      <c r="D78" s="41"/>
      <c r="E78" s="637"/>
      <c r="F78" s="263">
        <f t="shared" si="43"/>
        <v>0</v>
      </c>
      <c r="G78" s="302">
        <f t="shared" ref="G78:P78" si="57">G$39*G69</f>
        <v>0</v>
      </c>
      <c r="H78" s="302">
        <f t="shared" si="57"/>
        <v>0</v>
      </c>
      <c r="I78" s="302">
        <f t="shared" si="57"/>
        <v>0</v>
      </c>
      <c r="J78" s="302">
        <f t="shared" si="57"/>
        <v>0</v>
      </c>
      <c r="K78" s="302">
        <f t="shared" ref="K78" si="58">K$39*K69</f>
        <v>0</v>
      </c>
      <c r="L78" s="302">
        <f t="shared" si="57"/>
        <v>0</v>
      </c>
      <c r="M78" s="302">
        <f t="shared" si="57"/>
        <v>0</v>
      </c>
      <c r="N78" s="302">
        <f t="shared" si="57"/>
        <v>0</v>
      </c>
      <c r="O78" s="302">
        <f t="shared" si="57"/>
        <v>0</v>
      </c>
      <c r="P78" s="302">
        <f t="shared" si="57"/>
        <v>0</v>
      </c>
      <c r="Q78" s="374">
        <v>1</v>
      </c>
      <c r="R78" s="43"/>
      <c r="S78" s="129"/>
      <c r="T78" s="182"/>
    </row>
    <row r="79" spans="1:20" ht="15" customHeight="1" x14ac:dyDescent="0.25">
      <c r="A79" s="681"/>
      <c r="B79" s="684"/>
      <c r="C79" s="227"/>
      <c r="D79" s="41"/>
      <c r="E79" s="637"/>
      <c r="F79" s="263">
        <f t="shared" si="43"/>
        <v>0</v>
      </c>
      <c r="G79" s="302">
        <f t="shared" ref="G79:P79" si="59">G$39*G70</f>
        <v>0</v>
      </c>
      <c r="H79" s="302">
        <f t="shared" si="59"/>
        <v>0</v>
      </c>
      <c r="I79" s="302">
        <f t="shared" si="59"/>
        <v>0</v>
      </c>
      <c r="J79" s="302">
        <f t="shared" si="59"/>
        <v>0</v>
      </c>
      <c r="K79" s="302">
        <f t="shared" ref="K79" si="60">K$39*K70</f>
        <v>0</v>
      </c>
      <c r="L79" s="302">
        <f t="shared" si="59"/>
        <v>0</v>
      </c>
      <c r="M79" s="302">
        <f t="shared" si="59"/>
        <v>0</v>
      </c>
      <c r="N79" s="302">
        <f t="shared" si="59"/>
        <v>0</v>
      </c>
      <c r="O79" s="302">
        <f t="shared" si="59"/>
        <v>0</v>
      </c>
      <c r="P79" s="302">
        <f t="shared" si="59"/>
        <v>0</v>
      </c>
      <c r="Q79" s="374">
        <v>1</v>
      </c>
      <c r="R79" s="43"/>
      <c r="S79" s="131"/>
      <c r="T79" s="182"/>
    </row>
    <row r="80" spans="1:20" ht="15" customHeight="1" x14ac:dyDescent="0.25">
      <c r="A80" s="681"/>
      <c r="B80" s="684"/>
      <c r="C80" s="115"/>
      <c r="D80" s="41"/>
      <c r="E80" s="40"/>
      <c r="F80" s="263">
        <f t="shared" si="43"/>
        <v>0</v>
      </c>
      <c r="G80" s="258">
        <f>G$39*G71</f>
        <v>0</v>
      </c>
      <c r="H80" s="53"/>
      <c r="I80" s="53">
        <f>I$39*I71</f>
        <v>0</v>
      </c>
      <c r="J80" s="53">
        <f>J$39*J71</f>
        <v>0</v>
      </c>
      <c r="K80" s="53"/>
      <c r="L80" s="53"/>
      <c r="M80" s="53">
        <f>M$39*M71</f>
        <v>0</v>
      </c>
      <c r="N80" s="53">
        <f>N$39*N71</f>
        <v>0</v>
      </c>
      <c r="O80" s="53">
        <f>O$39*O71</f>
        <v>0</v>
      </c>
      <c r="P80" s="53"/>
      <c r="Q80" s="374">
        <v>1</v>
      </c>
      <c r="R80" s="43"/>
      <c r="S80" s="132"/>
      <c r="T80" s="182"/>
    </row>
    <row r="81" spans="1:20" ht="15" customHeight="1" x14ac:dyDescent="0.25">
      <c r="A81" s="681"/>
      <c r="B81" s="684"/>
      <c r="C81" s="115"/>
      <c r="D81" s="41"/>
      <c r="E81" s="40"/>
      <c r="F81" s="263">
        <f t="shared" si="43"/>
        <v>0</v>
      </c>
      <c r="G81" s="258"/>
      <c r="H81" s="53"/>
      <c r="I81" s="53"/>
      <c r="J81" s="53"/>
      <c r="K81" s="53"/>
      <c r="L81" s="53"/>
      <c r="M81" s="53">
        <f>M9</f>
        <v>0</v>
      </c>
      <c r="N81" s="53"/>
      <c r="O81" s="53"/>
      <c r="P81" s="53"/>
      <c r="Q81" s="374">
        <v>1</v>
      </c>
      <c r="R81" s="43"/>
      <c r="S81" s="132"/>
      <c r="T81" s="183"/>
    </row>
    <row r="82" spans="1:20" ht="15" customHeight="1" thickBot="1" x14ac:dyDescent="0.3">
      <c r="A82" s="681"/>
      <c r="B82" s="685"/>
      <c r="C82" s="116"/>
      <c r="D82" s="114"/>
      <c r="E82" s="49"/>
      <c r="F82" s="264">
        <f t="shared" si="43"/>
        <v>0</v>
      </c>
      <c r="G82" s="259"/>
      <c r="H82" s="112"/>
      <c r="I82" s="112"/>
      <c r="J82" s="112"/>
      <c r="K82" s="112"/>
      <c r="L82" s="112"/>
      <c r="M82" s="112">
        <f>M10</f>
        <v>0</v>
      </c>
      <c r="N82" s="112"/>
      <c r="O82" s="112"/>
      <c r="P82" s="112"/>
      <c r="Q82" s="375">
        <v>1</v>
      </c>
      <c r="R82" s="43"/>
      <c r="S82" s="132"/>
      <c r="T82" s="183"/>
    </row>
    <row r="83" spans="1:20" ht="15" customHeight="1" thickBot="1" x14ac:dyDescent="0.3">
      <c r="A83" s="681"/>
      <c r="B83" s="683" t="s">
        <v>33</v>
      </c>
      <c r="C83" s="285" t="s">
        <v>36</v>
      </c>
      <c r="D83" s="642"/>
      <c r="E83" s="643" t="s">
        <v>152</v>
      </c>
      <c r="F83" s="644">
        <f t="shared" ref="F83:F87" si="61">SUM(G83:P83)</f>
        <v>0</v>
      </c>
      <c r="G83" s="645">
        <f t="shared" ref="G83:P83" si="62">SUMPRODUCT(G$72:G$82,$R$72:$R$82,$Q$72:$Q$82)*G$3</f>
        <v>0</v>
      </c>
      <c r="H83" s="645">
        <f t="shared" si="62"/>
        <v>0</v>
      </c>
      <c r="I83" s="645">
        <f t="shared" si="62"/>
        <v>0</v>
      </c>
      <c r="J83" s="645">
        <f t="shared" si="62"/>
        <v>0</v>
      </c>
      <c r="K83" s="645">
        <f t="shared" si="62"/>
        <v>0</v>
      </c>
      <c r="L83" s="645">
        <f t="shared" si="62"/>
        <v>0</v>
      </c>
      <c r="M83" s="645">
        <f t="shared" si="62"/>
        <v>0</v>
      </c>
      <c r="N83" s="645">
        <f t="shared" si="62"/>
        <v>0</v>
      </c>
      <c r="O83" s="645">
        <f t="shared" si="62"/>
        <v>0</v>
      </c>
      <c r="P83" s="645">
        <f t="shared" si="62"/>
        <v>0</v>
      </c>
      <c r="Q83" s="326"/>
      <c r="R83" s="646"/>
      <c r="S83" s="131"/>
      <c r="T83" s="162"/>
    </row>
    <row r="84" spans="1:20" ht="15" customHeight="1" x14ac:dyDescent="0.25">
      <c r="A84" s="681"/>
      <c r="B84" s="684"/>
      <c r="C84" s="309" t="s">
        <v>38</v>
      </c>
      <c r="D84" s="310"/>
      <c r="E84" s="113" t="s">
        <v>153</v>
      </c>
      <c r="F84" s="342">
        <f>SUM(G84:P84)</f>
        <v>0</v>
      </c>
      <c r="G84" s="260">
        <f t="shared" ref="G84:P84" si="63">SUMPRODUCT(G$72:G$82,$S$72:$S$82,$Q$72:$Q$82)*G$3</f>
        <v>0</v>
      </c>
      <c r="H84" s="260">
        <f t="shared" si="63"/>
        <v>0</v>
      </c>
      <c r="I84" s="260">
        <f t="shared" si="63"/>
        <v>0</v>
      </c>
      <c r="J84" s="260">
        <f t="shared" si="63"/>
        <v>0</v>
      </c>
      <c r="K84" s="260">
        <f t="shared" si="63"/>
        <v>0</v>
      </c>
      <c r="L84" s="260">
        <f t="shared" si="63"/>
        <v>0</v>
      </c>
      <c r="M84" s="260">
        <f t="shared" si="63"/>
        <v>0</v>
      </c>
      <c r="N84" s="260">
        <f t="shared" si="63"/>
        <v>0</v>
      </c>
      <c r="O84" s="260">
        <f t="shared" si="63"/>
        <v>0</v>
      </c>
      <c r="P84" s="260">
        <f t="shared" si="63"/>
        <v>0</v>
      </c>
      <c r="Q84" s="330"/>
      <c r="R84" s="495"/>
      <c r="S84" s="142"/>
      <c r="T84" s="182"/>
    </row>
    <row r="85" spans="1:20" ht="15" customHeight="1" x14ac:dyDescent="0.25">
      <c r="A85" s="681"/>
      <c r="B85" s="684"/>
      <c r="C85" s="312" t="s">
        <v>324</v>
      </c>
      <c r="D85" s="171"/>
      <c r="E85" s="172" t="s">
        <v>147</v>
      </c>
      <c r="F85" s="343">
        <f t="shared" si="61"/>
        <v>0</v>
      </c>
      <c r="G85" s="655"/>
      <c r="H85" s="26"/>
      <c r="I85" s="26"/>
      <c r="J85" s="26"/>
      <c r="K85" s="26"/>
      <c r="L85" s="26"/>
      <c r="M85" s="26"/>
      <c r="N85" s="26"/>
      <c r="O85" s="26"/>
      <c r="P85" s="26"/>
      <c r="Q85" s="356"/>
      <c r="R85" s="169"/>
      <c r="S85" s="272"/>
      <c r="T85" s="271"/>
    </row>
    <row r="86" spans="1:20" ht="15" customHeight="1" x14ac:dyDescent="0.25">
      <c r="A86" s="681"/>
      <c r="B86" s="684"/>
      <c r="C86" s="312" t="s">
        <v>105</v>
      </c>
      <c r="D86" s="171"/>
      <c r="E86" s="172" t="s">
        <v>147</v>
      </c>
      <c r="F86" s="343">
        <f t="shared" si="61"/>
        <v>0</v>
      </c>
      <c r="G86" s="262">
        <f t="shared" ref="G86:P86" si="64">SUMPRODUCT(G$72:G$82,$T$72:$T$82,$Q$72:$Q$82)*G$3</f>
        <v>0</v>
      </c>
      <c r="H86" s="262">
        <f t="shared" si="64"/>
        <v>0</v>
      </c>
      <c r="I86" s="262">
        <f t="shared" si="64"/>
        <v>0</v>
      </c>
      <c r="J86" s="262">
        <f t="shared" si="64"/>
        <v>0</v>
      </c>
      <c r="K86" s="262">
        <f t="shared" si="64"/>
        <v>0</v>
      </c>
      <c r="L86" s="262">
        <f t="shared" si="64"/>
        <v>0</v>
      </c>
      <c r="M86" s="262">
        <f t="shared" si="64"/>
        <v>0</v>
      </c>
      <c r="N86" s="262">
        <f t="shared" si="64"/>
        <v>0</v>
      </c>
      <c r="O86" s="262">
        <f t="shared" si="64"/>
        <v>0</v>
      </c>
      <c r="P86" s="262">
        <f t="shared" si="64"/>
        <v>0</v>
      </c>
      <c r="Q86" s="356"/>
      <c r="R86" s="169"/>
      <c r="S86" s="169"/>
      <c r="T86" s="162"/>
    </row>
    <row r="87" spans="1:20" ht="15" customHeight="1" thickBot="1" x14ac:dyDescent="0.3">
      <c r="A87" s="682"/>
      <c r="B87" s="685"/>
      <c r="C87" s="273" t="s">
        <v>39</v>
      </c>
      <c r="D87" s="173"/>
      <c r="E87" s="174" t="s">
        <v>147</v>
      </c>
      <c r="F87" s="344">
        <f t="shared" si="61"/>
        <v>0</v>
      </c>
      <c r="G87" s="184">
        <f t="shared" ref="G87:P87" si="65">G85+G86</f>
        <v>0</v>
      </c>
      <c r="H87" s="184">
        <f t="shared" si="65"/>
        <v>0</v>
      </c>
      <c r="I87" s="184">
        <f t="shared" si="65"/>
        <v>0</v>
      </c>
      <c r="J87" s="184">
        <f t="shared" si="65"/>
        <v>0</v>
      </c>
      <c r="K87" s="184">
        <f t="shared" ref="K87" si="66">K85+K86</f>
        <v>0</v>
      </c>
      <c r="L87" s="184">
        <f t="shared" si="65"/>
        <v>0</v>
      </c>
      <c r="M87" s="184">
        <f t="shared" si="65"/>
        <v>0</v>
      </c>
      <c r="N87" s="184">
        <f t="shared" si="65"/>
        <v>0</v>
      </c>
      <c r="O87" s="184">
        <f t="shared" si="65"/>
        <v>0</v>
      </c>
      <c r="P87" s="184">
        <f t="shared" si="65"/>
        <v>0</v>
      </c>
      <c r="Q87" s="357"/>
      <c r="R87" s="176"/>
      <c r="S87" s="176"/>
      <c r="T87" s="163"/>
    </row>
    <row r="88" spans="1:20" ht="15" customHeight="1" thickBot="1" x14ac:dyDescent="0.3">
      <c r="B88" s="4"/>
      <c r="C88" s="4"/>
      <c r="D88" s="4"/>
    </row>
    <row r="89" spans="1:20" ht="15" customHeight="1" x14ac:dyDescent="0.25">
      <c r="A89" s="696" t="s">
        <v>158</v>
      </c>
      <c r="B89" s="287" t="s">
        <v>44</v>
      </c>
      <c r="C89" s="313"/>
      <c r="D89" s="288"/>
      <c r="E89" s="267" t="s">
        <v>20</v>
      </c>
      <c r="F89" s="347">
        <f>SUM(G89:P89)</f>
        <v>0</v>
      </c>
      <c r="G89" s="265"/>
      <c r="H89" s="265"/>
      <c r="I89" s="265"/>
      <c r="J89" s="265"/>
      <c r="K89" s="265"/>
      <c r="L89" s="265"/>
      <c r="M89" s="265"/>
      <c r="N89" s="265"/>
      <c r="O89" s="265"/>
      <c r="P89" s="266"/>
      <c r="Q89"/>
    </row>
    <row r="90" spans="1:20" x14ac:dyDescent="0.25">
      <c r="A90" s="697"/>
      <c r="B90" s="289" t="s">
        <v>40</v>
      </c>
      <c r="C90" s="108"/>
      <c r="D90" s="109"/>
      <c r="E90" s="38" t="s">
        <v>37</v>
      </c>
      <c r="F90" s="348">
        <f>SUM(G90:P90)</f>
        <v>0</v>
      </c>
      <c r="G90" s="26"/>
      <c r="H90" s="26"/>
      <c r="I90" s="26"/>
      <c r="J90" s="26"/>
      <c r="K90" s="26"/>
      <c r="L90" s="26"/>
      <c r="M90" s="26"/>
      <c r="N90" s="26"/>
      <c r="O90" s="26"/>
      <c r="P90" s="246"/>
      <c r="Q90"/>
    </row>
    <row r="91" spans="1:20" x14ac:dyDescent="0.25">
      <c r="A91" s="697"/>
      <c r="B91" s="290" t="s">
        <v>41</v>
      </c>
      <c r="C91" s="185"/>
      <c r="D91" s="186"/>
      <c r="E91" s="172" t="s">
        <v>6</v>
      </c>
      <c r="F91" s="349">
        <f>SUM(G91:P91)</f>
        <v>0</v>
      </c>
      <c r="G91" s="26"/>
      <c r="H91" s="26"/>
      <c r="I91" s="26"/>
      <c r="J91" s="26"/>
      <c r="K91" s="26"/>
      <c r="L91" s="26"/>
      <c r="M91" s="26">
        <v>0</v>
      </c>
      <c r="N91" s="26">
        <v>0</v>
      </c>
      <c r="O91" s="26"/>
      <c r="P91" s="246"/>
      <c r="Q91"/>
    </row>
    <row r="92" spans="1:20" x14ac:dyDescent="0.25">
      <c r="A92" s="697"/>
      <c r="B92" s="290" t="s">
        <v>42</v>
      </c>
      <c r="C92" s="185"/>
      <c r="D92" s="186"/>
      <c r="E92" s="172" t="s">
        <v>6</v>
      </c>
      <c r="F92" s="349">
        <f>SUM(G92:P92)</f>
        <v>0</v>
      </c>
      <c r="G92" s="26"/>
      <c r="H92" s="26"/>
      <c r="I92" s="26"/>
      <c r="J92" s="26"/>
      <c r="K92" s="26"/>
      <c r="L92" s="26"/>
      <c r="M92" s="26"/>
      <c r="N92" s="26"/>
      <c r="O92" s="26"/>
      <c r="P92" s="246"/>
      <c r="Q92"/>
    </row>
    <row r="93" spans="1:20" ht="15.75" thickBot="1" x14ac:dyDescent="0.3">
      <c r="A93" s="698"/>
      <c r="B93" s="291" t="s">
        <v>43</v>
      </c>
      <c r="C93" s="247"/>
      <c r="D93" s="248"/>
      <c r="E93" s="174" t="s">
        <v>6</v>
      </c>
      <c r="F93" s="350">
        <f>SUM(G93:P93)</f>
        <v>0</v>
      </c>
      <c r="G93" s="184">
        <f>(G91-G92)*G$3</f>
        <v>0</v>
      </c>
      <c r="H93" s="184">
        <f>(H91-H92)*H$3</f>
        <v>0</v>
      </c>
      <c r="I93" s="184">
        <f t="shared" ref="I93:P93" si="67">(I91-I92)*I$3</f>
        <v>0</v>
      </c>
      <c r="J93" s="184">
        <f t="shared" si="67"/>
        <v>0</v>
      </c>
      <c r="K93" s="184">
        <f t="shared" ref="K93" si="68">(K91-K92)*K$3</f>
        <v>0</v>
      </c>
      <c r="L93" s="184">
        <f t="shared" si="67"/>
        <v>0</v>
      </c>
      <c r="M93" s="184">
        <f t="shared" si="67"/>
        <v>0</v>
      </c>
      <c r="N93" s="184">
        <f t="shared" si="67"/>
        <v>0</v>
      </c>
      <c r="O93" s="184">
        <f t="shared" si="67"/>
        <v>0</v>
      </c>
      <c r="P93" s="623">
        <f t="shared" si="67"/>
        <v>0</v>
      </c>
      <c r="Q93"/>
    </row>
    <row r="94" spans="1:20" ht="15" customHeight="1" thickBot="1" x14ac:dyDescent="0.3">
      <c r="C94" s="4"/>
      <c r="D94" s="4"/>
      <c r="Q94"/>
    </row>
    <row r="95" spans="1:20" ht="14.45" customHeight="1" x14ac:dyDescent="0.25">
      <c r="A95" s="686" t="s">
        <v>159</v>
      </c>
      <c r="B95" s="352" t="s">
        <v>163</v>
      </c>
      <c r="C95" s="314"/>
      <c r="D95" s="315"/>
      <c r="E95" s="267" t="s">
        <v>152</v>
      </c>
      <c r="F95" s="268">
        <f>SUM(G95:P95)</f>
        <v>0</v>
      </c>
      <c r="G95" s="268">
        <f t="shared" ref="G95:P95" si="69">G83-G58</f>
        <v>0</v>
      </c>
      <c r="H95" s="268">
        <f t="shared" si="69"/>
        <v>0</v>
      </c>
      <c r="I95" s="268">
        <f t="shared" si="69"/>
        <v>0</v>
      </c>
      <c r="J95" s="268">
        <f t="shared" si="69"/>
        <v>0</v>
      </c>
      <c r="K95" s="268">
        <f t="shared" si="69"/>
        <v>0</v>
      </c>
      <c r="L95" s="268">
        <f t="shared" si="69"/>
        <v>0</v>
      </c>
      <c r="M95" s="268">
        <f t="shared" si="69"/>
        <v>0</v>
      </c>
      <c r="N95" s="268">
        <f t="shared" si="69"/>
        <v>0</v>
      </c>
      <c r="O95" s="268">
        <f t="shared" si="69"/>
        <v>0</v>
      </c>
      <c r="P95" s="618">
        <f t="shared" si="69"/>
        <v>0</v>
      </c>
      <c r="Q95"/>
    </row>
    <row r="96" spans="1:20" ht="15.75" thickBot="1" x14ac:dyDescent="0.3">
      <c r="A96" s="687"/>
      <c r="B96" s="354" t="s">
        <v>161</v>
      </c>
      <c r="C96" s="399"/>
      <c r="D96" s="400"/>
      <c r="E96" s="393" t="s">
        <v>20</v>
      </c>
      <c r="F96" s="394">
        <f>SUM(G96:P96)</f>
        <v>0</v>
      </c>
      <c r="G96" s="394">
        <f t="shared" ref="G96:P96" si="70">G$95*G$36-G$23-G89</f>
        <v>0</v>
      </c>
      <c r="H96" s="394">
        <f t="shared" si="70"/>
        <v>0</v>
      </c>
      <c r="I96" s="394">
        <f t="shared" si="70"/>
        <v>0</v>
      </c>
      <c r="J96" s="394">
        <f t="shared" si="70"/>
        <v>0</v>
      </c>
      <c r="K96" s="394">
        <f t="shared" si="70"/>
        <v>0</v>
      </c>
      <c r="L96" s="394">
        <f t="shared" si="70"/>
        <v>0</v>
      </c>
      <c r="M96" s="394">
        <f t="shared" si="70"/>
        <v>0</v>
      </c>
      <c r="N96" s="394">
        <f t="shared" si="70"/>
        <v>0</v>
      </c>
      <c r="O96" s="394">
        <f t="shared" si="70"/>
        <v>0</v>
      </c>
      <c r="P96" s="619">
        <f t="shared" si="70"/>
        <v>0</v>
      </c>
      <c r="Q96"/>
    </row>
    <row r="97" spans="1:23" x14ac:dyDescent="0.25">
      <c r="A97" s="688"/>
      <c r="B97" s="609" t="s">
        <v>162</v>
      </c>
      <c r="C97" s="610"/>
      <c r="D97" s="611"/>
      <c r="E97" s="396" t="s">
        <v>153</v>
      </c>
      <c r="F97" s="397">
        <f t="shared" ref="F97:F103" si="71">SUM(G97:P97)</f>
        <v>0</v>
      </c>
      <c r="G97" s="397">
        <f t="shared" ref="G97:P97" si="72">G84-G59</f>
        <v>0</v>
      </c>
      <c r="H97" s="397">
        <f t="shared" si="72"/>
        <v>0</v>
      </c>
      <c r="I97" s="397">
        <f t="shared" si="72"/>
        <v>0</v>
      </c>
      <c r="J97" s="397">
        <f t="shared" si="72"/>
        <v>0</v>
      </c>
      <c r="K97" s="397">
        <f t="shared" si="72"/>
        <v>0</v>
      </c>
      <c r="L97" s="397">
        <f t="shared" si="72"/>
        <v>0</v>
      </c>
      <c r="M97" s="397">
        <f t="shared" si="72"/>
        <v>0</v>
      </c>
      <c r="N97" s="397">
        <f t="shared" si="72"/>
        <v>0</v>
      </c>
      <c r="O97" s="397">
        <f t="shared" si="72"/>
        <v>0</v>
      </c>
      <c r="P97" s="612">
        <f t="shared" si="72"/>
        <v>0</v>
      </c>
      <c r="Q97"/>
    </row>
    <row r="98" spans="1:23" x14ac:dyDescent="0.25">
      <c r="A98" s="688"/>
      <c r="B98" s="613" t="str">
        <f>"Emissions saved by "&amp;Funding!C22</f>
        <v>Emissions saved by 2030</v>
      </c>
      <c r="C98" s="605"/>
      <c r="D98" s="607"/>
      <c r="E98" s="38" t="s">
        <v>37</v>
      </c>
      <c r="F98" s="34">
        <f t="shared" si="71"/>
        <v>0</v>
      </c>
      <c r="G98" s="34">
        <f t="shared" ref="G98:P98" si="73">G$97*G$34-G$24-IF(G$34&gt;=G$36,G$90,0)</f>
        <v>0</v>
      </c>
      <c r="H98" s="34">
        <f t="shared" si="73"/>
        <v>0</v>
      </c>
      <c r="I98" s="34">
        <f t="shared" si="73"/>
        <v>0</v>
      </c>
      <c r="J98" s="34">
        <f t="shared" si="73"/>
        <v>0</v>
      </c>
      <c r="K98" s="34">
        <f t="shared" si="73"/>
        <v>0</v>
      </c>
      <c r="L98" s="34">
        <f t="shared" si="73"/>
        <v>0</v>
      </c>
      <c r="M98" s="34">
        <f t="shared" si="73"/>
        <v>0</v>
      </c>
      <c r="N98" s="34">
        <f t="shared" si="73"/>
        <v>0</v>
      </c>
      <c r="O98" s="34">
        <f t="shared" si="73"/>
        <v>0</v>
      </c>
      <c r="P98" s="614">
        <f t="shared" si="73"/>
        <v>0</v>
      </c>
      <c r="Q98"/>
    </row>
    <row r="99" spans="1:23" x14ac:dyDescent="0.25">
      <c r="A99" s="688"/>
      <c r="B99" s="613" t="str">
        <f>"Emissions saved by "&amp;Funding!C23</f>
        <v>Emissions saved by 2050</v>
      </c>
      <c r="C99" s="605"/>
      <c r="D99" s="608"/>
      <c r="E99" s="38" t="s">
        <v>37</v>
      </c>
      <c r="F99" s="34">
        <f t="shared" si="71"/>
        <v>0</v>
      </c>
      <c r="G99" s="34">
        <f t="shared" ref="G99:P99" si="74">G$97*G$35-G$24-IF(G$35&gt;=G$36,G$90,0)</f>
        <v>0</v>
      </c>
      <c r="H99" s="34">
        <f t="shared" si="74"/>
        <v>0</v>
      </c>
      <c r="I99" s="34">
        <f t="shared" si="74"/>
        <v>0</v>
      </c>
      <c r="J99" s="34">
        <f t="shared" si="74"/>
        <v>0</v>
      </c>
      <c r="K99" s="34">
        <f t="shared" si="74"/>
        <v>0</v>
      </c>
      <c r="L99" s="34">
        <f t="shared" si="74"/>
        <v>0</v>
      </c>
      <c r="M99" s="34">
        <f t="shared" si="74"/>
        <v>0</v>
      </c>
      <c r="N99" s="34">
        <f t="shared" si="74"/>
        <v>0</v>
      </c>
      <c r="O99" s="34">
        <f t="shared" si="74"/>
        <v>0</v>
      </c>
      <c r="P99" s="614">
        <f t="shared" si="74"/>
        <v>0</v>
      </c>
      <c r="Q99"/>
    </row>
    <row r="100" spans="1:23" x14ac:dyDescent="0.25">
      <c r="A100" s="688"/>
      <c r="B100" s="613" t="s">
        <v>164</v>
      </c>
      <c r="C100" s="605"/>
      <c r="D100" s="606"/>
      <c r="E100" s="38" t="s">
        <v>37</v>
      </c>
      <c r="F100" s="34">
        <f>SUM(G100:P100)</f>
        <v>0</v>
      </c>
      <c r="G100" s="34">
        <f t="shared" ref="G100:P100" si="75">G$97*G$36-G$24-G$90</f>
        <v>0</v>
      </c>
      <c r="H100" s="34">
        <f t="shared" si="75"/>
        <v>0</v>
      </c>
      <c r="I100" s="34">
        <f t="shared" si="75"/>
        <v>0</v>
      </c>
      <c r="J100" s="34">
        <f t="shared" si="75"/>
        <v>0</v>
      </c>
      <c r="K100" s="34">
        <f t="shared" si="75"/>
        <v>0</v>
      </c>
      <c r="L100" s="34">
        <f t="shared" si="75"/>
        <v>0</v>
      </c>
      <c r="M100" s="34">
        <f t="shared" si="75"/>
        <v>0</v>
      </c>
      <c r="N100" s="34">
        <f t="shared" si="75"/>
        <v>0</v>
      </c>
      <c r="O100" s="34">
        <f t="shared" si="75"/>
        <v>0</v>
      </c>
      <c r="P100" s="614">
        <f t="shared" si="75"/>
        <v>0</v>
      </c>
      <c r="Q100"/>
    </row>
    <row r="101" spans="1:23" ht="15.75" thickBot="1" x14ac:dyDescent="0.3">
      <c r="A101" s="688"/>
      <c r="B101" s="615" t="s">
        <v>305</v>
      </c>
      <c r="C101" s="616"/>
      <c r="D101" s="617"/>
      <c r="E101" s="398" t="s">
        <v>306</v>
      </c>
      <c r="F101" s="624">
        <f t="shared" ref="F101:P101" si="76">IFERROR(F29/F100,0)</f>
        <v>0</v>
      </c>
      <c r="G101" s="624">
        <f t="shared" si="76"/>
        <v>0</v>
      </c>
      <c r="H101" s="624">
        <f t="shared" si="76"/>
        <v>0</v>
      </c>
      <c r="I101" s="624">
        <f t="shared" si="76"/>
        <v>0</v>
      </c>
      <c r="J101" s="624">
        <f t="shared" si="76"/>
        <v>0</v>
      </c>
      <c r="K101" s="624">
        <f t="shared" si="76"/>
        <v>0</v>
      </c>
      <c r="L101" s="624">
        <f t="shared" si="76"/>
        <v>0</v>
      </c>
      <c r="M101" s="624">
        <f t="shared" si="76"/>
        <v>0</v>
      </c>
      <c r="N101" s="624">
        <f t="shared" si="76"/>
        <v>0</v>
      </c>
      <c r="O101" s="624">
        <f t="shared" si="76"/>
        <v>0</v>
      </c>
      <c r="P101" s="625">
        <f t="shared" si="76"/>
        <v>0</v>
      </c>
      <c r="Q101"/>
    </row>
    <row r="102" spans="1:23" x14ac:dyDescent="0.25">
      <c r="A102" s="687"/>
      <c r="B102" s="166" t="s">
        <v>45</v>
      </c>
      <c r="C102" s="401"/>
      <c r="D102" s="402"/>
      <c r="E102" s="168" t="s">
        <v>147</v>
      </c>
      <c r="F102" s="395">
        <f t="shared" si="71"/>
        <v>0</v>
      </c>
      <c r="G102" s="395">
        <f t="shared" ref="G102:P102" si="77">G87-G60</f>
        <v>0</v>
      </c>
      <c r="H102" s="395">
        <f t="shared" si="77"/>
        <v>0</v>
      </c>
      <c r="I102" s="395">
        <f t="shared" si="77"/>
        <v>0</v>
      </c>
      <c r="J102" s="395">
        <f t="shared" si="77"/>
        <v>0</v>
      </c>
      <c r="K102" s="395">
        <f t="shared" si="77"/>
        <v>0</v>
      </c>
      <c r="L102" s="395">
        <f t="shared" si="77"/>
        <v>0</v>
      </c>
      <c r="M102" s="395">
        <f t="shared" si="77"/>
        <v>0</v>
      </c>
      <c r="N102" s="395">
        <f t="shared" si="77"/>
        <v>0</v>
      </c>
      <c r="O102" s="395">
        <f t="shared" si="77"/>
        <v>0</v>
      </c>
      <c r="P102" s="620">
        <f t="shared" si="77"/>
        <v>0</v>
      </c>
      <c r="Q102"/>
    </row>
    <row r="103" spans="1:23" x14ac:dyDescent="0.25">
      <c r="A103" s="687"/>
      <c r="B103" s="170" t="s">
        <v>165</v>
      </c>
      <c r="C103" s="164"/>
      <c r="D103" s="316"/>
      <c r="E103" s="172" t="s">
        <v>6</v>
      </c>
      <c r="F103" s="187">
        <f t="shared" si="71"/>
        <v>0</v>
      </c>
      <c r="G103" s="187">
        <f t="shared" ref="G103:P103" si="78">G29+G93</f>
        <v>0</v>
      </c>
      <c r="H103" s="187">
        <f t="shared" si="78"/>
        <v>0</v>
      </c>
      <c r="I103" s="187">
        <f t="shared" si="78"/>
        <v>0</v>
      </c>
      <c r="J103" s="187">
        <f t="shared" si="78"/>
        <v>0</v>
      </c>
      <c r="K103" s="187">
        <f t="shared" si="78"/>
        <v>0</v>
      </c>
      <c r="L103" s="187">
        <f t="shared" si="78"/>
        <v>0</v>
      </c>
      <c r="M103" s="187">
        <f t="shared" si="78"/>
        <v>0</v>
      </c>
      <c r="N103" s="187">
        <f t="shared" si="78"/>
        <v>0</v>
      </c>
      <c r="O103" s="187">
        <f t="shared" si="78"/>
        <v>0</v>
      </c>
      <c r="P103" s="621">
        <f t="shared" si="78"/>
        <v>0</v>
      </c>
      <c r="Q103"/>
    </row>
    <row r="104" spans="1:23" ht="15.75" thickBot="1" x14ac:dyDescent="0.3">
      <c r="A104" s="689"/>
      <c r="B104" s="273" t="s">
        <v>174</v>
      </c>
      <c r="C104" s="165"/>
      <c r="D104" s="317"/>
      <c r="E104" s="174" t="s">
        <v>15</v>
      </c>
      <c r="F104" s="583">
        <f t="shared" ref="F104:P104" si="79">IFERROR(F102/F29,0)</f>
        <v>0</v>
      </c>
      <c r="G104" s="583">
        <f t="shared" si="79"/>
        <v>0</v>
      </c>
      <c r="H104" s="583">
        <f t="shared" si="79"/>
        <v>0</v>
      </c>
      <c r="I104" s="583">
        <f t="shared" si="79"/>
        <v>0</v>
      </c>
      <c r="J104" s="583">
        <f t="shared" si="79"/>
        <v>0</v>
      </c>
      <c r="K104" s="583">
        <f t="shared" si="79"/>
        <v>0</v>
      </c>
      <c r="L104" s="583">
        <f t="shared" si="79"/>
        <v>0</v>
      </c>
      <c r="M104" s="583">
        <f t="shared" si="79"/>
        <v>0</v>
      </c>
      <c r="N104" s="583">
        <f t="shared" si="79"/>
        <v>0</v>
      </c>
      <c r="O104" s="583">
        <f t="shared" si="79"/>
        <v>0</v>
      </c>
      <c r="P104" s="622">
        <f t="shared" si="79"/>
        <v>0</v>
      </c>
      <c r="Q104"/>
    </row>
    <row r="105" spans="1:23" ht="15" customHeight="1" thickBot="1" x14ac:dyDescent="0.3">
      <c r="E105"/>
      <c r="Q105"/>
    </row>
    <row r="106" spans="1:23" ht="15" customHeight="1" x14ac:dyDescent="0.25">
      <c r="A106" s="677" t="s">
        <v>160</v>
      </c>
      <c r="B106" s="391" t="s">
        <v>11</v>
      </c>
      <c r="C106" s="392"/>
      <c r="D106" s="692" t="s">
        <v>49</v>
      </c>
      <c r="E106" s="691"/>
      <c r="F106" s="254" t="s">
        <v>124</v>
      </c>
      <c r="G106" s="690" t="s">
        <v>131</v>
      </c>
      <c r="H106" s="691"/>
      <c r="I106" s="691"/>
      <c r="J106" s="691"/>
      <c r="K106" s="691"/>
      <c r="L106" s="691"/>
      <c r="M106" s="691"/>
      <c r="N106" s="691"/>
      <c r="O106" s="691"/>
      <c r="P106" s="691"/>
      <c r="Q106" s="417" t="s">
        <v>134</v>
      </c>
      <c r="R106" s="418"/>
      <c r="S106" s="419" t="s">
        <v>135</v>
      </c>
      <c r="T106" s="420"/>
      <c r="U106" s="119" t="s">
        <v>133</v>
      </c>
    </row>
    <row r="107" spans="1:23" ht="15" customHeight="1" thickBot="1" x14ac:dyDescent="0.3">
      <c r="A107" s="678"/>
      <c r="B107" s="218" t="s">
        <v>53</v>
      </c>
      <c r="C107" s="219" t="s">
        <v>107</v>
      </c>
      <c r="D107" s="220" t="s">
        <v>54</v>
      </c>
      <c r="E107" s="221" t="s">
        <v>55</v>
      </c>
      <c r="F107" s="346" t="s">
        <v>125</v>
      </c>
      <c r="G107" s="139"/>
      <c r="H107" s="140"/>
      <c r="I107" s="140"/>
      <c r="J107" s="140"/>
      <c r="K107" s="140"/>
      <c r="L107" s="140"/>
      <c r="M107" s="140"/>
      <c r="N107" s="140"/>
      <c r="O107" s="140"/>
      <c r="P107" s="140"/>
      <c r="Q107" s="224" t="s">
        <v>50</v>
      </c>
      <c r="R107" s="123" t="s">
        <v>51</v>
      </c>
      <c r="S107" s="223" t="s">
        <v>50</v>
      </c>
      <c r="T107" s="249" t="s">
        <v>51</v>
      </c>
      <c r="U107" s="222">
        <f>-ROUND(('Input-output explorer'!G38-C108)/30.4375,0)-12</f>
        <v>-1</v>
      </c>
      <c r="V107" s="110"/>
      <c r="W107" s="125"/>
    </row>
    <row r="108" spans="1:23" ht="15" customHeight="1" x14ac:dyDescent="0.25">
      <c r="A108" s="678"/>
      <c r="B108" s="211">
        <f>1</f>
        <v>1</v>
      </c>
      <c r="C108" s="212">
        <f>IF(MONTH('Input-output explorer'!$G$38)&lt;'Input-output explorer'!$G$39,DATE(YEAR('Input-output explorer'!$G$38),'Input-output explorer'!$G$39,1),DATE(YEAR('Input-output explorer'!G38)+1,'Input-output explorer'!$G$39,1))-1</f>
        <v>335</v>
      </c>
      <c r="D108" s="213">
        <f t="shared" ref="D108:D139" si="80">SUMIFS($G$41:$P$41,$G$31:$P$31,"&gt;"&amp;U107,$G$31:$P$31,"&lt;="&amp;U108)</f>
        <v>0</v>
      </c>
      <c r="E108" s="214">
        <f t="shared" ref="E108:E139" si="81">-SUMIFS($G$29:$P$29,$G$31:$P$31,"&gt;"&amp;U107,$G$31:$P$31,"&lt;="&amp;U108)</f>
        <v>0</v>
      </c>
      <c r="F108" s="345"/>
      <c r="G108" s="138">
        <f t="shared" ref="G108:G139" si="82">MAX(0,MIN($U108,G$37)-MAX($U107,G$32))/12*G$102+IF(AND($U108&gt;=G$37,$U107&lt;G$37),G$93,0)</f>
        <v>0</v>
      </c>
      <c r="H108" s="138">
        <f t="shared" ref="H108:H139" si="83">MAX(0,MIN($U108,H$37)-MAX($U107,H$32))/12*H$102+IF(AND($U108&gt;=H$37,$U107&lt;H$37),H$93,0)</f>
        <v>0</v>
      </c>
      <c r="I108" s="138">
        <f t="shared" ref="I108:I139" si="84">MAX(0,MIN($U108,I$37)-MAX($U107,I$32))/12*I$102+IF(AND($U108&gt;=I$37,$U107&lt;I$37),I$93,0)</f>
        <v>0</v>
      </c>
      <c r="J108" s="138">
        <f t="shared" ref="J108:J139" si="85">MAX(0,MIN($U108,J$37)-MAX($U107,J$32))/12*J$102+IF(AND($U108&gt;=J$37,$U107&lt;J$37),J$93,0)</f>
        <v>0</v>
      </c>
      <c r="K108" s="138">
        <f t="shared" ref="K108:K139" si="86">MAX(0,MIN($U108,K$37)-MAX($U107,K$32))/12*K$102+IF(AND($U108&gt;=K$37,$U107&lt;K$37),K$93,0)</f>
        <v>0</v>
      </c>
      <c r="L108" s="138">
        <f t="shared" ref="L108:L139" si="87">MAX(0,MIN($U108,L$37)-MAX($U107,L$32))/12*L$102+IF(AND($U108&gt;=L$37,$U107&lt;L$37),L$93,0)</f>
        <v>0</v>
      </c>
      <c r="M108" s="138">
        <f t="shared" ref="M108:M139" si="88">MAX(0,MIN($U108,M$37)-MAX($U107,M$32))/12*M$102+IF(AND($U108&gt;=M$37,$U107&lt;M$37),M$93,0)</f>
        <v>0</v>
      </c>
      <c r="N108" s="138">
        <f t="shared" ref="N108:N139" si="89">MAX(0,MIN($U108,N$37)-MAX($U107,N$32))/12*N$102+IF(AND($U108&gt;=N$37,$U107&lt;N$37),N$93,0)</f>
        <v>0</v>
      </c>
      <c r="O108" s="138">
        <f t="shared" ref="O108:O139" si="90">MAX(0,MIN($U108,O$37)-MAX($U107,O$32))/12*O$102+IF(AND($U108&gt;=O$37,$U107&lt;O$37),O$93,0)</f>
        <v>0</v>
      </c>
      <c r="P108" s="138">
        <f t="shared" ref="P108:P139" si="91">MAX(0,MIN($U108,P$37)-MAX($U107,P$32))/12*P$102+IF(AND($U108&gt;=P$37,$U107&lt;P$37),P$93,0)</f>
        <v>0</v>
      </c>
      <c r="Q108" s="215">
        <f t="shared" ref="Q108:Q139" si="92">SUM(E108:P108)</f>
        <v>0</v>
      </c>
      <c r="R108" s="216">
        <f t="shared" ref="R108:R139" si="93">SUM(D108:P108)</f>
        <v>0</v>
      </c>
      <c r="S108" s="215">
        <f>Q108</f>
        <v>0</v>
      </c>
      <c r="T108" s="217">
        <f>R108</f>
        <v>0</v>
      </c>
      <c r="U108" s="120">
        <f>U107+12</f>
        <v>11</v>
      </c>
      <c r="V108" s="110"/>
    </row>
    <row r="109" spans="1:23" x14ac:dyDescent="0.25">
      <c r="A109" s="678"/>
      <c r="B109" s="21">
        <f>B108+1</f>
        <v>2</v>
      </c>
      <c r="C109" s="126">
        <f>DATE(YEAR(C108)+1,'Input-output explorer'!$G$39,1)-1</f>
        <v>335</v>
      </c>
      <c r="D109" s="23">
        <f t="shared" si="80"/>
        <v>0</v>
      </c>
      <c r="E109" s="39">
        <f t="shared" si="81"/>
        <v>0</v>
      </c>
      <c r="F109" s="155"/>
      <c r="G109" s="138">
        <f t="shared" si="82"/>
        <v>0</v>
      </c>
      <c r="H109" s="17">
        <f t="shared" si="83"/>
        <v>0</v>
      </c>
      <c r="I109" s="17">
        <f t="shared" si="84"/>
        <v>0</v>
      </c>
      <c r="J109" s="17">
        <f t="shared" si="85"/>
        <v>0</v>
      </c>
      <c r="K109" s="17">
        <f t="shared" si="86"/>
        <v>0</v>
      </c>
      <c r="L109" s="17">
        <f t="shared" si="87"/>
        <v>0</v>
      </c>
      <c r="M109" s="17">
        <f t="shared" si="88"/>
        <v>0</v>
      </c>
      <c r="N109" s="17">
        <f t="shared" si="89"/>
        <v>0</v>
      </c>
      <c r="O109" s="17">
        <f t="shared" si="90"/>
        <v>0</v>
      </c>
      <c r="P109" s="17">
        <f t="shared" si="91"/>
        <v>0</v>
      </c>
      <c r="Q109" s="24">
        <f t="shared" si="92"/>
        <v>0</v>
      </c>
      <c r="R109" s="117">
        <f t="shared" si="93"/>
        <v>0</v>
      </c>
      <c r="S109" s="24">
        <f>S108+Q109</f>
        <v>0</v>
      </c>
      <c r="T109" s="18">
        <f>T108+R109</f>
        <v>0</v>
      </c>
      <c r="U109" s="121">
        <f t="shared" ref="U109:U160" si="94">U108+12</f>
        <v>23</v>
      </c>
      <c r="V109" s="110"/>
    </row>
    <row r="110" spans="1:23" ht="15" customHeight="1" x14ac:dyDescent="0.25">
      <c r="A110" s="678"/>
      <c r="B110" s="21">
        <f t="shared" ref="B110:B160" si="95">B109+1</f>
        <v>3</v>
      </c>
      <c r="C110" s="126">
        <f>DATE(YEAR(C109)+1,'Input-output explorer'!$G$39,1)-1</f>
        <v>335</v>
      </c>
      <c r="D110" s="23">
        <f t="shared" si="80"/>
        <v>0</v>
      </c>
      <c r="E110" s="39">
        <f t="shared" si="81"/>
        <v>0</v>
      </c>
      <c r="F110" s="155"/>
      <c r="G110" s="138">
        <f t="shared" si="82"/>
        <v>0</v>
      </c>
      <c r="H110" s="17">
        <f t="shared" si="83"/>
        <v>0</v>
      </c>
      <c r="I110" s="17">
        <f t="shared" si="84"/>
        <v>0</v>
      </c>
      <c r="J110" s="17">
        <f t="shared" si="85"/>
        <v>0</v>
      </c>
      <c r="K110" s="17">
        <f t="shared" si="86"/>
        <v>0</v>
      </c>
      <c r="L110" s="17">
        <f t="shared" si="87"/>
        <v>0</v>
      </c>
      <c r="M110" s="17">
        <f t="shared" si="88"/>
        <v>0</v>
      </c>
      <c r="N110" s="17">
        <f t="shared" si="89"/>
        <v>0</v>
      </c>
      <c r="O110" s="17">
        <f t="shared" si="90"/>
        <v>0</v>
      </c>
      <c r="P110" s="17">
        <f t="shared" si="91"/>
        <v>0</v>
      </c>
      <c r="Q110" s="24">
        <f t="shared" si="92"/>
        <v>0</v>
      </c>
      <c r="R110" s="117">
        <f t="shared" si="93"/>
        <v>0</v>
      </c>
      <c r="S110" s="24">
        <f t="shared" ref="S110:S141" si="96">S109+Q110</f>
        <v>0</v>
      </c>
      <c r="T110" s="18">
        <f t="shared" ref="T110:T160" si="97">T109+R110</f>
        <v>0</v>
      </c>
      <c r="U110" s="121">
        <f t="shared" si="94"/>
        <v>35</v>
      </c>
      <c r="V110" s="110"/>
    </row>
    <row r="111" spans="1:23" ht="15" customHeight="1" x14ac:dyDescent="0.25">
      <c r="A111" s="678"/>
      <c r="B111" s="21">
        <f t="shared" si="95"/>
        <v>4</v>
      </c>
      <c r="C111" s="126">
        <f>DATE(YEAR(C110)+1,'Input-output explorer'!$G$39,1)-1</f>
        <v>335</v>
      </c>
      <c r="D111" s="23">
        <f t="shared" si="80"/>
        <v>0</v>
      </c>
      <c r="E111" s="39">
        <f t="shared" si="81"/>
        <v>0</v>
      </c>
      <c r="F111" s="155"/>
      <c r="G111" s="138">
        <f t="shared" si="82"/>
        <v>0</v>
      </c>
      <c r="H111" s="17">
        <f t="shared" si="83"/>
        <v>0</v>
      </c>
      <c r="I111" s="17">
        <f t="shared" si="84"/>
        <v>0</v>
      </c>
      <c r="J111" s="17">
        <f t="shared" si="85"/>
        <v>0</v>
      </c>
      <c r="K111" s="17">
        <f t="shared" si="86"/>
        <v>0</v>
      </c>
      <c r="L111" s="17">
        <f t="shared" si="87"/>
        <v>0</v>
      </c>
      <c r="M111" s="17">
        <f t="shared" si="88"/>
        <v>0</v>
      </c>
      <c r="N111" s="17">
        <f t="shared" si="89"/>
        <v>0</v>
      </c>
      <c r="O111" s="17">
        <f t="shared" si="90"/>
        <v>0</v>
      </c>
      <c r="P111" s="17">
        <f t="shared" si="91"/>
        <v>0</v>
      </c>
      <c r="Q111" s="24">
        <f t="shared" si="92"/>
        <v>0</v>
      </c>
      <c r="R111" s="117">
        <f t="shared" si="93"/>
        <v>0</v>
      </c>
      <c r="S111" s="24">
        <f t="shared" si="96"/>
        <v>0</v>
      </c>
      <c r="T111" s="18">
        <f t="shared" si="97"/>
        <v>0</v>
      </c>
      <c r="U111" s="121">
        <f t="shared" si="94"/>
        <v>47</v>
      </c>
      <c r="V111" s="110"/>
    </row>
    <row r="112" spans="1:23" ht="15" customHeight="1" x14ac:dyDescent="0.25">
      <c r="A112" s="678"/>
      <c r="B112" s="21">
        <f t="shared" si="95"/>
        <v>5</v>
      </c>
      <c r="C112" s="126">
        <f>DATE(YEAR(C111)+1,'Input-output explorer'!$G$39,1)-1</f>
        <v>335</v>
      </c>
      <c r="D112" s="23">
        <f t="shared" si="80"/>
        <v>0</v>
      </c>
      <c r="E112" s="39">
        <f t="shared" si="81"/>
        <v>0</v>
      </c>
      <c r="F112" s="155"/>
      <c r="G112" s="138">
        <f t="shared" si="82"/>
        <v>0</v>
      </c>
      <c r="H112" s="17">
        <f t="shared" si="83"/>
        <v>0</v>
      </c>
      <c r="I112" s="17">
        <f t="shared" si="84"/>
        <v>0</v>
      </c>
      <c r="J112" s="17">
        <f t="shared" si="85"/>
        <v>0</v>
      </c>
      <c r="K112" s="17">
        <f t="shared" si="86"/>
        <v>0</v>
      </c>
      <c r="L112" s="17">
        <f t="shared" si="87"/>
        <v>0</v>
      </c>
      <c r="M112" s="17">
        <f t="shared" si="88"/>
        <v>0</v>
      </c>
      <c r="N112" s="17">
        <f t="shared" si="89"/>
        <v>0</v>
      </c>
      <c r="O112" s="17">
        <f t="shared" si="90"/>
        <v>0</v>
      </c>
      <c r="P112" s="17">
        <f t="shared" si="91"/>
        <v>0</v>
      </c>
      <c r="Q112" s="24">
        <f t="shared" si="92"/>
        <v>0</v>
      </c>
      <c r="R112" s="117">
        <f t="shared" si="93"/>
        <v>0</v>
      </c>
      <c r="S112" s="24">
        <f t="shared" si="96"/>
        <v>0</v>
      </c>
      <c r="T112" s="18">
        <f t="shared" si="97"/>
        <v>0</v>
      </c>
      <c r="U112" s="121">
        <f t="shared" si="94"/>
        <v>59</v>
      </c>
      <c r="V112" s="110"/>
    </row>
    <row r="113" spans="1:22" ht="15" customHeight="1" x14ac:dyDescent="0.25">
      <c r="A113" s="678"/>
      <c r="B113" s="21">
        <f t="shared" si="95"/>
        <v>6</v>
      </c>
      <c r="C113" s="126">
        <f>DATE(YEAR(C112)+1,'Input-output explorer'!$G$39,1)-1</f>
        <v>335</v>
      </c>
      <c r="D113" s="23">
        <f t="shared" si="80"/>
        <v>0</v>
      </c>
      <c r="E113" s="39">
        <f t="shared" si="81"/>
        <v>0</v>
      </c>
      <c r="F113" s="155"/>
      <c r="G113" s="138">
        <f t="shared" si="82"/>
        <v>0</v>
      </c>
      <c r="H113" s="17">
        <f t="shared" si="83"/>
        <v>0</v>
      </c>
      <c r="I113" s="17">
        <f t="shared" si="84"/>
        <v>0</v>
      </c>
      <c r="J113" s="17">
        <f t="shared" si="85"/>
        <v>0</v>
      </c>
      <c r="K113" s="17">
        <f t="shared" si="86"/>
        <v>0</v>
      </c>
      <c r="L113" s="17">
        <f t="shared" si="87"/>
        <v>0</v>
      </c>
      <c r="M113" s="17">
        <f t="shared" si="88"/>
        <v>0</v>
      </c>
      <c r="N113" s="17">
        <f t="shared" si="89"/>
        <v>0</v>
      </c>
      <c r="O113" s="17">
        <f t="shared" si="90"/>
        <v>0</v>
      </c>
      <c r="P113" s="17">
        <f t="shared" si="91"/>
        <v>0</v>
      </c>
      <c r="Q113" s="24">
        <f t="shared" si="92"/>
        <v>0</v>
      </c>
      <c r="R113" s="117">
        <f t="shared" si="93"/>
        <v>0</v>
      </c>
      <c r="S113" s="24">
        <f t="shared" si="96"/>
        <v>0</v>
      </c>
      <c r="T113" s="18">
        <f t="shared" si="97"/>
        <v>0</v>
      </c>
      <c r="U113" s="121">
        <f t="shared" si="94"/>
        <v>71</v>
      </c>
      <c r="V113" s="110"/>
    </row>
    <row r="114" spans="1:22" ht="15" customHeight="1" x14ac:dyDescent="0.25">
      <c r="A114" s="678"/>
      <c r="B114" s="21">
        <f t="shared" si="95"/>
        <v>7</v>
      </c>
      <c r="C114" s="126">
        <f>DATE(YEAR(C113)+1,'Input-output explorer'!$G$39,1)-1</f>
        <v>335</v>
      </c>
      <c r="D114" s="23">
        <f t="shared" si="80"/>
        <v>0</v>
      </c>
      <c r="E114" s="39">
        <f t="shared" si="81"/>
        <v>0</v>
      </c>
      <c r="F114" s="155"/>
      <c r="G114" s="138">
        <f t="shared" si="82"/>
        <v>0</v>
      </c>
      <c r="H114" s="17">
        <f t="shared" si="83"/>
        <v>0</v>
      </c>
      <c r="I114" s="17">
        <f t="shared" si="84"/>
        <v>0</v>
      </c>
      <c r="J114" s="17">
        <f t="shared" si="85"/>
        <v>0</v>
      </c>
      <c r="K114" s="17">
        <f t="shared" si="86"/>
        <v>0</v>
      </c>
      <c r="L114" s="17">
        <f t="shared" si="87"/>
        <v>0</v>
      </c>
      <c r="M114" s="17">
        <f t="shared" si="88"/>
        <v>0</v>
      </c>
      <c r="N114" s="17">
        <f t="shared" si="89"/>
        <v>0</v>
      </c>
      <c r="O114" s="17">
        <f t="shared" si="90"/>
        <v>0</v>
      </c>
      <c r="P114" s="17">
        <f t="shared" si="91"/>
        <v>0</v>
      </c>
      <c r="Q114" s="24">
        <f t="shared" si="92"/>
        <v>0</v>
      </c>
      <c r="R114" s="117">
        <f t="shared" si="93"/>
        <v>0</v>
      </c>
      <c r="S114" s="24">
        <f t="shared" si="96"/>
        <v>0</v>
      </c>
      <c r="T114" s="18">
        <f t="shared" si="97"/>
        <v>0</v>
      </c>
      <c r="U114" s="121">
        <f t="shared" si="94"/>
        <v>83</v>
      </c>
      <c r="V114" s="110"/>
    </row>
    <row r="115" spans="1:22" ht="15" customHeight="1" x14ac:dyDescent="0.25">
      <c r="A115" s="678"/>
      <c r="B115" s="21">
        <f t="shared" si="95"/>
        <v>8</v>
      </c>
      <c r="C115" s="126">
        <f>DATE(YEAR(C114)+1,'Input-output explorer'!$G$39,1)-1</f>
        <v>335</v>
      </c>
      <c r="D115" s="23">
        <f t="shared" si="80"/>
        <v>0</v>
      </c>
      <c r="E115" s="39">
        <f t="shared" si="81"/>
        <v>0</v>
      </c>
      <c r="F115" s="155"/>
      <c r="G115" s="138">
        <f t="shared" si="82"/>
        <v>0</v>
      </c>
      <c r="H115" s="17">
        <f t="shared" si="83"/>
        <v>0</v>
      </c>
      <c r="I115" s="17">
        <f t="shared" si="84"/>
        <v>0</v>
      </c>
      <c r="J115" s="17">
        <f t="shared" si="85"/>
        <v>0</v>
      </c>
      <c r="K115" s="17">
        <f t="shared" si="86"/>
        <v>0</v>
      </c>
      <c r="L115" s="17">
        <f t="shared" si="87"/>
        <v>0</v>
      </c>
      <c r="M115" s="17">
        <f t="shared" si="88"/>
        <v>0</v>
      </c>
      <c r="N115" s="17">
        <f t="shared" si="89"/>
        <v>0</v>
      </c>
      <c r="O115" s="17">
        <f t="shared" si="90"/>
        <v>0</v>
      </c>
      <c r="P115" s="17">
        <f t="shared" si="91"/>
        <v>0</v>
      </c>
      <c r="Q115" s="24">
        <f t="shared" si="92"/>
        <v>0</v>
      </c>
      <c r="R115" s="117">
        <f t="shared" si="93"/>
        <v>0</v>
      </c>
      <c r="S115" s="24">
        <f t="shared" si="96"/>
        <v>0</v>
      </c>
      <c r="T115" s="18">
        <f t="shared" si="97"/>
        <v>0</v>
      </c>
      <c r="U115" s="121">
        <f t="shared" si="94"/>
        <v>95</v>
      </c>
      <c r="V115" s="110"/>
    </row>
    <row r="116" spans="1:22" ht="15" customHeight="1" x14ac:dyDescent="0.25">
      <c r="A116" s="678"/>
      <c r="B116" s="21">
        <f t="shared" si="95"/>
        <v>9</v>
      </c>
      <c r="C116" s="126">
        <f>DATE(YEAR(C115)+1,'Input-output explorer'!$G$39,1)-1</f>
        <v>335</v>
      </c>
      <c r="D116" s="23">
        <f t="shared" si="80"/>
        <v>0</v>
      </c>
      <c r="E116" s="39">
        <f t="shared" si="81"/>
        <v>0</v>
      </c>
      <c r="F116" s="155"/>
      <c r="G116" s="138">
        <f t="shared" si="82"/>
        <v>0</v>
      </c>
      <c r="H116" s="17">
        <f t="shared" si="83"/>
        <v>0</v>
      </c>
      <c r="I116" s="17">
        <f t="shared" si="84"/>
        <v>0</v>
      </c>
      <c r="J116" s="17">
        <f t="shared" si="85"/>
        <v>0</v>
      </c>
      <c r="K116" s="17">
        <f t="shared" si="86"/>
        <v>0</v>
      </c>
      <c r="L116" s="17">
        <f t="shared" si="87"/>
        <v>0</v>
      </c>
      <c r="M116" s="17">
        <f t="shared" si="88"/>
        <v>0</v>
      </c>
      <c r="N116" s="17">
        <f t="shared" si="89"/>
        <v>0</v>
      </c>
      <c r="O116" s="17">
        <f t="shared" si="90"/>
        <v>0</v>
      </c>
      <c r="P116" s="17">
        <f t="shared" si="91"/>
        <v>0</v>
      </c>
      <c r="Q116" s="24">
        <f t="shared" si="92"/>
        <v>0</v>
      </c>
      <c r="R116" s="117">
        <f t="shared" si="93"/>
        <v>0</v>
      </c>
      <c r="S116" s="24">
        <f t="shared" si="96"/>
        <v>0</v>
      </c>
      <c r="T116" s="18">
        <f t="shared" si="97"/>
        <v>0</v>
      </c>
      <c r="U116" s="121">
        <f t="shared" si="94"/>
        <v>107</v>
      </c>
      <c r="V116" s="110"/>
    </row>
    <row r="117" spans="1:22" ht="15" customHeight="1" x14ac:dyDescent="0.25">
      <c r="A117" s="678"/>
      <c r="B117" s="21">
        <f t="shared" si="95"/>
        <v>10</v>
      </c>
      <c r="C117" s="126">
        <f>DATE(YEAR(C116)+1,'Input-output explorer'!$G$39,1)-1</f>
        <v>335</v>
      </c>
      <c r="D117" s="23">
        <f t="shared" si="80"/>
        <v>0</v>
      </c>
      <c r="E117" s="39">
        <f t="shared" si="81"/>
        <v>0</v>
      </c>
      <c r="F117" s="155"/>
      <c r="G117" s="138">
        <f t="shared" si="82"/>
        <v>0</v>
      </c>
      <c r="H117" s="17">
        <f t="shared" si="83"/>
        <v>0</v>
      </c>
      <c r="I117" s="17">
        <f t="shared" si="84"/>
        <v>0</v>
      </c>
      <c r="J117" s="17">
        <f t="shared" si="85"/>
        <v>0</v>
      </c>
      <c r="K117" s="17">
        <f t="shared" si="86"/>
        <v>0</v>
      </c>
      <c r="L117" s="17">
        <f t="shared" si="87"/>
        <v>0</v>
      </c>
      <c r="M117" s="17">
        <f t="shared" si="88"/>
        <v>0</v>
      </c>
      <c r="N117" s="17">
        <f t="shared" si="89"/>
        <v>0</v>
      </c>
      <c r="O117" s="17">
        <f t="shared" si="90"/>
        <v>0</v>
      </c>
      <c r="P117" s="17">
        <f t="shared" si="91"/>
        <v>0</v>
      </c>
      <c r="Q117" s="24">
        <f t="shared" si="92"/>
        <v>0</v>
      </c>
      <c r="R117" s="117">
        <f t="shared" si="93"/>
        <v>0</v>
      </c>
      <c r="S117" s="24">
        <f t="shared" si="96"/>
        <v>0</v>
      </c>
      <c r="T117" s="18">
        <f t="shared" si="97"/>
        <v>0</v>
      </c>
      <c r="U117" s="121">
        <f t="shared" si="94"/>
        <v>119</v>
      </c>
      <c r="V117" s="110"/>
    </row>
    <row r="118" spans="1:22" ht="15" customHeight="1" x14ac:dyDescent="0.25">
      <c r="A118" s="678"/>
      <c r="B118" s="21">
        <f t="shared" si="95"/>
        <v>11</v>
      </c>
      <c r="C118" s="126">
        <f>DATE(YEAR(C117)+1,'Input-output explorer'!$G$39,1)-1</f>
        <v>335</v>
      </c>
      <c r="D118" s="23">
        <f t="shared" si="80"/>
        <v>0</v>
      </c>
      <c r="E118" s="39">
        <f t="shared" si="81"/>
        <v>0</v>
      </c>
      <c r="F118" s="155"/>
      <c r="G118" s="138">
        <f t="shared" si="82"/>
        <v>0</v>
      </c>
      <c r="H118" s="17">
        <f t="shared" si="83"/>
        <v>0</v>
      </c>
      <c r="I118" s="17">
        <f t="shared" si="84"/>
        <v>0</v>
      </c>
      <c r="J118" s="17">
        <f t="shared" si="85"/>
        <v>0</v>
      </c>
      <c r="K118" s="17">
        <f t="shared" si="86"/>
        <v>0</v>
      </c>
      <c r="L118" s="17">
        <f t="shared" si="87"/>
        <v>0</v>
      </c>
      <c r="M118" s="17">
        <f t="shared" si="88"/>
        <v>0</v>
      </c>
      <c r="N118" s="17">
        <f t="shared" si="89"/>
        <v>0</v>
      </c>
      <c r="O118" s="17">
        <f t="shared" si="90"/>
        <v>0</v>
      </c>
      <c r="P118" s="17">
        <f t="shared" si="91"/>
        <v>0</v>
      </c>
      <c r="Q118" s="24">
        <f t="shared" si="92"/>
        <v>0</v>
      </c>
      <c r="R118" s="117">
        <f t="shared" si="93"/>
        <v>0</v>
      </c>
      <c r="S118" s="24">
        <f t="shared" si="96"/>
        <v>0</v>
      </c>
      <c r="T118" s="18">
        <f t="shared" si="97"/>
        <v>0</v>
      </c>
      <c r="U118" s="121">
        <f t="shared" si="94"/>
        <v>131</v>
      </c>
      <c r="V118" s="110"/>
    </row>
    <row r="119" spans="1:22" ht="15" customHeight="1" x14ac:dyDescent="0.25">
      <c r="A119" s="678"/>
      <c r="B119" s="21">
        <f t="shared" si="95"/>
        <v>12</v>
      </c>
      <c r="C119" s="126">
        <f>DATE(YEAR(C118)+1,'Input-output explorer'!$G$39,1)-1</f>
        <v>335</v>
      </c>
      <c r="D119" s="23">
        <f t="shared" si="80"/>
        <v>0</v>
      </c>
      <c r="E119" s="39">
        <f t="shared" si="81"/>
        <v>0</v>
      </c>
      <c r="F119" s="155"/>
      <c r="G119" s="138">
        <f t="shared" si="82"/>
        <v>0</v>
      </c>
      <c r="H119" s="17">
        <f t="shared" si="83"/>
        <v>0</v>
      </c>
      <c r="I119" s="17">
        <f t="shared" si="84"/>
        <v>0</v>
      </c>
      <c r="J119" s="17">
        <f t="shared" si="85"/>
        <v>0</v>
      </c>
      <c r="K119" s="17">
        <f t="shared" si="86"/>
        <v>0</v>
      </c>
      <c r="L119" s="17">
        <f t="shared" si="87"/>
        <v>0</v>
      </c>
      <c r="M119" s="17">
        <f t="shared" si="88"/>
        <v>0</v>
      </c>
      <c r="N119" s="17">
        <f t="shared" si="89"/>
        <v>0</v>
      </c>
      <c r="O119" s="17">
        <f t="shared" si="90"/>
        <v>0</v>
      </c>
      <c r="P119" s="17">
        <f t="shared" si="91"/>
        <v>0</v>
      </c>
      <c r="Q119" s="24">
        <f t="shared" si="92"/>
        <v>0</v>
      </c>
      <c r="R119" s="117">
        <f t="shared" si="93"/>
        <v>0</v>
      </c>
      <c r="S119" s="24">
        <f t="shared" si="96"/>
        <v>0</v>
      </c>
      <c r="T119" s="18">
        <f t="shared" si="97"/>
        <v>0</v>
      </c>
      <c r="U119" s="121">
        <f t="shared" si="94"/>
        <v>143</v>
      </c>
      <c r="V119" s="110"/>
    </row>
    <row r="120" spans="1:22" ht="15" customHeight="1" x14ac:dyDescent="0.25">
      <c r="A120" s="678"/>
      <c r="B120" s="21">
        <f t="shared" si="95"/>
        <v>13</v>
      </c>
      <c r="C120" s="126">
        <f>DATE(YEAR(C119)+1,'Input-output explorer'!$G$39,1)-1</f>
        <v>335</v>
      </c>
      <c r="D120" s="23">
        <f t="shared" si="80"/>
        <v>0</v>
      </c>
      <c r="E120" s="39">
        <f t="shared" si="81"/>
        <v>0</v>
      </c>
      <c r="F120" s="155"/>
      <c r="G120" s="138">
        <f t="shared" si="82"/>
        <v>0</v>
      </c>
      <c r="H120" s="17">
        <f t="shared" si="83"/>
        <v>0</v>
      </c>
      <c r="I120" s="17">
        <f t="shared" si="84"/>
        <v>0</v>
      </c>
      <c r="J120" s="17">
        <f t="shared" si="85"/>
        <v>0</v>
      </c>
      <c r="K120" s="17">
        <f t="shared" si="86"/>
        <v>0</v>
      </c>
      <c r="L120" s="17">
        <f t="shared" si="87"/>
        <v>0</v>
      </c>
      <c r="M120" s="17">
        <f t="shared" si="88"/>
        <v>0</v>
      </c>
      <c r="N120" s="17">
        <f t="shared" si="89"/>
        <v>0</v>
      </c>
      <c r="O120" s="17">
        <f t="shared" si="90"/>
        <v>0</v>
      </c>
      <c r="P120" s="17">
        <f t="shared" si="91"/>
        <v>0</v>
      </c>
      <c r="Q120" s="24">
        <f t="shared" si="92"/>
        <v>0</v>
      </c>
      <c r="R120" s="117">
        <f t="shared" si="93"/>
        <v>0</v>
      </c>
      <c r="S120" s="24">
        <f t="shared" si="96"/>
        <v>0</v>
      </c>
      <c r="T120" s="18">
        <f t="shared" si="97"/>
        <v>0</v>
      </c>
      <c r="U120" s="121">
        <f t="shared" si="94"/>
        <v>155</v>
      </c>
      <c r="V120" s="110"/>
    </row>
    <row r="121" spans="1:22" ht="15" customHeight="1" x14ac:dyDescent="0.25">
      <c r="A121" s="678"/>
      <c r="B121" s="21">
        <f t="shared" si="95"/>
        <v>14</v>
      </c>
      <c r="C121" s="126">
        <f>DATE(YEAR(C120)+1,'Input-output explorer'!$G$39,1)-1</f>
        <v>335</v>
      </c>
      <c r="D121" s="23">
        <f t="shared" si="80"/>
        <v>0</v>
      </c>
      <c r="E121" s="39">
        <f t="shared" si="81"/>
        <v>0</v>
      </c>
      <c r="F121" s="155"/>
      <c r="G121" s="138">
        <f t="shared" si="82"/>
        <v>0</v>
      </c>
      <c r="H121" s="17">
        <f t="shared" si="83"/>
        <v>0</v>
      </c>
      <c r="I121" s="17">
        <f t="shared" si="84"/>
        <v>0</v>
      </c>
      <c r="J121" s="17">
        <f t="shared" si="85"/>
        <v>0</v>
      </c>
      <c r="K121" s="17">
        <f t="shared" si="86"/>
        <v>0</v>
      </c>
      <c r="L121" s="17">
        <f t="shared" si="87"/>
        <v>0</v>
      </c>
      <c r="M121" s="17">
        <f t="shared" si="88"/>
        <v>0</v>
      </c>
      <c r="N121" s="17">
        <f t="shared" si="89"/>
        <v>0</v>
      </c>
      <c r="O121" s="17">
        <f t="shared" si="90"/>
        <v>0</v>
      </c>
      <c r="P121" s="17">
        <f t="shared" si="91"/>
        <v>0</v>
      </c>
      <c r="Q121" s="24">
        <f t="shared" si="92"/>
        <v>0</v>
      </c>
      <c r="R121" s="117">
        <f t="shared" si="93"/>
        <v>0</v>
      </c>
      <c r="S121" s="24">
        <f t="shared" si="96"/>
        <v>0</v>
      </c>
      <c r="T121" s="18">
        <f t="shared" si="97"/>
        <v>0</v>
      </c>
      <c r="U121" s="121">
        <f t="shared" si="94"/>
        <v>167</v>
      </c>
      <c r="V121" s="110"/>
    </row>
    <row r="122" spans="1:22" ht="15" customHeight="1" x14ac:dyDescent="0.25">
      <c r="A122" s="678"/>
      <c r="B122" s="21">
        <f t="shared" si="95"/>
        <v>15</v>
      </c>
      <c r="C122" s="126">
        <f>DATE(YEAR(C121)+1,'Input-output explorer'!$G$39,1)-1</f>
        <v>335</v>
      </c>
      <c r="D122" s="23">
        <f t="shared" si="80"/>
        <v>0</v>
      </c>
      <c r="E122" s="39">
        <f t="shared" si="81"/>
        <v>0</v>
      </c>
      <c r="F122" s="155"/>
      <c r="G122" s="138">
        <f t="shared" si="82"/>
        <v>0</v>
      </c>
      <c r="H122" s="17">
        <f t="shared" si="83"/>
        <v>0</v>
      </c>
      <c r="I122" s="17">
        <f t="shared" si="84"/>
        <v>0</v>
      </c>
      <c r="J122" s="17">
        <f t="shared" si="85"/>
        <v>0</v>
      </c>
      <c r="K122" s="17">
        <f t="shared" si="86"/>
        <v>0</v>
      </c>
      <c r="L122" s="17">
        <f t="shared" si="87"/>
        <v>0</v>
      </c>
      <c r="M122" s="17">
        <f t="shared" si="88"/>
        <v>0</v>
      </c>
      <c r="N122" s="17">
        <f t="shared" si="89"/>
        <v>0</v>
      </c>
      <c r="O122" s="17">
        <f t="shared" si="90"/>
        <v>0</v>
      </c>
      <c r="P122" s="17">
        <f t="shared" si="91"/>
        <v>0</v>
      </c>
      <c r="Q122" s="24">
        <f t="shared" si="92"/>
        <v>0</v>
      </c>
      <c r="R122" s="117">
        <f t="shared" si="93"/>
        <v>0</v>
      </c>
      <c r="S122" s="24">
        <f t="shared" si="96"/>
        <v>0</v>
      </c>
      <c r="T122" s="18">
        <f t="shared" si="97"/>
        <v>0</v>
      </c>
      <c r="U122" s="121">
        <f t="shared" si="94"/>
        <v>179</v>
      </c>
      <c r="V122" s="110"/>
    </row>
    <row r="123" spans="1:22" ht="15" customHeight="1" x14ac:dyDescent="0.25">
      <c r="A123" s="678"/>
      <c r="B123" s="21">
        <f t="shared" si="95"/>
        <v>16</v>
      </c>
      <c r="C123" s="126">
        <f>DATE(YEAR(C122)+1,'Input-output explorer'!$G$39,1)-1</f>
        <v>335</v>
      </c>
      <c r="D123" s="23">
        <f t="shared" si="80"/>
        <v>0</v>
      </c>
      <c r="E123" s="39">
        <f t="shared" si="81"/>
        <v>0</v>
      </c>
      <c r="F123" s="155"/>
      <c r="G123" s="138">
        <f t="shared" si="82"/>
        <v>0</v>
      </c>
      <c r="H123" s="17">
        <f t="shared" si="83"/>
        <v>0</v>
      </c>
      <c r="I123" s="17">
        <f t="shared" si="84"/>
        <v>0</v>
      </c>
      <c r="J123" s="17">
        <f t="shared" si="85"/>
        <v>0</v>
      </c>
      <c r="K123" s="17">
        <f t="shared" si="86"/>
        <v>0</v>
      </c>
      <c r="L123" s="17">
        <f t="shared" si="87"/>
        <v>0</v>
      </c>
      <c r="M123" s="17">
        <f t="shared" si="88"/>
        <v>0</v>
      </c>
      <c r="N123" s="17">
        <f t="shared" si="89"/>
        <v>0</v>
      </c>
      <c r="O123" s="17">
        <f t="shared" si="90"/>
        <v>0</v>
      </c>
      <c r="P123" s="17">
        <f t="shared" si="91"/>
        <v>0</v>
      </c>
      <c r="Q123" s="24">
        <f t="shared" si="92"/>
        <v>0</v>
      </c>
      <c r="R123" s="117">
        <f t="shared" si="93"/>
        <v>0</v>
      </c>
      <c r="S123" s="24">
        <f t="shared" si="96"/>
        <v>0</v>
      </c>
      <c r="T123" s="18">
        <f t="shared" si="97"/>
        <v>0</v>
      </c>
      <c r="U123" s="121">
        <f t="shared" si="94"/>
        <v>191</v>
      </c>
      <c r="V123" s="110"/>
    </row>
    <row r="124" spans="1:22" ht="15" customHeight="1" x14ac:dyDescent="0.25">
      <c r="A124" s="678"/>
      <c r="B124" s="21">
        <f t="shared" si="95"/>
        <v>17</v>
      </c>
      <c r="C124" s="126">
        <f>DATE(YEAR(C123)+1,'Input-output explorer'!$G$39,1)-1</f>
        <v>335</v>
      </c>
      <c r="D124" s="23">
        <f t="shared" si="80"/>
        <v>0</v>
      </c>
      <c r="E124" s="39">
        <f t="shared" si="81"/>
        <v>0</v>
      </c>
      <c r="F124" s="155"/>
      <c r="G124" s="138">
        <f t="shared" si="82"/>
        <v>0</v>
      </c>
      <c r="H124" s="17">
        <f t="shared" si="83"/>
        <v>0</v>
      </c>
      <c r="I124" s="17">
        <f t="shared" si="84"/>
        <v>0</v>
      </c>
      <c r="J124" s="17">
        <f t="shared" si="85"/>
        <v>0</v>
      </c>
      <c r="K124" s="17">
        <f t="shared" si="86"/>
        <v>0</v>
      </c>
      <c r="L124" s="17">
        <f t="shared" si="87"/>
        <v>0</v>
      </c>
      <c r="M124" s="17">
        <f t="shared" si="88"/>
        <v>0</v>
      </c>
      <c r="N124" s="17">
        <f t="shared" si="89"/>
        <v>0</v>
      </c>
      <c r="O124" s="17">
        <f t="shared" si="90"/>
        <v>0</v>
      </c>
      <c r="P124" s="17">
        <f t="shared" si="91"/>
        <v>0</v>
      </c>
      <c r="Q124" s="24">
        <f t="shared" si="92"/>
        <v>0</v>
      </c>
      <c r="R124" s="117">
        <f t="shared" si="93"/>
        <v>0</v>
      </c>
      <c r="S124" s="24">
        <f t="shared" si="96"/>
        <v>0</v>
      </c>
      <c r="T124" s="18">
        <f t="shared" si="97"/>
        <v>0</v>
      </c>
      <c r="U124" s="121">
        <f t="shared" si="94"/>
        <v>203</v>
      </c>
      <c r="V124" s="110"/>
    </row>
    <row r="125" spans="1:22" ht="15" customHeight="1" x14ac:dyDescent="0.25">
      <c r="A125" s="678"/>
      <c r="B125" s="21">
        <f t="shared" si="95"/>
        <v>18</v>
      </c>
      <c r="C125" s="126">
        <f>DATE(YEAR(C124)+1,'Input-output explorer'!$G$39,1)-1</f>
        <v>335</v>
      </c>
      <c r="D125" s="23">
        <f t="shared" si="80"/>
        <v>0</v>
      </c>
      <c r="E125" s="39">
        <f t="shared" si="81"/>
        <v>0</v>
      </c>
      <c r="F125" s="155"/>
      <c r="G125" s="138">
        <f t="shared" si="82"/>
        <v>0</v>
      </c>
      <c r="H125" s="17">
        <f t="shared" si="83"/>
        <v>0</v>
      </c>
      <c r="I125" s="17">
        <f t="shared" si="84"/>
        <v>0</v>
      </c>
      <c r="J125" s="17">
        <f t="shared" si="85"/>
        <v>0</v>
      </c>
      <c r="K125" s="17">
        <f t="shared" si="86"/>
        <v>0</v>
      </c>
      <c r="L125" s="17">
        <f t="shared" si="87"/>
        <v>0</v>
      </c>
      <c r="M125" s="17">
        <f t="shared" si="88"/>
        <v>0</v>
      </c>
      <c r="N125" s="17">
        <f t="shared" si="89"/>
        <v>0</v>
      </c>
      <c r="O125" s="17">
        <f t="shared" si="90"/>
        <v>0</v>
      </c>
      <c r="P125" s="17">
        <f t="shared" si="91"/>
        <v>0</v>
      </c>
      <c r="Q125" s="24">
        <f t="shared" si="92"/>
        <v>0</v>
      </c>
      <c r="R125" s="117">
        <f t="shared" si="93"/>
        <v>0</v>
      </c>
      <c r="S125" s="24">
        <f t="shared" si="96"/>
        <v>0</v>
      </c>
      <c r="T125" s="18">
        <f t="shared" si="97"/>
        <v>0</v>
      </c>
      <c r="U125" s="121">
        <f t="shared" si="94"/>
        <v>215</v>
      </c>
      <c r="V125" s="110"/>
    </row>
    <row r="126" spans="1:22" ht="15" customHeight="1" x14ac:dyDescent="0.25">
      <c r="A126" s="678"/>
      <c r="B126" s="21">
        <f t="shared" si="95"/>
        <v>19</v>
      </c>
      <c r="C126" s="126">
        <f>DATE(YEAR(C125)+1,'Input-output explorer'!$G$39,1)-1</f>
        <v>335</v>
      </c>
      <c r="D126" s="23">
        <f t="shared" si="80"/>
        <v>0</v>
      </c>
      <c r="E126" s="39">
        <f t="shared" si="81"/>
        <v>0</v>
      </c>
      <c r="F126" s="155"/>
      <c r="G126" s="138">
        <f t="shared" si="82"/>
        <v>0</v>
      </c>
      <c r="H126" s="17">
        <f t="shared" si="83"/>
        <v>0</v>
      </c>
      <c r="I126" s="17">
        <f t="shared" si="84"/>
        <v>0</v>
      </c>
      <c r="J126" s="17">
        <f t="shared" si="85"/>
        <v>0</v>
      </c>
      <c r="K126" s="17">
        <f t="shared" si="86"/>
        <v>0</v>
      </c>
      <c r="L126" s="17">
        <f t="shared" si="87"/>
        <v>0</v>
      </c>
      <c r="M126" s="17">
        <f t="shared" si="88"/>
        <v>0</v>
      </c>
      <c r="N126" s="17">
        <f t="shared" si="89"/>
        <v>0</v>
      </c>
      <c r="O126" s="17">
        <f t="shared" si="90"/>
        <v>0</v>
      </c>
      <c r="P126" s="17">
        <f t="shared" si="91"/>
        <v>0</v>
      </c>
      <c r="Q126" s="24">
        <f t="shared" si="92"/>
        <v>0</v>
      </c>
      <c r="R126" s="117">
        <f t="shared" si="93"/>
        <v>0</v>
      </c>
      <c r="S126" s="24">
        <f t="shared" si="96"/>
        <v>0</v>
      </c>
      <c r="T126" s="18">
        <f t="shared" si="97"/>
        <v>0</v>
      </c>
      <c r="U126" s="121">
        <f t="shared" si="94"/>
        <v>227</v>
      </c>
      <c r="V126" s="110"/>
    </row>
    <row r="127" spans="1:22" ht="15" customHeight="1" x14ac:dyDescent="0.25">
      <c r="A127" s="678"/>
      <c r="B127" s="21">
        <f t="shared" si="95"/>
        <v>20</v>
      </c>
      <c r="C127" s="126">
        <f>DATE(YEAR(C126)+1,'Input-output explorer'!$G$39,1)-1</f>
        <v>335</v>
      </c>
      <c r="D127" s="23">
        <f t="shared" si="80"/>
        <v>0</v>
      </c>
      <c r="E127" s="39">
        <f t="shared" si="81"/>
        <v>0</v>
      </c>
      <c r="F127" s="155"/>
      <c r="G127" s="138">
        <f t="shared" si="82"/>
        <v>0</v>
      </c>
      <c r="H127" s="17">
        <f t="shared" si="83"/>
        <v>0</v>
      </c>
      <c r="I127" s="17">
        <f t="shared" si="84"/>
        <v>0</v>
      </c>
      <c r="J127" s="17">
        <f t="shared" si="85"/>
        <v>0</v>
      </c>
      <c r="K127" s="17">
        <f t="shared" si="86"/>
        <v>0</v>
      </c>
      <c r="L127" s="17">
        <f t="shared" si="87"/>
        <v>0</v>
      </c>
      <c r="M127" s="17">
        <f t="shared" si="88"/>
        <v>0</v>
      </c>
      <c r="N127" s="17">
        <f t="shared" si="89"/>
        <v>0</v>
      </c>
      <c r="O127" s="17">
        <f t="shared" si="90"/>
        <v>0</v>
      </c>
      <c r="P127" s="17">
        <f t="shared" si="91"/>
        <v>0</v>
      </c>
      <c r="Q127" s="24">
        <f t="shared" si="92"/>
        <v>0</v>
      </c>
      <c r="R127" s="117">
        <f t="shared" si="93"/>
        <v>0</v>
      </c>
      <c r="S127" s="24">
        <f t="shared" si="96"/>
        <v>0</v>
      </c>
      <c r="T127" s="18">
        <f t="shared" si="97"/>
        <v>0</v>
      </c>
      <c r="U127" s="121">
        <f t="shared" si="94"/>
        <v>239</v>
      </c>
      <c r="V127" s="110"/>
    </row>
    <row r="128" spans="1:22" ht="15" customHeight="1" x14ac:dyDescent="0.25">
      <c r="A128" s="678"/>
      <c r="B128" s="21">
        <f t="shared" si="95"/>
        <v>21</v>
      </c>
      <c r="C128" s="126">
        <f>DATE(YEAR(C127)+1,'Input-output explorer'!$G$39,1)-1</f>
        <v>335</v>
      </c>
      <c r="D128" s="23">
        <f t="shared" si="80"/>
        <v>0</v>
      </c>
      <c r="E128" s="39">
        <f t="shared" si="81"/>
        <v>0</v>
      </c>
      <c r="F128" s="155"/>
      <c r="G128" s="138">
        <f t="shared" si="82"/>
        <v>0</v>
      </c>
      <c r="H128" s="17">
        <f t="shared" si="83"/>
        <v>0</v>
      </c>
      <c r="I128" s="17">
        <f t="shared" si="84"/>
        <v>0</v>
      </c>
      <c r="J128" s="17">
        <f t="shared" si="85"/>
        <v>0</v>
      </c>
      <c r="K128" s="17">
        <f t="shared" si="86"/>
        <v>0</v>
      </c>
      <c r="L128" s="17">
        <f t="shared" si="87"/>
        <v>0</v>
      </c>
      <c r="M128" s="17">
        <f t="shared" si="88"/>
        <v>0</v>
      </c>
      <c r="N128" s="17">
        <f t="shared" si="89"/>
        <v>0</v>
      </c>
      <c r="O128" s="17">
        <f t="shared" si="90"/>
        <v>0</v>
      </c>
      <c r="P128" s="17">
        <f t="shared" si="91"/>
        <v>0</v>
      </c>
      <c r="Q128" s="24">
        <f t="shared" si="92"/>
        <v>0</v>
      </c>
      <c r="R128" s="117">
        <f t="shared" si="93"/>
        <v>0</v>
      </c>
      <c r="S128" s="24">
        <f t="shared" si="96"/>
        <v>0</v>
      </c>
      <c r="T128" s="18">
        <f t="shared" si="97"/>
        <v>0</v>
      </c>
      <c r="U128" s="121">
        <f t="shared" si="94"/>
        <v>251</v>
      </c>
      <c r="V128" s="110"/>
    </row>
    <row r="129" spans="1:21" ht="15" customHeight="1" x14ac:dyDescent="0.25">
      <c r="A129" s="678"/>
      <c r="B129" s="21">
        <f t="shared" si="95"/>
        <v>22</v>
      </c>
      <c r="C129" s="126">
        <f>DATE(YEAR(C128)+1,'Input-output explorer'!$G$39,1)-1</f>
        <v>335</v>
      </c>
      <c r="D129" s="23">
        <f t="shared" si="80"/>
        <v>0</v>
      </c>
      <c r="E129" s="39">
        <f t="shared" si="81"/>
        <v>0</v>
      </c>
      <c r="F129" s="155"/>
      <c r="G129" s="138">
        <f t="shared" si="82"/>
        <v>0</v>
      </c>
      <c r="H129" s="17">
        <f t="shared" si="83"/>
        <v>0</v>
      </c>
      <c r="I129" s="17">
        <f t="shared" si="84"/>
        <v>0</v>
      </c>
      <c r="J129" s="17">
        <f t="shared" si="85"/>
        <v>0</v>
      </c>
      <c r="K129" s="17">
        <f t="shared" si="86"/>
        <v>0</v>
      </c>
      <c r="L129" s="17">
        <f t="shared" si="87"/>
        <v>0</v>
      </c>
      <c r="M129" s="17">
        <f t="shared" si="88"/>
        <v>0</v>
      </c>
      <c r="N129" s="17">
        <f t="shared" si="89"/>
        <v>0</v>
      </c>
      <c r="O129" s="17">
        <f t="shared" si="90"/>
        <v>0</v>
      </c>
      <c r="P129" s="17">
        <f t="shared" si="91"/>
        <v>0</v>
      </c>
      <c r="Q129" s="24">
        <f t="shared" si="92"/>
        <v>0</v>
      </c>
      <c r="R129" s="117">
        <f t="shared" si="93"/>
        <v>0</v>
      </c>
      <c r="S129" s="24">
        <f t="shared" si="96"/>
        <v>0</v>
      </c>
      <c r="T129" s="18">
        <f t="shared" si="97"/>
        <v>0</v>
      </c>
      <c r="U129" s="121">
        <f t="shared" si="94"/>
        <v>263</v>
      </c>
    </row>
    <row r="130" spans="1:21" ht="15" customHeight="1" x14ac:dyDescent="0.25">
      <c r="A130" s="678"/>
      <c r="B130" s="21">
        <f t="shared" si="95"/>
        <v>23</v>
      </c>
      <c r="C130" s="126">
        <f>DATE(YEAR(C129)+1,'Input-output explorer'!$G$39,1)-1</f>
        <v>335</v>
      </c>
      <c r="D130" s="23">
        <f t="shared" si="80"/>
        <v>0</v>
      </c>
      <c r="E130" s="39">
        <f t="shared" si="81"/>
        <v>0</v>
      </c>
      <c r="F130" s="155"/>
      <c r="G130" s="138">
        <f t="shared" si="82"/>
        <v>0</v>
      </c>
      <c r="H130" s="17">
        <f t="shared" si="83"/>
        <v>0</v>
      </c>
      <c r="I130" s="17">
        <f t="shared" si="84"/>
        <v>0</v>
      </c>
      <c r="J130" s="17">
        <f t="shared" si="85"/>
        <v>0</v>
      </c>
      <c r="K130" s="17">
        <f t="shared" si="86"/>
        <v>0</v>
      </c>
      <c r="L130" s="17">
        <f t="shared" si="87"/>
        <v>0</v>
      </c>
      <c r="M130" s="17">
        <f t="shared" si="88"/>
        <v>0</v>
      </c>
      <c r="N130" s="17">
        <f t="shared" si="89"/>
        <v>0</v>
      </c>
      <c r="O130" s="17">
        <f t="shared" si="90"/>
        <v>0</v>
      </c>
      <c r="P130" s="17">
        <f t="shared" si="91"/>
        <v>0</v>
      </c>
      <c r="Q130" s="24">
        <f t="shared" si="92"/>
        <v>0</v>
      </c>
      <c r="R130" s="117">
        <f t="shared" si="93"/>
        <v>0</v>
      </c>
      <c r="S130" s="24">
        <f t="shared" si="96"/>
        <v>0</v>
      </c>
      <c r="T130" s="18">
        <f t="shared" si="97"/>
        <v>0</v>
      </c>
      <c r="U130" s="121">
        <f t="shared" si="94"/>
        <v>275</v>
      </c>
    </row>
    <row r="131" spans="1:21" ht="15" customHeight="1" x14ac:dyDescent="0.25">
      <c r="A131" s="678"/>
      <c r="B131" s="21">
        <f t="shared" si="95"/>
        <v>24</v>
      </c>
      <c r="C131" s="126">
        <f>DATE(YEAR(C130)+1,'Input-output explorer'!$G$39,1)-1</f>
        <v>335</v>
      </c>
      <c r="D131" s="23">
        <f t="shared" si="80"/>
        <v>0</v>
      </c>
      <c r="E131" s="39">
        <f t="shared" si="81"/>
        <v>0</v>
      </c>
      <c r="F131" s="155"/>
      <c r="G131" s="138">
        <f t="shared" si="82"/>
        <v>0</v>
      </c>
      <c r="H131" s="17">
        <f t="shared" si="83"/>
        <v>0</v>
      </c>
      <c r="I131" s="17">
        <f t="shared" si="84"/>
        <v>0</v>
      </c>
      <c r="J131" s="17">
        <f t="shared" si="85"/>
        <v>0</v>
      </c>
      <c r="K131" s="17">
        <f t="shared" si="86"/>
        <v>0</v>
      </c>
      <c r="L131" s="17">
        <f t="shared" si="87"/>
        <v>0</v>
      </c>
      <c r="M131" s="17">
        <f t="shared" si="88"/>
        <v>0</v>
      </c>
      <c r="N131" s="17">
        <f t="shared" si="89"/>
        <v>0</v>
      </c>
      <c r="O131" s="17">
        <f t="shared" si="90"/>
        <v>0</v>
      </c>
      <c r="P131" s="17">
        <f t="shared" si="91"/>
        <v>0</v>
      </c>
      <c r="Q131" s="24">
        <f t="shared" si="92"/>
        <v>0</v>
      </c>
      <c r="R131" s="117">
        <f t="shared" si="93"/>
        <v>0</v>
      </c>
      <c r="S131" s="24">
        <f t="shared" si="96"/>
        <v>0</v>
      </c>
      <c r="T131" s="18">
        <f t="shared" si="97"/>
        <v>0</v>
      </c>
      <c r="U131" s="121">
        <f t="shared" si="94"/>
        <v>287</v>
      </c>
    </row>
    <row r="132" spans="1:21" ht="15" customHeight="1" x14ac:dyDescent="0.25">
      <c r="A132" s="678"/>
      <c r="B132" s="21">
        <f t="shared" si="95"/>
        <v>25</v>
      </c>
      <c r="C132" s="126">
        <f>DATE(YEAR(C131)+1,'Input-output explorer'!$G$39,1)-1</f>
        <v>335</v>
      </c>
      <c r="D132" s="23">
        <f t="shared" si="80"/>
        <v>0</v>
      </c>
      <c r="E132" s="39">
        <f t="shared" si="81"/>
        <v>0</v>
      </c>
      <c r="F132" s="155"/>
      <c r="G132" s="138">
        <f t="shared" si="82"/>
        <v>0</v>
      </c>
      <c r="H132" s="17">
        <f t="shared" si="83"/>
        <v>0</v>
      </c>
      <c r="I132" s="17">
        <f t="shared" si="84"/>
        <v>0</v>
      </c>
      <c r="J132" s="17">
        <f t="shared" si="85"/>
        <v>0</v>
      </c>
      <c r="K132" s="17">
        <f t="shared" si="86"/>
        <v>0</v>
      </c>
      <c r="L132" s="17">
        <f t="shared" si="87"/>
        <v>0</v>
      </c>
      <c r="M132" s="17">
        <f t="shared" si="88"/>
        <v>0</v>
      </c>
      <c r="N132" s="17">
        <f t="shared" si="89"/>
        <v>0</v>
      </c>
      <c r="O132" s="17">
        <f t="shared" si="90"/>
        <v>0</v>
      </c>
      <c r="P132" s="17">
        <f t="shared" si="91"/>
        <v>0</v>
      </c>
      <c r="Q132" s="24">
        <f t="shared" si="92"/>
        <v>0</v>
      </c>
      <c r="R132" s="117">
        <f t="shared" si="93"/>
        <v>0</v>
      </c>
      <c r="S132" s="24">
        <f t="shared" si="96"/>
        <v>0</v>
      </c>
      <c r="T132" s="18">
        <f t="shared" si="97"/>
        <v>0</v>
      </c>
      <c r="U132" s="121">
        <f t="shared" si="94"/>
        <v>299</v>
      </c>
    </row>
    <row r="133" spans="1:21" ht="15" customHeight="1" x14ac:dyDescent="0.25">
      <c r="A133" s="678"/>
      <c r="B133" s="21">
        <f t="shared" si="95"/>
        <v>26</v>
      </c>
      <c r="C133" s="126">
        <f>DATE(YEAR(C132)+1,'Input-output explorer'!$G$39,1)-1</f>
        <v>335</v>
      </c>
      <c r="D133" s="23">
        <f t="shared" si="80"/>
        <v>0</v>
      </c>
      <c r="E133" s="39">
        <f t="shared" si="81"/>
        <v>0</v>
      </c>
      <c r="F133" s="155"/>
      <c r="G133" s="138">
        <f t="shared" si="82"/>
        <v>0</v>
      </c>
      <c r="H133" s="17">
        <f t="shared" si="83"/>
        <v>0</v>
      </c>
      <c r="I133" s="17">
        <f t="shared" si="84"/>
        <v>0</v>
      </c>
      <c r="J133" s="17">
        <f t="shared" si="85"/>
        <v>0</v>
      </c>
      <c r="K133" s="17">
        <f t="shared" si="86"/>
        <v>0</v>
      </c>
      <c r="L133" s="17">
        <f t="shared" si="87"/>
        <v>0</v>
      </c>
      <c r="M133" s="17">
        <f t="shared" si="88"/>
        <v>0</v>
      </c>
      <c r="N133" s="17">
        <f t="shared" si="89"/>
        <v>0</v>
      </c>
      <c r="O133" s="17">
        <f t="shared" si="90"/>
        <v>0</v>
      </c>
      <c r="P133" s="17">
        <f t="shared" si="91"/>
        <v>0</v>
      </c>
      <c r="Q133" s="24">
        <f t="shared" si="92"/>
        <v>0</v>
      </c>
      <c r="R133" s="117">
        <f t="shared" si="93"/>
        <v>0</v>
      </c>
      <c r="S133" s="24">
        <f t="shared" si="96"/>
        <v>0</v>
      </c>
      <c r="T133" s="18">
        <f t="shared" si="97"/>
        <v>0</v>
      </c>
      <c r="U133" s="121">
        <f t="shared" si="94"/>
        <v>311</v>
      </c>
    </row>
    <row r="134" spans="1:21" ht="15" customHeight="1" x14ac:dyDescent="0.25">
      <c r="A134" s="678"/>
      <c r="B134" s="21">
        <f t="shared" si="95"/>
        <v>27</v>
      </c>
      <c r="C134" s="126">
        <f>DATE(YEAR(C133)+1,'Input-output explorer'!$G$39,1)-1</f>
        <v>335</v>
      </c>
      <c r="D134" s="23">
        <f t="shared" si="80"/>
        <v>0</v>
      </c>
      <c r="E134" s="39">
        <f t="shared" si="81"/>
        <v>0</v>
      </c>
      <c r="F134" s="155"/>
      <c r="G134" s="138">
        <f t="shared" si="82"/>
        <v>0</v>
      </c>
      <c r="H134" s="17">
        <f t="shared" si="83"/>
        <v>0</v>
      </c>
      <c r="I134" s="17">
        <f t="shared" si="84"/>
        <v>0</v>
      </c>
      <c r="J134" s="17">
        <f t="shared" si="85"/>
        <v>0</v>
      </c>
      <c r="K134" s="17">
        <f t="shared" si="86"/>
        <v>0</v>
      </c>
      <c r="L134" s="17">
        <f t="shared" si="87"/>
        <v>0</v>
      </c>
      <c r="M134" s="17">
        <f t="shared" si="88"/>
        <v>0</v>
      </c>
      <c r="N134" s="17">
        <f t="shared" si="89"/>
        <v>0</v>
      </c>
      <c r="O134" s="17">
        <f t="shared" si="90"/>
        <v>0</v>
      </c>
      <c r="P134" s="17">
        <f t="shared" si="91"/>
        <v>0</v>
      </c>
      <c r="Q134" s="24">
        <f t="shared" si="92"/>
        <v>0</v>
      </c>
      <c r="R134" s="117">
        <f t="shared" si="93"/>
        <v>0</v>
      </c>
      <c r="S134" s="24">
        <f t="shared" si="96"/>
        <v>0</v>
      </c>
      <c r="T134" s="18">
        <f t="shared" si="97"/>
        <v>0</v>
      </c>
      <c r="U134" s="121">
        <f t="shared" si="94"/>
        <v>323</v>
      </c>
    </row>
    <row r="135" spans="1:21" x14ac:dyDescent="0.25">
      <c r="A135" s="678"/>
      <c r="B135" s="21">
        <f t="shared" si="95"/>
        <v>28</v>
      </c>
      <c r="C135" s="126">
        <f>DATE(YEAR(C134)+1,'Input-output explorer'!$G$39,1)-1</f>
        <v>335</v>
      </c>
      <c r="D135" s="23">
        <f t="shared" si="80"/>
        <v>0</v>
      </c>
      <c r="E135" s="39">
        <f t="shared" si="81"/>
        <v>0</v>
      </c>
      <c r="F135" s="155"/>
      <c r="G135" s="138">
        <f t="shared" si="82"/>
        <v>0</v>
      </c>
      <c r="H135" s="17">
        <f t="shared" si="83"/>
        <v>0</v>
      </c>
      <c r="I135" s="17">
        <f t="shared" si="84"/>
        <v>0</v>
      </c>
      <c r="J135" s="17">
        <f t="shared" si="85"/>
        <v>0</v>
      </c>
      <c r="K135" s="17">
        <f t="shared" si="86"/>
        <v>0</v>
      </c>
      <c r="L135" s="17">
        <f t="shared" si="87"/>
        <v>0</v>
      </c>
      <c r="M135" s="17">
        <f t="shared" si="88"/>
        <v>0</v>
      </c>
      <c r="N135" s="17">
        <f t="shared" si="89"/>
        <v>0</v>
      </c>
      <c r="O135" s="17">
        <f t="shared" si="90"/>
        <v>0</v>
      </c>
      <c r="P135" s="17">
        <f t="shared" si="91"/>
        <v>0</v>
      </c>
      <c r="Q135" s="24">
        <f t="shared" si="92"/>
        <v>0</v>
      </c>
      <c r="R135" s="117">
        <f t="shared" si="93"/>
        <v>0</v>
      </c>
      <c r="S135" s="24">
        <f t="shared" si="96"/>
        <v>0</v>
      </c>
      <c r="T135" s="18">
        <f t="shared" si="97"/>
        <v>0</v>
      </c>
      <c r="U135" s="121">
        <f t="shared" si="94"/>
        <v>335</v>
      </c>
    </row>
    <row r="136" spans="1:21" x14ac:dyDescent="0.25">
      <c r="A136" s="678"/>
      <c r="B136" s="21">
        <f t="shared" si="95"/>
        <v>29</v>
      </c>
      <c r="C136" s="126">
        <f>DATE(YEAR(C135)+1,'Input-output explorer'!$G$39,1)-1</f>
        <v>335</v>
      </c>
      <c r="D136" s="23">
        <f t="shared" si="80"/>
        <v>0</v>
      </c>
      <c r="E136" s="39">
        <f t="shared" si="81"/>
        <v>0</v>
      </c>
      <c r="F136" s="155"/>
      <c r="G136" s="138">
        <f t="shared" si="82"/>
        <v>0</v>
      </c>
      <c r="H136" s="17">
        <f t="shared" si="83"/>
        <v>0</v>
      </c>
      <c r="I136" s="17">
        <f t="shared" si="84"/>
        <v>0</v>
      </c>
      <c r="J136" s="17">
        <f t="shared" si="85"/>
        <v>0</v>
      </c>
      <c r="K136" s="17">
        <f t="shared" si="86"/>
        <v>0</v>
      </c>
      <c r="L136" s="17">
        <f t="shared" si="87"/>
        <v>0</v>
      </c>
      <c r="M136" s="17">
        <f t="shared" si="88"/>
        <v>0</v>
      </c>
      <c r="N136" s="17">
        <f t="shared" si="89"/>
        <v>0</v>
      </c>
      <c r="O136" s="17">
        <f t="shared" si="90"/>
        <v>0</v>
      </c>
      <c r="P136" s="17">
        <f t="shared" si="91"/>
        <v>0</v>
      </c>
      <c r="Q136" s="24">
        <f t="shared" si="92"/>
        <v>0</v>
      </c>
      <c r="R136" s="117">
        <f t="shared" si="93"/>
        <v>0</v>
      </c>
      <c r="S136" s="24">
        <f t="shared" si="96"/>
        <v>0</v>
      </c>
      <c r="T136" s="18">
        <f t="shared" si="97"/>
        <v>0</v>
      </c>
      <c r="U136" s="121">
        <f t="shared" si="94"/>
        <v>347</v>
      </c>
    </row>
    <row r="137" spans="1:21" x14ac:dyDescent="0.25">
      <c r="A137" s="678"/>
      <c r="B137" s="21">
        <f t="shared" si="95"/>
        <v>30</v>
      </c>
      <c r="C137" s="126">
        <f>DATE(YEAR(C136)+1,'Input-output explorer'!$G$39,1)-1</f>
        <v>335</v>
      </c>
      <c r="D137" s="23">
        <f t="shared" si="80"/>
        <v>0</v>
      </c>
      <c r="E137" s="39">
        <f t="shared" si="81"/>
        <v>0</v>
      </c>
      <c r="F137" s="155"/>
      <c r="G137" s="138">
        <f t="shared" si="82"/>
        <v>0</v>
      </c>
      <c r="H137" s="17">
        <f t="shared" si="83"/>
        <v>0</v>
      </c>
      <c r="I137" s="17">
        <f t="shared" si="84"/>
        <v>0</v>
      </c>
      <c r="J137" s="17">
        <f t="shared" si="85"/>
        <v>0</v>
      </c>
      <c r="K137" s="17">
        <f t="shared" si="86"/>
        <v>0</v>
      </c>
      <c r="L137" s="17">
        <f t="shared" si="87"/>
        <v>0</v>
      </c>
      <c r="M137" s="17">
        <f t="shared" si="88"/>
        <v>0</v>
      </c>
      <c r="N137" s="17">
        <f t="shared" si="89"/>
        <v>0</v>
      </c>
      <c r="O137" s="17">
        <f t="shared" si="90"/>
        <v>0</v>
      </c>
      <c r="P137" s="17">
        <f t="shared" si="91"/>
        <v>0</v>
      </c>
      <c r="Q137" s="24">
        <f t="shared" si="92"/>
        <v>0</v>
      </c>
      <c r="R137" s="117">
        <f t="shared" si="93"/>
        <v>0</v>
      </c>
      <c r="S137" s="24">
        <f t="shared" si="96"/>
        <v>0</v>
      </c>
      <c r="T137" s="18">
        <f t="shared" si="97"/>
        <v>0</v>
      </c>
      <c r="U137" s="121">
        <f t="shared" si="94"/>
        <v>359</v>
      </c>
    </row>
    <row r="138" spans="1:21" x14ac:dyDescent="0.25">
      <c r="A138" s="678"/>
      <c r="B138" s="21">
        <f t="shared" si="95"/>
        <v>31</v>
      </c>
      <c r="C138" s="126">
        <f>DATE(YEAR(C137)+1,'Input-output explorer'!$G$39,1)-1</f>
        <v>335</v>
      </c>
      <c r="D138" s="23">
        <f t="shared" si="80"/>
        <v>0</v>
      </c>
      <c r="E138" s="39">
        <f t="shared" si="81"/>
        <v>0</v>
      </c>
      <c r="F138" s="155"/>
      <c r="G138" s="138">
        <f t="shared" si="82"/>
        <v>0</v>
      </c>
      <c r="H138" s="17">
        <f t="shared" si="83"/>
        <v>0</v>
      </c>
      <c r="I138" s="17">
        <f t="shared" si="84"/>
        <v>0</v>
      </c>
      <c r="J138" s="17">
        <f t="shared" si="85"/>
        <v>0</v>
      </c>
      <c r="K138" s="17">
        <f t="shared" si="86"/>
        <v>0</v>
      </c>
      <c r="L138" s="17">
        <f t="shared" si="87"/>
        <v>0</v>
      </c>
      <c r="M138" s="17">
        <f t="shared" si="88"/>
        <v>0</v>
      </c>
      <c r="N138" s="17">
        <f t="shared" si="89"/>
        <v>0</v>
      </c>
      <c r="O138" s="17">
        <f t="shared" si="90"/>
        <v>0</v>
      </c>
      <c r="P138" s="17">
        <f t="shared" si="91"/>
        <v>0</v>
      </c>
      <c r="Q138" s="24">
        <f t="shared" si="92"/>
        <v>0</v>
      </c>
      <c r="R138" s="117">
        <f t="shared" si="93"/>
        <v>0</v>
      </c>
      <c r="S138" s="24">
        <f t="shared" si="96"/>
        <v>0</v>
      </c>
      <c r="T138" s="18">
        <f t="shared" si="97"/>
        <v>0</v>
      </c>
      <c r="U138" s="121">
        <f t="shared" si="94"/>
        <v>371</v>
      </c>
    </row>
    <row r="139" spans="1:21" x14ac:dyDescent="0.25">
      <c r="A139" s="678"/>
      <c r="B139" s="21">
        <f t="shared" si="95"/>
        <v>32</v>
      </c>
      <c r="C139" s="126">
        <f>DATE(YEAR(C138)+1,'Input-output explorer'!$G$39,1)-1</f>
        <v>335</v>
      </c>
      <c r="D139" s="23">
        <f t="shared" si="80"/>
        <v>0</v>
      </c>
      <c r="E139" s="39">
        <f t="shared" si="81"/>
        <v>0</v>
      </c>
      <c r="F139" s="155"/>
      <c r="G139" s="138">
        <f t="shared" si="82"/>
        <v>0</v>
      </c>
      <c r="H139" s="17">
        <f t="shared" si="83"/>
        <v>0</v>
      </c>
      <c r="I139" s="17">
        <f t="shared" si="84"/>
        <v>0</v>
      </c>
      <c r="J139" s="17">
        <f t="shared" si="85"/>
        <v>0</v>
      </c>
      <c r="K139" s="17">
        <f t="shared" si="86"/>
        <v>0</v>
      </c>
      <c r="L139" s="17">
        <f t="shared" si="87"/>
        <v>0</v>
      </c>
      <c r="M139" s="17">
        <f t="shared" si="88"/>
        <v>0</v>
      </c>
      <c r="N139" s="17">
        <f t="shared" si="89"/>
        <v>0</v>
      </c>
      <c r="O139" s="17">
        <f t="shared" si="90"/>
        <v>0</v>
      </c>
      <c r="P139" s="17">
        <f t="shared" si="91"/>
        <v>0</v>
      </c>
      <c r="Q139" s="24">
        <f t="shared" si="92"/>
        <v>0</v>
      </c>
      <c r="R139" s="117">
        <f t="shared" si="93"/>
        <v>0</v>
      </c>
      <c r="S139" s="24">
        <f t="shared" si="96"/>
        <v>0</v>
      </c>
      <c r="T139" s="18">
        <f t="shared" si="97"/>
        <v>0</v>
      </c>
      <c r="U139" s="121">
        <f t="shared" si="94"/>
        <v>383</v>
      </c>
    </row>
    <row r="140" spans="1:21" x14ac:dyDescent="0.25">
      <c r="A140" s="678"/>
      <c r="B140" s="21">
        <f t="shared" si="95"/>
        <v>33</v>
      </c>
      <c r="C140" s="126">
        <f>DATE(YEAR(C139)+1,'Input-output explorer'!$G$39,1)-1</f>
        <v>335</v>
      </c>
      <c r="D140" s="23">
        <f t="shared" ref="D140:D160" si="98">SUMIFS($G$41:$P$41,$G$31:$P$31,"&gt;"&amp;U139,$G$31:$P$31,"&lt;="&amp;U140)</f>
        <v>0</v>
      </c>
      <c r="E140" s="39">
        <f t="shared" ref="E140:E160" si="99">-SUMIFS($G$29:$P$29,$G$31:$P$31,"&gt;"&amp;U139,$G$31:$P$31,"&lt;="&amp;U140)</f>
        <v>0</v>
      </c>
      <c r="F140" s="155"/>
      <c r="G140" s="138">
        <f t="shared" ref="G140:G160" si="100">MAX(0,MIN($U140,G$37)-MAX($U139,G$32))/12*G$102+IF(AND($U140&gt;=G$37,$U139&lt;G$37),G$93,0)</f>
        <v>0</v>
      </c>
      <c r="H140" s="17">
        <f t="shared" ref="H140:H160" si="101">MAX(0,MIN($U140,H$37)-MAX($U139,H$32))/12*H$102+IF(AND($U140&gt;=H$37,$U139&lt;H$37),H$93,0)</f>
        <v>0</v>
      </c>
      <c r="I140" s="17">
        <f t="shared" ref="I140:I160" si="102">MAX(0,MIN($U140,I$37)-MAX($U139,I$32))/12*I$102+IF(AND($U140&gt;=I$37,$U139&lt;I$37),I$93,0)</f>
        <v>0</v>
      </c>
      <c r="J140" s="17">
        <f t="shared" ref="J140:J160" si="103">MAX(0,MIN($U140,J$37)-MAX($U139,J$32))/12*J$102+IF(AND($U140&gt;=J$37,$U139&lt;J$37),J$93,0)</f>
        <v>0</v>
      </c>
      <c r="K140" s="17">
        <f t="shared" ref="K140:K160" si="104">MAX(0,MIN($U140,K$37)-MAX($U139,K$32))/12*K$102+IF(AND($U140&gt;=K$37,$U139&lt;K$37),K$93,0)</f>
        <v>0</v>
      </c>
      <c r="L140" s="17">
        <f t="shared" ref="L140:L160" si="105">MAX(0,MIN($U140,L$37)-MAX($U139,L$32))/12*L$102+IF(AND($U140&gt;=L$37,$U139&lt;L$37),L$93,0)</f>
        <v>0</v>
      </c>
      <c r="M140" s="17">
        <f t="shared" ref="M140:M160" si="106">MAX(0,MIN($U140,M$37)-MAX($U139,M$32))/12*M$102+IF(AND($U140&gt;=M$37,$U139&lt;M$37),M$93,0)</f>
        <v>0</v>
      </c>
      <c r="N140" s="17">
        <f t="shared" ref="N140:N160" si="107">MAX(0,MIN($U140,N$37)-MAX($U139,N$32))/12*N$102+IF(AND($U140&gt;=N$37,$U139&lt;N$37),N$93,0)</f>
        <v>0</v>
      </c>
      <c r="O140" s="17">
        <f t="shared" ref="O140:O160" si="108">MAX(0,MIN($U140,O$37)-MAX($U139,O$32))/12*O$102+IF(AND($U140&gt;=O$37,$U139&lt;O$37),O$93,0)</f>
        <v>0</v>
      </c>
      <c r="P140" s="17">
        <f t="shared" ref="P140:P160" si="109">MAX(0,MIN($U140,P$37)-MAX($U139,P$32))/12*P$102+IF(AND($U140&gt;=P$37,$U139&lt;P$37),P$93,0)</f>
        <v>0</v>
      </c>
      <c r="Q140" s="24">
        <f t="shared" ref="Q140:Q160" si="110">SUM(E140:P140)</f>
        <v>0</v>
      </c>
      <c r="R140" s="117">
        <f t="shared" ref="R140:R160" si="111">SUM(D140:P140)</f>
        <v>0</v>
      </c>
      <c r="S140" s="24">
        <f t="shared" si="96"/>
        <v>0</v>
      </c>
      <c r="T140" s="18">
        <f t="shared" si="97"/>
        <v>0</v>
      </c>
      <c r="U140" s="121">
        <f t="shared" si="94"/>
        <v>395</v>
      </c>
    </row>
    <row r="141" spans="1:21" x14ac:dyDescent="0.25">
      <c r="A141" s="678"/>
      <c r="B141" s="21">
        <f t="shared" si="95"/>
        <v>34</v>
      </c>
      <c r="C141" s="126">
        <f>DATE(YEAR(C140)+1,'Input-output explorer'!$G$39,1)-1</f>
        <v>335</v>
      </c>
      <c r="D141" s="23">
        <f t="shared" si="98"/>
        <v>0</v>
      </c>
      <c r="E141" s="39">
        <f t="shared" si="99"/>
        <v>0</v>
      </c>
      <c r="F141" s="155"/>
      <c r="G141" s="138">
        <f t="shared" si="100"/>
        <v>0</v>
      </c>
      <c r="H141" s="17">
        <f t="shared" si="101"/>
        <v>0</v>
      </c>
      <c r="I141" s="17">
        <f t="shared" si="102"/>
        <v>0</v>
      </c>
      <c r="J141" s="17">
        <f t="shared" si="103"/>
        <v>0</v>
      </c>
      <c r="K141" s="17">
        <f t="shared" si="104"/>
        <v>0</v>
      </c>
      <c r="L141" s="17">
        <f t="shared" si="105"/>
        <v>0</v>
      </c>
      <c r="M141" s="17">
        <f t="shared" si="106"/>
        <v>0</v>
      </c>
      <c r="N141" s="17">
        <f t="shared" si="107"/>
        <v>0</v>
      </c>
      <c r="O141" s="17">
        <f t="shared" si="108"/>
        <v>0</v>
      </c>
      <c r="P141" s="17">
        <f t="shared" si="109"/>
        <v>0</v>
      </c>
      <c r="Q141" s="24">
        <f t="shared" si="110"/>
        <v>0</v>
      </c>
      <c r="R141" s="117">
        <f t="shared" si="111"/>
        <v>0</v>
      </c>
      <c r="S141" s="24">
        <f t="shared" si="96"/>
        <v>0</v>
      </c>
      <c r="T141" s="18">
        <f t="shared" si="97"/>
        <v>0</v>
      </c>
      <c r="U141" s="121">
        <f t="shared" si="94"/>
        <v>407</v>
      </c>
    </row>
    <row r="142" spans="1:21" x14ac:dyDescent="0.25">
      <c r="A142" s="678"/>
      <c r="B142" s="21">
        <f t="shared" si="95"/>
        <v>35</v>
      </c>
      <c r="C142" s="126">
        <f>DATE(YEAR(C141)+1,'Input-output explorer'!$G$39,1)-1</f>
        <v>335</v>
      </c>
      <c r="D142" s="23">
        <f t="shared" si="98"/>
        <v>0</v>
      </c>
      <c r="E142" s="39">
        <f t="shared" si="99"/>
        <v>0</v>
      </c>
      <c r="F142" s="155"/>
      <c r="G142" s="138">
        <f t="shared" si="100"/>
        <v>0</v>
      </c>
      <c r="H142" s="17">
        <f t="shared" si="101"/>
        <v>0</v>
      </c>
      <c r="I142" s="17">
        <f t="shared" si="102"/>
        <v>0</v>
      </c>
      <c r="J142" s="17">
        <f t="shared" si="103"/>
        <v>0</v>
      </c>
      <c r="K142" s="17">
        <f t="shared" si="104"/>
        <v>0</v>
      </c>
      <c r="L142" s="17">
        <f t="shared" si="105"/>
        <v>0</v>
      </c>
      <c r="M142" s="17">
        <f t="shared" si="106"/>
        <v>0</v>
      </c>
      <c r="N142" s="17">
        <f t="shared" si="107"/>
        <v>0</v>
      </c>
      <c r="O142" s="17">
        <f t="shared" si="108"/>
        <v>0</v>
      </c>
      <c r="P142" s="17">
        <f t="shared" si="109"/>
        <v>0</v>
      </c>
      <c r="Q142" s="24">
        <f t="shared" si="110"/>
        <v>0</v>
      </c>
      <c r="R142" s="117">
        <f t="shared" si="111"/>
        <v>0</v>
      </c>
      <c r="S142" s="24">
        <f t="shared" ref="S142:S160" si="112">S141+Q142</f>
        <v>0</v>
      </c>
      <c r="T142" s="18">
        <f t="shared" si="97"/>
        <v>0</v>
      </c>
      <c r="U142" s="121">
        <f t="shared" si="94"/>
        <v>419</v>
      </c>
    </row>
    <row r="143" spans="1:21" x14ac:dyDescent="0.25">
      <c r="A143" s="678"/>
      <c r="B143" s="21">
        <f t="shared" si="95"/>
        <v>36</v>
      </c>
      <c r="C143" s="126">
        <f>DATE(YEAR(C142)+1,'Input-output explorer'!$G$39,1)-1</f>
        <v>335</v>
      </c>
      <c r="D143" s="23">
        <f t="shared" si="98"/>
        <v>0</v>
      </c>
      <c r="E143" s="39">
        <f t="shared" si="99"/>
        <v>0</v>
      </c>
      <c r="F143" s="155"/>
      <c r="G143" s="138">
        <f t="shared" si="100"/>
        <v>0</v>
      </c>
      <c r="H143" s="17">
        <f t="shared" si="101"/>
        <v>0</v>
      </c>
      <c r="I143" s="17">
        <f t="shared" si="102"/>
        <v>0</v>
      </c>
      <c r="J143" s="17">
        <f t="shared" si="103"/>
        <v>0</v>
      </c>
      <c r="K143" s="17">
        <f t="shared" si="104"/>
        <v>0</v>
      </c>
      <c r="L143" s="17">
        <f t="shared" si="105"/>
        <v>0</v>
      </c>
      <c r="M143" s="17">
        <f t="shared" si="106"/>
        <v>0</v>
      </c>
      <c r="N143" s="17">
        <f t="shared" si="107"/>
        <v>0</v>
      </c>
      <c r="O143" s="17">
        <f t="shared" si="108"/>
        <v>0</v>
      </c>
      <c r="P143" s="17">
        <f t="shared" si="109"/>
        <v>0</v>
      </c>
      <c r="Q143" s="24">
        <f t="shared" si="110"/>
        <v>0</v>
      </c>
      <c r="R143" s="117">
        <f t="shared" si="111"/>
        <v>0</v>
      </c>
      <c r="S143" s="24">
        <f t="shared" si="112"/>
        <v>0</v>
      </c>
      <c r="T143" s="18">
        <f t="shared" si="97"/>
        <v>0</v>
      </c>
      <c r="U143" s="121">
        <f t="shared" si="94"/>
        <v>431</v>
      </c>
    </row>
    <row r="144" spans="1:21" x14ac:dyDescent="0.25">
      <c r="A144" s="678"/>
      <c r="B144" s="21">
        <f t="shared" si="95"/>
        <v>37</v>
      </c>
      <c r="C144" s="126">
        <f>DATE(YEAR(C143)+1,'Input-output explorer'!$G$39,1)-1</f>
        <v>335</v>
      </c>
      <c r="D144" s="23">
        <f t="shared" si="98"/>
        <v>0</v>
      </c>
      <c r="E144" s="39">
        <f t="shared" si="99"/>
        <v>0</v>
      </c>
      <c r="F144" s="155"/>
      <c r="G144" s="138">
        <f t="shared" si="100"/>
        <v>0</v>
      </c>
      <c r="H144" s="17">
        <f t="shared" si="101"/>
        <v>0</v>
      </c>
      <c r="I144" s="17">
        <f t="shared" si="102"/>
        <v>0</v>
      </c>
      <c r="J144" s="17">
        <f t="shared" si="103"/>
        <v>0</v>
      </c>
      <c r="K144" s="17">
        <f t="shared" si="104"/>
        <v>0</v>
      </c>
      <c r="L144" s="17">
        <f t="shared" si="105"/>
        <v>0</v>
      </c>
      <c r="M144" s="17">
        <f t="shared" si="106"/>
        <v>0</v>
      </c>
      <c r="N144" s="17">
        <f t="shared" si="107"/>
        <v>0</v>
      </c>
      <c r="O144" s="17">
        <f t="shared" si="108"/>
        <v>0</v>
      </c>
      <c r="P144" s="17">
        <f t="shared" si="109"/>
        <v>0</v>
      </c>
      <c r="Q144" s="24">
        <f t="shared" si="110"/>
        <v>0</v>
      </c>
      <c r="R144" s="117">
        <f t="shared" si="111"/>
        <v>0</v>
      </c>
      <c r="S144" s="24">
        <f t="shared" si="112"/>
        <v>0</v>
      </c>
      <c r="T144" s="18">
        <f t="shared" si="97"/>
        <v>0</v>
      </c>
      <c r="U144" s="121">
        <f t="shared" si="94"/>
        <v>443</v>
      </c>
    </row>
    <row r="145" spans="1:21" x14ac:dyDescent="0.25">
      <c r="A145" s="678"/>
      <c r="B145" s="21">
        <f t="shared" si="95"/>
        <v>38</v>
      </c>
      <c r="C145" s="126">
        <f>DATE(YEAR(C144)+1,'Input-output explorer'!$G$39,1)-1</f>
        <v>335</v>
      </c>
      <c r="D145" s="23">
        <f t="shared" si="98"/>
        <v>0</v>
      </c>
      <c r="E145" s="39">
        <f t="shared" si="99"/>
        <v>0</v>
      </c>
      <c r="F145" s="155"/>
      <c r="G145" s="138">
        <f t="shared" si="100"/>
        <v>0</v>
      </c>
      <c r="H145" s="17">
        <f t="shared" si="101"/>
        <v>0</v>
      </c>
      <c r="I145" s="17">
        <f t="shared" si="102"/>
        <v>0</v>
      </c>
      <c r="J145" s="17">
        <f t="shared" si="103"/>
        <v>0</v>
      </c>
      <c r="K145" s="17">
        <f t="shared" si="104"/>
        <v>0</v>
      </c>
      <c r="L145" s="17">
        <f t="shared" si="105"/>
        <v>0</v>
      </c>
      <c r="M145" s="17">
        <f t="shared" si="106"/>
        <v>0</v>
      </c>
      <c r="N145" s="17">
        <f t="shared" si="107"/>
        <v>0</v>
      </c>
      <c r="O145" s="17">
        <f t="shared" si="108"/>
        <v>0</v>
      </c>
      <c r="P145" s="17">
        <f t="shared" si="109"/>
        <v>0</v>
      </c>
      <c r="Q145" s="24">
        <f t="shared" si="110"/>
        <v>0</v>
      </c>
      <c r="R145" s="117">
        <f t="shared" si="111"/>
        <v>0</v>
      </c>
      <c r="S145" s="24">
        <f t="shared" si="112"/>
        <v>0</v>
      </c>
      <c r="T145" s="18">
        <f t="shared" si="97"/>
        <v>0</v>
      </c>
      <c r="U145" s="121">
        <f t="shared" si="94"/>
        <v>455</v>
      </c>
    </row>
    <row r="146" spans="1:21" x14ac:dyDescent="0.25">
      <c r="A146" s="678"/>
      <c r="B146" s="21">
        <f t="shared" si="95"/>
        <v>39</v>
      </c>
      <c r="C146" s="126">
        <f>DATE(YEAR(C145)+1,'Input-output explorer'!$G$39,1)-1</f>
        <v>335</v>
      </c>
      <c r="D146" s="23">
        <f t="shared" si="98"/>
        <v>0</v>
      </c>
      <c r="E146" s="39">
        <f t="shared" si="99"/>
        <v>0</v>
      </c>
      <c r="F146" s="155"/>
      <c r="G146" s="138">
        <f t="shared" si="100"/>
        <v>0</v>
      </c>
      <c r="H146" s="17">
        <f t="shared" si="101"/>
        <v>0</v>
      </c>
      <c r="I146" s="17">
        <f t="shared" si="102"/>
        <v>0</v>
      </c>
      <c r="J146" s="17">
        <f t="shared" si="103"/>
        <v>0</v>
      </c>
      <c r="K146" s="17">
        <f t="shared" si="104"/>
        <v>0</v>
      </c>
      <c r="L146" s="17">
        <f t="shared" si="105"/>
        <v>0</v>
      </c>
      <c r="M146" s="17">
        <f t="shared" si="106"/>
        <v>0</v>
      </c>
      <c r="N146" s="17">
        <f t="shared" si="107"/>
        <v>0</v>
      </c>
      <c r="O146" s="17">
        <f t="shared" si="108"/>
        <v>0</v>
      </c>
      <c r="P146" s="17">
        <f t="shared" si="109"/>
        <v>0</v>
      </c>
      <c r="Q146" s="24">
        <f t="shared" si="110"/>
        <v>0</v>
      </c>
      <c r="R146" s="117">
        <f t="shared" si="111"/>
        <v>0</v>
      </c>
      <c r="S146" s="24">
        <f t="shared" si="112"/>
        <v>0</v>
      </c>
      <c r="T146" s="18">
        <f t="shared" si="97"/>
        <v>0</v>
      </c>
      <c r="U146" s="121">
        <f t="shared" si="94"/>
        <v>467</v>
      </c>
    </row>
    <row r="147" spans="1:21" x14ac:dyDescent="0.25">
      <c r="A147" s="678"/>
      <c r="B147" s="21">
        <f t="shared" si="95"/>
        <v>40</v>
      </c>
      <c r="C147" s="126">
        <f>DATE(YEAR(C146)+1,'Input-output explorer'!$G$39,1)-1</f>
        <v>335</v>
      </c>
      <c r="D147" s="23">
        <f t="shared" si="98"/>
        <v>0</v>
      </c>
      <c r="E147" s="39">
        <f t="shared" si="99"/>
        <v>0</v>
      </c>
      <c r="F147" s="155"/>
      <c r="G147" s="138">
        <f t="shared" si="100"/>
        <v>0</v>
      </c>
      <c r="H147" s="17">
        <f t="shared" si="101"/>
        <v>0</v>
      </c>
      <c r="I147" s="17">
        <f t="shared" si="102"/>
        <v>0</v>
      </c>
      <c r="J147" s="17">
        <f t="shared" si="103"/>
        <v>0</v>
      </c>
      <c r="K147" s="17">
        <f t="shared" si="104"/>
        <v>0</v>
      </c>
      <c r="L147" s="17">
        <f t="shared" si="105"/>
        <v>0</v>
      </c>
      <c r="M147" s="17">
        <f t="shared" si="106"/>
        <v>0</v>
      </c>
      <c r="N147" s="17">
        <f t="shared" si="107"/>
        <v>0</v>
      </c>
      <c r="O147" s="17">
        <f t="shared" si="108"/>
        <v>0</v>
      </c>
      <c r="P147" s="17">
        <f t="shared" si="109"/>
        <v>0</v>
      </c>
      <c r="Q147" s="24">
        <f t="shared" si="110"/>
        <v>0</v>
      </c>
      <c r="R147" s="117">
        <f t="shared" si="111"/>
        <v>0</v>
      </c>
      <c r="S147" s="24">
        <f t="shared" si="112"/>
        <v>0</v>
      </c>
      <c r="T147" s="18">
        <f t="shared" si="97"/>
        <v>0</v>
      </c>
      <c r="U147" s="121">
        <f t="shared" si="94"/>
        <v>479</v>
      </c>
    </row>
    <row r="148" spans="1:21" x14ac:dyDescent="0.25">
      <c r="A148" s="678"/>
      <c r="B148" s="21">
        <f t="shared" si="95"/>
        <v>41</v>
      </c>
      <c r="C148" s="126">
        <f>DATE(YEAR(C147)+1,'Input-output explorer'!$G$39,1)-1</f>
        <v>335</v>
      </c>
      <c r="D148" s="23">
        <f t="shared" si="98"/>
        <v>0</v>
      </c>
      <c r="E148" s="39">
        <f t="shared" si="99"/>
        <v>0</v>
      </c>
      <c r="F148" s="155"/>
      <c r="G148" s="138">
        <f t="shared" si="100"/>
        <v>0</v>
      </c>
      <c r="H148" s="17">
        <f t="shared" si="101"/>
        <v>0</v>
      </c>
      <c r="I148" s="17">
        <f t="shared" si="102"/>
        <v>0</v>
      </c>
      <c r="J148" s="17">
        <f t="shared" si="103"/>
        <v>0</v>
      </c>
      <c r="K148" s="17">
        <f t="shared" si="104"/>
        <v>0</v>
      </c>
      <c r="L148" s="17">
        <f t="shared" si="105"/>
        <v>0</v>
      </c>
      <c r="M148" s="17">
        <f t="shared" si="106"/>
        <v>0</v>
      </c>
      <c r="N148" s="17">
        <f t="shared" si="107"/>
        <v>0</v>
      </c>
      <c r="O148" s="17">
        <f t="shared" si="108"/>
        <v>0</v>
      </c>
      <c r="P148" s="17">
        <f t="shared" si="109"/>
        <v>0</v>
      </c>
      <c r="Q148" s="24">
        <f t="shared" si="110"/>
        <v>0</v>
      </c>
      <c r="R148" s="117">
        <f t="shared" si="111"/>
        <v>0</v>
      </c>
      <c r="S148" s="24">
        <f t="shared" si="112"/>
        <v>0</v>
      </c>
      <c r="T148" s="18">
        <f t="shared" si="97"/>
        <v>0</v>
      </c>
      <c r="U148" s="121">
        <f t="shared" si="94"/>
        <v>491</v>
      </c>
    </row>
    <row r="149" spans="1:21" x14ac:dyDescent="0.25">
      <c r="A149" s="678"/>
      <c r="B149" s="21">
        <f t="shared" si="95"/>
        <v>42</v>
      </c>
      <c r="C149" s="126">
        <f>DATE(YEAR(C148)+1,'Input-output explorer'!$G$39,1)-1</f>
        <v>335</v>
      </c>
      <c r="D149" s="23">
        <f t="shared" si="98"/>
        <v>0</v>
      </c>
      <c r="E149" s="39">
        <f t="shared" si="99"/>
        <v>0</v>
      </c>
      <c r="F149" s="155"/>
      <c r="G149" s="138">
        <f t="shared" si="100"/>
        <v>0</v>
      </c>
      <c r="H149" s="17">
        <f t="shared" si="101"/>
        <v>0</v>
      </c>
      <c r="I149" s="17">
        <f t="shared" si="102"/>
        <v>0</v>
      </c>
      <c r="J149" s="17">
        <f t="shared" si="103"/>
        <v>0</v>
      </c>
      <c r="K149" s="17">
        <f t="shared" si="104"/>
        <v>0</v>
      </c>
      <c r="L149" s="17">
        <f t="shared" si="105"/>
        <v>0</v>
      </c>
      <c r="M149" s="17">
        <f t="shared" si="106"/>
        <v>0</v>
      </c>
      <c r="N149" s="17">
        <f t="shared" si="107"/>
        <v>0</v>
      </c>
      <c r="O149" s="17">
        <f t="shared" si="108"/>
        <v>0</v>
      </c>
      <c r="P149" s="17">
        <f t="shared" si="109"/>
        <v>0</v>
      </c>
      <c r="Q149" s="24">
        <f t="shared" si="110"/>
        <v>0</v>
      </c>
      <c r="R149" s="117">
        <f t="shared" si="111"/>
        <v>0</v>
      </c>
      <c r="S149" s="24">
        <f t="shared" si="112"/>
        <v>0</v>
      </c>
      <c r="T149" s="18">
        <f t="shared" si="97"/>
        <v>0</v>
      </c>
      <c r="U149" s="121">
        <f t="shared" si="94"/>
        <v>503</v>
      </c>
    </row>
    <row r="150" spans="1:21" x14ac:dyDescent="0.25">
      <c r="A150" s="678"/>
      <c r="B150" s="21">
        <f t="shared" si="95"/>
        <v>43</v>
      </c>
      <c r="C150" s="126">
        <f>DATE(YEAR(C149)+1,'Input-output explorer'!$G$39,1)-1</f>
        <v>335</v>
      </c>
      <c r="D150" s="23">
        <f t="shared" si="98"/>
        <v>0</v>
      </c>
      <c r="E150" s="39">
        <f t="shared" si="99"/>
        <v>0</v>
      </c>
      <c r="F150" s="155"/>
      <c r="G150" s="138">
        <f t="shared" si="100"/>
        <v>0</v>
      </c>
      <c r="H150" s="17">
        <f t="shared" si="101"/>
        <v>0</v>
      </c>
      <c r="I150" s="17">
        <f t="shared" si="102"/>
        <v>0</v>
      </c>
      <c r="J150" s="17">
        <f t="shared" si="103"/>
        <v>0</v>
      </c>
      <c r="K150" s="17">
        <f t="shared" si="104"/>
        <v>0</v>
      </c>
      <c r="L150" s="17">
        <f t="shared" si="105"/>
        <v>0</v>
      </c>
      <c r="M150" s="17">
        <f t="shared" si="106"/>
        <v>0</v>
      </c>
      <c r="N150" s="17">
        <f t="shared" si="107"/>
        <v>0</v>
      </c>
      <c r="O150" s="17">
        <f t="shared" si="108"/>
        <v>0</v>
      </c>
      <c r="P150" s="17">
        <f t="shared" si="109"/>
        <v>0</v>
      </c>
      <c r="Q150" s="24">
        <f t="shared" si="110"/>
        <v>0</v>
      </c>
      <c r="R150" s="117">
        <f t="shared" si="111"/>
        <v>0</v>
      </c>
      <c r="S150" s="24">
        <f t="shared" si="112"/>
        <v>0</v>
      </c>
      <c r="T150" s="18">
        <f t="shared" si="97"/>
        <v>0</v>
      </c>
      <c r="U150" s="121">
        <f t="shared" si="94"/>
        <v>515</v>
      </c>
    </row>
    <row r="151" spans="1:21" x14ac:dyDescent="0.25">
      <c r="A151" s="678"/>
      <c r="B151" s="21">
        <f t="shared" si="95"/>
        <v>44</v>
      </c>
      <c r="C151" s="126">
        <f>DATE(YEAR(C150)+1,'Input-output explorer'!$G$39,1)-1</f>
        <v>335</v>
      </c>
      <c r="D151" s="23">
        <f t="shared" si="98"/>
        <v>0</v>
      </c>
      <c r="E151" s="39">
        <f t="shared" si="99"/>
        <v>0</v>
      </c>
      <c r="F151" s="155"/>
      <c r="G151" s="138">
        <f t="shared" si="100"/>
        <v>0</v>
      </c>
      <c r="H151" s="17">
        <f t="shared" si="101"/>
        <v>0</v>
      </c>
      <c r="I151" s="17">
        <f t="shared" si="102"/>
        <v>0</v>
      </c>
      <c r="J151" s="17">
        <f t="shared" si="103"/>
        <v>0</v>
      </c>
      <c r="K151" s="17">
        <f t="shared" si="104"/>
        <v>0</v>
      </c>
      <c r="L151" s="17">
        <f t="shared" si="105"/>
        <v>0</v>
      </c>
      <c r="M151" s="17">
        <f t="shared" si="106"/>
        <v>0</v>
      </c>
      <c r="N151" s="17">
        <f t="shared" si="107"/>
        <v>0</v>
      </c>
      <c r="O151" s="17">
        <f t="shared" si="108"/>
        <v>0</v>
      </c>
      <c r="P151" s="17">
        <f t="shared" si="109"/>
        <v>0</v>
      </c>
      <c r="Q151" s="24">
        <f t="shared" si="110"/>
        <v>0</v>
      </c>
      <c r="R151" s="117">
        <f t="shared" si="111"/>
        <v>0</v>
      </c>
      <c r="S151" s="24">
        <f t="shared" si="112"/>
        <v>0</v>
      </c>
      <c r="T151" s="18">
        <f t="shared" si="97"/>
        <v>0</v>
      </c>
      <c r="U151" s="121">
        <f t="shared" si="94"/>
        <v>527</v>
      </c>
    </row>
    <row r="152" spans="1:21" x14ac:dyDescent="0.25">
      <c r="A152" s="678"/>
      <c r="B152" s="21">
        <f t="shared" si="95"/>
        <v>45</v>
      </c>
      <c r="C152" s="126">
        <f>DATE(YEAR(C151)+1,'Input-output explorer'!$G$39,1)-1</f>
        <v>335</v>
      </c>
      <c r="D152" s="23">
        <f t="shared" si="98"/>
        <v>0</v>
      </c>
      <c r="E152" s="39">
        <f t="shared" si="99"/>
        <v>0</v>
      </c>
      <c r="F152" s="155"/>
      <c r="G152" s="138">
        <f t="shared" si="100"/>
        <v>0</v>
      </c>
      <c r="H152" s="17">
        <f t="shared" si="101"/>
        <v>0</v>
      </c>
      <c r="I152" s="17">
        <f t="shared" si="102"/>
        <v>0</v>
      </c>
      <c r="J152" s="17">
        <f t="shared" si="103"/>
        <v>0</v>
      </c>
      <c r="K152" s="17">
        <f t="shared" si="104"/>
        <v>0</v>
      </c>
      <c r="L152" s="17">
        <f t="shared" si="105"/>
        <v>0</v>
      </c>
      <c r="M152" s="17">
        <f t="shared" si="106"/>
        <v>0</v>
      </c>
      <c r="N152" s="17">
        <f t="shared" si="107"/>
        <v>0</v>
      </c>
      <c r="O152" s="17">
        <f t="shared" si="108"/>
        <v>0</v>
      </c>
      <c r="P152" s="17">
        <f t="shared" si="109"/>
        <v>0</v>
      </c>
      <c r="Q152" s="24">
        <f t="shared" si="110"/>
        <v>0</v>
      </c>
      <c r="R152" s="117">
        <f t="shared" si="111"/>
        <v>0</v>
      </c>
      <c r="S152" s="24">
        <f t="shared" si="112"/>
        <v>0</v>
      </c>
      <c r="T152" s="18">
        <f t="shared" si="97"/>
        <v>0</v>
      </c>
      <c r="U152" s="121">
        <f t="shared" si="94"/>
        <v>539</v>
      </c>
    </row>
    <row r="153" spans="1:21" x14ac:dyDescent="0.25">
      <c r="A153" s="678"/>
      <c r="B153" s="21">
        <f t="shared" si="95"/>
        <v>46</v>
      </c>
      <c r="C153" s="126">
        <f>DATE(YEAR(C152)+1,'Input-output explorer'!$G$39,1)-1</f>
        <v>335</v>
      </c>
      <c r="D153" s="23">
        <f t="shared" si="98"/>
        <v>0</v>
      </c>
      <c r="E153" s="39">
        <f t="shared" si="99"/>
        <v>0</v>
      </c>
      <c r="F153" s="155"/>
      <c r="G153" s="138">
        <f t="shared" si="100"/>
        <v>0</v>
      </c>
      <c r="H153" s="17">
        <f t="shared" si="101"/>
        <v>0</v>
      </c>
      <c r="I153" s="17">
        <f t="shared" si="102"/>
        <v>0</v>
      </c>
      <c r="J153" s="17">
        <f t="shared" si="103"/>
        <v>0</v>
      </c>
      <c r="K153" s="17">
        <f t="shared" si="104"/>
        <v>0</v>
      </c>
      <c r="L153" s="17">
        <f t="shared" si="105"/>
        <v>0</v>
      </c>
      <c r="M153" s="17">
        <f t="shared" si="106"/>
        <v>0</v>
      </c>
      <c r="N153" s="17">
        <f t="shared" si="107"/>
        <v>0</v>
      </c>
      <c r="O153" s="17">
        <f t="shared" si="108"/>
        <v>0</v>
      </c>
      <c r="P153" s="17">
        <f t="shared" si="109"/>
        <v>0</v>
      </c>
      <c r="Q153" s="24">
        <f t="shared" si="110"/>
        <v>0</v>
      </c>
      <c r="R153" s="117">
        <f t="shared" si="111"/>
        <v>0</v>
      </c>
      <c r="S153" s="24">
        <f t="shared" si="112"/>
        <v>0</v>
      </c>
      <c r="T153" s="18">
        <f t="shared" si="97"/>
        <v>0</v>
      </c>
      <c r="U153" s="121">
        <f t="shared" si="94"/>
        <v>551</v>
      </c>
    </row>
    <row r="154" spans="1:21" x14ac:dyDescent="0.25">
      <c r="A154" s="678"/>
      <c r="B154" s="21">
        <f t="shared" si="95"/>
        <v>47</v>
      </c>
      <c r="C154" s="126">
        <f>DATE(YEAR(C153)+1,'Input-output explorer'!$G$39,1)-1</f>
        <v>335</v>
      </c>
      <c r="D154" s="23">
        <f t="shared" si="98"/>
        <v>0</v>
      </c>
      <c r="E154" s="39">
        <f t="shared" si="99"/>
        <v>0</v>
      </c>
      <c r="F154" s="155"/>
      <c r="G154" s="138">
        <f t="shared" si="100"/>
        <v>0</v>
      </c>
      <c r="H154" s="17">
        <f t="shared" si="101"/>
        <v>0</v>
      </c>
      <c r="I154" s="17">
        <f t="shared" si="102"/>
        <v>0</v>
      </c>
      <c r="J154" s="17">
        <f t="shared" si="103"/>
        <v>0</v>
      </c>
      <c r="K154" s="17">
        <f t="shared" si="104"/>
        <v>0</v>
      </c>
      <c r="L154" s="17">
        <f t="shared" si="105"/>
        <v>0</v>
      </c>
      <c r="M154" s="17">
        <f t="shared" si="106"/>
        <v>0</v>
      </c>
      <c r="N154" s="17">
        <f t="shared" si="107"/>
        <v>0</v>
      </c>
      <c r="O154" s="17">
        <f t="shared" si="108"/>
        <v>0</v>
      </c>
      <c r="P154" s="17">
        <f t="shared" si="109"/>
        <v>0</v>
      </c>
      <c r="Q154" s="24">
        <f t="shared" si="110"/>
        <v>0</v>
      </c>
      <c r="R154" s="117">
        <f t="shared" si="111"/>
        <v>0</v>
      </c>
      <c r="S154" s="24">
        <f t="shared" si="112"/>
        <v>0</v>
      </c>
      <c r="T154" s="18">
        <f t="shared" si="97"/>
        <v>0</v>
      </c>
      <c r="U154" s="121">
        <f t="shared" si="94"/>
        <v>563</v>
      </c>
    </row>
    <row r="155" spans="1:21" x14ac:dyDescent="0.25">
      <c r="A155" s="678"/>
      <c r="B155" s="21">
        <f t="shared" si="95"/>
        <v>48</v>
      </c>
      <c r="C155" s="126">
        <f>DATE(YEAR(C154)+1,'Input-output explorer'!$G$39,1)-1</f>
        <v>335</v>
      </c>
      <c r="D155" s="23">
        <f t="shared" si="98"/>
        <v>0</v>
      </c>
      <c r="E155" s="39">
        <f t="shared" si="99"/>
        <v>0</v>
      </c>
      <c r="F155" s="155"/>
      <c r="G155" s="138">
        <f t="shared" si="100"/>
        <v>0</v>
      </c>
      <c r="H155" s="17">
        <f t="shared" si="101"/>
        <v>0</v>
      </c>
      <c r="I155" s="17">
        <f t="shared" si="102"/>
        <v>0</v>
      </c>
      <c r="J155" s="17">
        <f t="shared" si="103"/>
        <v>0</v>
      </c>
      <c r="K155" s="17">
        <f t="shared" si="104"/>
        <v>0</v>
      </c>
      <c r="L155" s="17">
        <f t="shared" si="105"/>
        <v>0</v>
      </c>
      <c r="M155" s="17">
        <f t="shared" si="106"/>
        <v>0</v>
      </c>
      <c r="N155" s="17">
        <f t="shared" si="107"/>
        <v>0</v>
      </c>
      <c r="O155" s="17">
        <f t="shared" si="108"/>
        <v>0</v>
      </c>
      <c r="P155" s="17">
        <f t="shared" si="109"/>
        <v>0</v>
      </c>
      <c r="Q155" s="24">
        <f t="shared" si="110"/>
        <v>0</v>
      </c>
      <c r="R155" s="117">
        <f t="shared" si="111"/>
        <v>0</v>
      </c>
      <c r="S155" s="24">
        <f t="shared" si="112"/>
        <v>0</v>
      </c>
      <c r="T155" s="18">
        <f t="shared" si="97"/>
        <v>0</v>
      </c>
      <c r="U155" s="121">
        <f t="shared" si="94"/>
        <v>575</v>
      </c>
    </row>
    <row r="156" spans="1:21" x14ac:dyDescent="0.25">
      <c r="A156" s="678"/>
      <c r="B156" s="21">
        <f t="shared" si="95"/>
        <v>49</v>
      </c>
      <c r="C156" s="126">
        <f>DATE(YEAR(C155)+1,'Input-output explorer'!$G$39,1)-1</f>
        <v>335</v>
      </c>
      <c r="D156" s="23">
        <f t="shared" si="98"/>
        <v>0</v>
      </c>
      <c r="E156" s="39">
        <f t="shared" si="99"/>
        <v>0</v>
      </c>
      <c r="F156" s="155"/>
      <c r="G156" s="138">
        <f t="shared" si="100"/>
        <v>0</v>
      </c>
      <c r="H156" s="17">
        <f t="shared" si="101"/>
        <v>0</v>
      </c>
      <c r="I156" s="17">
        <f t="shared" si="102"/>
        <v>0</v>
      </c>
      <c r="J156" s="17">
        <f t="shared" si="103"/>
        <v>0</v>
      </c>
      <c r="K156" s="17">
        <f t="shared" si="104"/>
        <v>0</v>
      </c>
      <c r="L156" s="17">
        <f t="shared" si="105"/>
        <v>0</v>
      </c>
      <c r="M156" s="17">
        <f t="shared" si="106"/>
        <v>0</v>
      </c>
      <c r="N156" s="17">
        <f t="shared" si="107"/>
        <v>0</v>
      </c>
      <c r="O156" s="17">
        <f t="shared" si="108"/>
        <v>0</v>
      </c>
      <c r="P156" s="17">
        <f t="shared" si="109"/>
        <v>0</v>
      </c>
      <c r="Q156" s="24">
        <f t="shared" si="110"/>
        <v>0</v>
      </c>
      <c r="R156" s="117">
        <f t="shared" si="111"/>
        <v>0</v>
      </c>
      <c r="S156" s="24">
        <f t="shared" si="112"/>
        <v>0</v>
      </c>
      <c r="T156" s="18">
        <f t="shared" si="97"/>
        <v>0</v>
      </c>
      <c r="U156" s="121">
        <f t="shared" si="94"/>
        <v>587</v>
      </c>
    </row>
    <row r="157" spans="1:21" x14ac:dyDescent="0.25">
      <c r="A157" s="678"/>
      <c r="B157" s="21">
        <f t="shared" si="95"/>
        <v>50</v>
      </c>
      <c r="C157" s="126">
        <f>DATE(YEAR(C156)+1,'Input-output explorer'!$G$39,1)-1</f>
        <v>335</v>
      </c>
      <c r="D157" s="23">
        <f t="shared" si="98"/>
        <v>0</v>
      </c>
      <c r="E157" s="39">
        <f t="shared" si="99"/>
        <v>0</v>
      </c>
      <c r="F157" s="155"/>
      <c r="G157" s="138">
        <f t="shared" si="100"/>
        <v>0</v>
      </c>
      <c r="H157" s="17">
        <f t="shared" si="101"/>
        <v>0</v>
      </c>
      <c r="I157" s="17">
        <f t="shared" si="102"/>
        <v>0</v>
      </c>
      <c r="J157" s="17">
        <f t="shared" si="103"/>
        <v>0</v>
      </c>
      <c r="K157" s="17">
        <f t="shared" si="104"/>
        <v>0</v>
      </c>
      <c r="L157" s="17">
        <f t="shared" si="105"/>
        <v>0</v>
      </c>
      <c r="M157" s="17">
        <f t="shared" si="106"/>
        <v>0</v>
      </c>
      <c r="N157" s="17">
        <f t="shared" si="107"/>
        <v>0</v>
      </c>
      <c r="O157" s="17">
        <f t="shared" si="108"/>
        <v>0</v>
      </c>
      <c r="P157" s="17">
        <f t="shared" si="109"/>
        <v>0</v>
      </c>
      <c r="Q157" s="24">
        <f t="shared" si="110"/>
        <v>0</v>
      </c>
      <c r="R157" s="117">
        <f t="shared" si="111"/>
        <v>0</v>
      </c>
      <c r="S157" s="24">
        <f t="shared" si="112"/>
        <v>0</v>
      </c>
      <c r="T157" s="18">
        <f t="shared" si="97"/>
        <v>0</v>
      </c>
      <c r="U157" s="121">
        <f t="shared" si="94"/>
        <v>599</v>
      </c>
    </row>
    <row r="158" spans="1:21" x14ac:dyDescent="0.25">
      <c r="A158" s="678"/>
      <c r="B158" s="21">
        <f t="shared" si="95"/>
        <v>51</v>
      </c>
      <c r="C158" s="126">
        <f>DATE(YEAR(C157)+1,'Input-output explorer'!$G$39,1)-1</f>
        <v>335</v>
      </c>
      <c r="D158" s="23">
        <f t="shared" si="98"/>
        <v>0</v>
      </c>
      <c r="E158" s="39">
        <f t="shared" si="99"/>
        <v>0</v>
      </c>
      <c r="F158" s="155"/>
      <c r="G158" s="138">
        <f t="shared" si="100"/>
        <v>0</v>
      </c>
      <c r="H158" s="17">
        <f t="shared" si="101"/>
        <v>0</v>
      </c>
      <c r="I158" s="17">
        <f t="shared" si="102"/>
        <v>0</v>
      </c>
      <c r="J158" s="17">
        <f t="shared" si="103"/>
        <v>0</v>
      </c>
      <c r="K158" s="17">
        <f t="shared" si="104"/>
        <v>0</v>
      </c>
      <c r="L158" s="17">
        <f t="shared" si="105"/>
        <v>0</v>
      </c>
      <c r="M158" s="17">
        <f t="shared" si="106"/>
        <v>0</v>
      </c>
      <c r="N158" s="17">
        <f t="shared" si="107"/>
        <v>0</v>
      </c>
      <c r="O158" s="17">
        <f t="shared" si="108"/>
        <v>0</v>
      </c>
      <c r="P158" s="17">
        <f t="shared" si="109"/>
        <v>0</v>
      </c>
      <c r="Q158" s="24">
        <f t="shared" si="110"/>
        <v>0</v>
      </c>
      <c r="R158" s="117">
        <f t="shared" si="111"/>
        <v>0</v>
      </c>
      <c r="S158" s="24">
        <f t="shared" si="112"/>
        <v>0</v>
      </c>
      <c r="T158" s="18">
        <f t="shared" si="97"/>
        <v>0</v>
      </c>
      <c r="U158" s="121">
        <f t="shared" si="94"/>
        <v>611</v>
      </c>
    </row>
    <row r="159" spans="1:21" x14ac:dyDescent="0.25">
      <c r="A159" s="678"/>
      <c r="B159" s="21">
        <f t="shared" si="95"/>
        <v>52</v>
      </c>
      <c r="C159" s="126">
        <f>DATE(YEAR(C158)+1,'Input-output explorer'!$G$39,1)-1</f>
        <v>335</v>
      </c>
      <c r="D159" s="23">
        <f t="shared" si="98"/>
        <v>0</v>
      </c>
      <c r="E159" s="39">
        <f t="shared" si="99"/>
        <v>0</v>
      </c>
      <c r="F159" s="155"/>
      <c r="G159" s="138">
        <f t="shared" si="100"/>
        <v>0</v>
      </c>
      <c r="H159" s="17">
        <f t="shared" si="101"/>
        <v>0</v>
      </c>
      <c r="I159" s="17">
        <f t="shared" si="102"/>
        <v>0</v>
      </c>
      <c r="J159" s="17">
        <f t="shared" si="103"/>
        <v>0</v>
      </c>
      <c r="K159" s="17">
        <f t="shared" si="104"/>
        <v>0</v>
      </c>
      <c r="L159" s="17">
        <f t="shared" si="105"/>
        <v>0</v>
      </c>
      <c r="M159" s="17">
        <f t="shared" si="106"/>
        <v>0</v>
      </c>
      <c r="N159" s="17">
        <f t="shared" si="107"/>
        <v>0</v>
      </c>
      <c r="O159" s="17">
        <f t="shared" si="108"/>
        <v>0</v>
      </c>
      <c r="P159" s="17">
        <f t="shared" si="109"/>
        <v>0</v>
      </c>
      <c r="Q159" s="24">
        <f t="shared" si="110"/>
        <v>0</v>
      </c>
      <c r="R159" s="117">
        <f t="shared" si="111"/>
        <v>0</v>
      </c>
      <c r="S159" s="24">
        <f t="shared" si="112"/>
        <v>0</v>
      </c>
      <c r="T159" s="18">
        <f t="shared" si="97"/>
        <v>0</v>
      </c>
      <c r="U159" s="121">
        <f t="shared" si="94"/>
        <v>623</v>
      </c>
    </row>
    <row r="160" spans="1:21" ht="15.75" thickBot="1" x14ac:dyDescent="0.3">
      <c r="A160" s="679"/>
      <c r="B160" s="22">
        <f t="shared" si="95"/>
        <v>53</v>
      </c>
      <c r="C160" s="250">
        <f>DATE(YEAR(C159)+1,'Input-output explorer'!$G$39,1)-1</f>
        <v>335</v>
      </c>
      <c r="D160" s="46">
        <f t="shared" si="98"/>
        <v>0</v>
      </c>
      <c r="E160" s="47">
        <f t="shared" si="99"/>
        <v>0</v>
      </c>
      <c r="F160" s="156"/>
      <c r="G160" s="251">
        <f t="shared" si="100"/>
        <v>0</v>
      </c>
      <c r="H160" s="19">
        <f t="shared" si="101"/>
        <v>0</v>
      </c>
      <c r="I160" s="19">
        <f t="shared" si="102"/>
        <v>0</v>
      </c>
      <c r="J160" s="19">
        <f t="shared" si="103"/>
        <v>0</v>
      </c>
      <c r="K160" s="19">
        <f t="shared" si="104"/>
        <v>0</v>
      </c>
      <c r="L160" s="19">
        <f t="shared" si="105"/>
        <v>0</v>
      </c>
      <c r="M160" s="19">
        <f t="shared" si="106"/>
        <v>0</v>
      </c>
      <c r="N160" s="19">
        <f t="shared" si="107"/>
        <v>0</v>
      </c>
      <c r="O160" s="19">
        <f t="shared" si="108"/>
        <v>0</v>
      </c>
      <c r="P160" s="19">
        <f t="shared" si="109"/>
        <v>0</v>
      </c>
      <c r="Q160" s="25">
        <f t="shared" si="110"/>
        <v>0</v>
      </c>
      <c r="R160" s="118">
        <f t="shared" si="111"/>
        <v>0</v>
      </c>
      <c r="S160" s="25">
        <f t="shared" si="112"/>
        <v>0</v>
      </c>
      <c r="T160" s="20">
        <f t="shared" si="97"/>
        <v>0</v>
      </c>
      <c r="U160" s="122">
        <f t="shared" si="94"/>
        <v>635</v>
      </c>
    </row>
    <row r="161" spans="17:17" x14ac:dyDescent="0.25">
      <c r="Q161"/>
    </row>
    <row r="162" spans="17:17" x14ac:dyDescent="0.25">
      <c r="Q162"/>
    </row>
    <row r="163" spans="17:17" x14ac:dyDescent="0.25">
      <c r="Q163"/>
    </row>
    <row r="164" spans="17:17" x14ac:dyDescent="0.25">
      <c r="Q164"/>
    </row>
  </sheetData>
  <mergeCells count="29">
    <mergeCell ref="R1:T1"/>
    <mergeCell ref="A89:A93"/>
    <mergeCell ref="B37:D37"/>
    <mergeCell ref="B38:D38"/>
    <mergeCell ref="B39:D39"/>
    <mergeCell ref="B31:D31"/>
    <mergeCell ref="B32:D32"/>
    <mergeCell ref="B36:D36"/>
    <mergeCell ref="B34:D34"/>
    <mergeCell ref="B35:D35"/>
    <mergeCell ref="F1:P1"/>
    <mergeCell ref="A31:A41"/>
    <mergeCell ref="A4:A29"/>
    <mergeCell ref="A2:D2"/>
    <mergeCell ref="B4:B17"/>
    <mergeCell ref="B18:B22"/>
    <mergeCell ref="G106:P106"/>
    <mergeCell ref="D106:E106"/>
    <mergeCell ref="B50:B57"/>
    <mergeCell ref="B58:B60"/>
    <mergeCell ref="B63:B71"/>
    <mergeCell ref="B83:B87"/>
    <mergeCell ref="B72:B82"/>
    <mergeCell ref="B23:B29"/>
    <mergeCell ref="A106:A160"/>
    <mergeCell ref="A43:A60"/>
    <mergeCell ref="A63:A87"/>
    <mergeCell ref="B43:B49"/>
    <mergeCell ref="A95:A104"/>
  </mergeCells>
  <phoneticPr fontId="7" type="noConversion"/>
  <conditionalFormatting sqref="F3:F29 G23:P29 F43:F60 G58:P60 F63:F87 G83:P84 F89:F93">
    <cfRule type="expression" dxfId="18" priority="12">
      <formula>NOT(_xlfn.ISFORMULA(F3))</formula>
    </cfRule>
  </conditionalFormatting>
  <conditionalFormatting sqref="F40:P41 B108:E160">
    <cfRule type="expression" dxfId="17" priority="3">
      <formula>NOT(_xlfn.ISFORMULA(B40))</formula>
    </cfRule>
  </conditionalFormatting>
  <conditionalFormatting sqref="F95:P104">
    <cfRule type="expression" dxfId="16" priority="1">
      <formula>NOT(_xlfn.ISFORMULA(F95))</formula>
    </cfRule>
  </conditionalFormatting>
  <conditionalFormatting sqref="G34:P35">
    <cfRule type="expression" dxfId="15" priority="10">
      <formula>NOT(_xlfn.ISFORMULA(G34))</formula>
    </cfRule>
  </conditionalFormatting>
  <conditionalFormatting sqref="G86:P87">
    <cfRule type="expression" dxfId="14" priority="6">
      <formula>NOT(_xlfn.ISFORMULA(G86))</formula>
    </cfRule>
  </conditionalFormatting>
  <conditionalFormatting sqref="G93:P93">
    <cfRule type="expression" dxfId="13" priority="5">
      <formula>NOT(_xlfn.ISFORMULA(G93))</formula>
    </cfRule>
  </conditionalFormatting>
  <conditionalFormatting sqref="G108:U160">
    <cfRule type="expression" dxfId="12" priority="2">
      <formula>NOT(_xlfn.ISFORMULA(G108))</formula>
    </cfRule>
  </conditionalFormatting>
  <pageMargins left="0.25" right="0.25" top="0.75" bottom="0.75" header="0.3" footer="0.3"/>
  <pageSetup paperSize="8" scale="81" fitToHeight="0" orientation="landscape" r:id="rId1"/>
  <headerFooter>
    <oddHeader>&amp;C&amp;"Calibri"&amp;10&amp;KFF0000 OFFICIAL&amp;1#_x000D_</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3323-8AFC-4F19-A660-216B1CCDB279}">
  <dimension ref="A1:H23"/>
  <sheetViews>
    <sheetView workbookViewId="0">
      <selection activeCell="F15" sqref="F15"/>
    </sheetView>
  </sheetViews>
  <sheetFormatPr defaultRowHeight="15" x14ac:dyDescent="0.25"/>
  <cols>
    <col min="2" max="2" width="41.85546875" customWidth="1"/>
    <col min="3" max="3" width="19.28515625" customWidth="1"/>
    <col min="4" max="4" width="12.140625" customWidth="1"/>
    <col min="5" max="5" width="13.140625" customWidth="1"/>
    <col min="6" max="6" width="80.5703125" customWidth="1"/>
    <col min="8" max="8" width="13.85546875" bestFit="1" customWidth="1"/>
  </cols>
  <sheetData>
    <row r="1" spans="1:8" ht="42.75" thickBot="1" x14ac:dyDescent="0.3">
      <c r="B1" s="442" t="s">
        <v>2</v>
      </c>
      <c r="C1" s="504" t="s">
        <v>22</v>
      </c>
      <c r="D1" s="443" t="s">
        <v>236</v>
      </c>
      <c r="E1" s="443" t="s">
        <v>8</v>
      </c>
      <c r="F1" s="444" t="s">
        <v>3</v>
      </c>
    </row>
    <row r="2" spans="1:8" x14ac:dyDescent="0.25">
      <c r="A2" s="714" t="s">
        <v>234</v>
      </c>
      <c r="B2" s="45" t="s">
        <v>232</v>
      </c>
      <c r="C2" s="445">
        <f>'Project Model'!$F$29</f>
        <v>0</v>
      </c>
      <c r="D2" s="446"/>
      <c r="E2" s="447"/>
      <c r="F2" s="448"/>
    </row>
    <row r="3" spans="1:8" x14ac:dyDescent="0.25">
      <c r="A3" s="715"/>
      <c r="B3" s="157" t="s">
        <v>231</v>
      </c>
      <c r="C3" s="56">
        <f>'Project Model'!F25</f>
        <v>0</v>
      </c>
      <c r="D3" s="13"/>
      <c r="E3" s="15"/>
      <c r="F3" s="136"/>
    </row>
    <row r="4" spans="1:8" ht="15" customHeight="1" x14ac:dyDescent="0.25">
      <c r="A4" s="715"/>
      <c r="B4" s="157" t="s">
        <v>233</v>
      </c>
      <c r="C4" s="56">
        <f>MIN(C3*C20,C19)-C6</f>
        <v>0</v>
      </c>
      <c r="D4" s="13"/>
      <c r="E4" s="13"/>
      <c r="F4" s="2"/>
    </row>
    <row r="5" spans="1:8" x14ac:dyDescent="0.25">
      <c r="A5" s="715"/>
      <c r="B5" s="157" t="s">
        <v>9</v>
      </c>
      <c r="C5" s="424">
        <f>'Input-output explorer'!G35</f>
        <v>0</v>
      </c>
      <c r="D5" s="16" t="e">
        <f t="shared" ref="D5:D12" si="0">C5/$C$2</f>
        <v>#DIV/0!</v>
      </c>
      <c r="E5" s="30">
        <v>0</v>
      </c>
      <c r="F5" s="9" t="s">
        <v>237</v>
      </c>
    </row>
    <row r="6" spans="1:8" x14ac:dyDescent="0.25">
      <c r="A6" s="715"/>
      <c r="B6" s="157" t="s">
        <v>167</v>
      </c>
      <c r="C6" s="5"/>
      <c r="D6" s="16" t="e">
        <f t="shared" si="0"/>
        <v>#DIV/0!</v>
      </c>
      <c r="E6" s="30">
        <v>0</v>
      </c>
      <c r="F6" s="9"/>
    </row>
    <row r="7" spans="1:8" x14ac:dyDescent="0.25">
      <c r="A7" s="715"/>
      <c r="B7" s="157" t="s">
        <v>238</v>
      </c>
      <c r="C7" s="5"/>
      <c r="D7" s="16" t="e">
        <f t="shared" si="0"/>
        <v>#DIV/0!</v>
      </c>
      <c r="E7" s="30">
        <v>0</v>
      </c>
      <c r="F7" s="9"/>
    </row>
    <row r="8" spans="1:8" x14ac:dyDescent="0.25">
      <c r="A8" s="715"/>
      <c r="B8" s="157" t="s">
        <v>166</v>
      </c>
      <c r="C8" s="5"/>
      <c r="D8" s="16" t="e">
        <f t="shared" si="0"/>
        <v>#DIV/0!</v>
      </c>
      <c r="E8" s="31"/>
      <c r="F8" s="9"/>
    </row>
    <row r="9" spans="1:8" x14ac:dyDescent="0.25">
      <c r="A9" s="715"/>
      <c r="B9" s="157" t="s">
        <v>168</v>
      </c>
      <c r="C9" s="5"/>
      <c r="D9" s="16" t="e">
        <f t="shared" si="0"/>
        <v>#DIV/0!</v>
      </c>
      <c r="E9" s="31"/>
      <c r="F9" s="9"/>
    </row>
    <row r="10" spans="1:8" x14ac:dyDescent="0.25">
      <c r="A10" s="715"/>
      <c r="B10" s="157" t="s">
        <v>169</v>
      </c>
      <c r="C10" s="5"/>
      <c r="D10" s="16" t="e">
        <f t="shared" si="0"/>
        <v>#DIV/0!</v>
      </c>
      <c r="E10" s="31"/>
      <c r="F10" s="9"/>
      <c r="H10" s="151"/>
    </row>
    <row r="11" spans="1:8" x14ac:dyDescent="0.25">
      <c r="A11" s="715"/>
      <c r="B11" s="232" t="s">
        <v>18</v>
      </c>
      <c r="C11" s="5"/>
      <c r="D11" s="16" t="e">
        <f t="shared" si="0"/>
        <v>#DIV/0!</v>
      </c>
      <c r="E11" s="31"/>
      <c r="F11" s="9"/>
    </row>
    <row r="12" spans="1:8" x14ac:dyDescent="0.25">
      <c r="A12" s="715"/>
      <c r="B12" s="157" t="s">
        <v>19</v>
      </c>
      <c r="C12" s="56">
        <f>C2-SUM(C5:C11)</f>
        <v>0</v>
      </c>
      <c r="D12" s="16" t="e">
        <f t="shared" si="0"/>
        <v>#DIV/0!</v>
      </c>
      <c r="E12" s="387">
        <f>E15</f>
        <v>0</v>
      </c>
      <c r="F12" s="9"/>
    </row>
    <row r="13" spans="1:8" x14ac:dyDescent="0.25">
      <c r="A13" s="715"/>
      <c r="B13" s="157" t="s">
        <v>308</v>
      </c>
      <c r="C13" s="56"/>
      <c r="D13" s="16"/>
      <c r="E13" s="16" t="e">
        <f>SUMPRODUCT(D5:D12,E5:E12)</f>
        <v>#DIV/0!</v>
      </c>
      <c r="F13" s="9"/>
    </row>
    <row r="14" spans="1:8" x14ac:dyDescent="0.25">
      <c r="A14" s="715"/>
      <c r="B14" s="390" t="s">
        <v>347</v>
      </c>
      <c r="C14" s="439"/>
      <c r="D14" s="439"/>
      <c r="E14" s="387" t="e">
        <f>(C5+C6)/C3</f>
        <v>#DIV/0!</v>
      </c>
      <c r="F14" s="388"/>
    </row>
    <row r="15" spans="1:8" x14ac:dyDescent="0.25">
      <c r="A15" s="715"/>
      <c r="B15" s="157" t="s">
        <v>230</v>
      </c>
      <c r="C15" s="5"/>
      <c r="D15" s="16"/>
      <c r="E15" s="31"/>
      <c r="F15" s="9"/>
    </row>
    <row r="16" spans="1:8" ht="15.75" thickBot="1" x14ac:dyDescent="0.3">
      <c r="A16" s="716"/>
      <c r="B16" s="107" t="s">
        <v>302</v>
      </c>
      <c r="C16" s="449"/>
      <c r="D16" s="450" t="b">
        <f>C12&lt;=C15</f>
        <v>1</v>
      </c>
      <c r="E16" s="449"/>
      <c r="F16" s="58" t="s">
        <v>229</v>
      </c>
    </row>
    <row r="17" spans="1:6" ht="15.75" thickBot="1" x14ac:dyDescent="0.3"/>
    <row r="18" spans="1:6" x14ac:dyDescent="0.25">
      <c r="A18" s="686" t="s">
        <v>235</v>
      </c>
      <c r="B18" s="308" t="s">
        <v>119</v>
      </c>
      <c r="C18" s="410">
        <v>100000</v>
      </c>
    </row>
    <row r="19" spans="1:6" x14ac:dyDescent="0.25">
      <c r="A19" s="687"/>
      <c r="B19" s="451" t="s">
        <v>120</v>
      </c>
      <c r="C19" s="7">
        <v>4000000</v>
      </c>
    </row>
    <row r="20" spans="1:6" x14ac:dyDescent="0.25">
      <c r="A20" s="687"/>
      <c r="B20" s="10" t="s">
        <v>121</v>
      </c>
      <c r="C20" s="12">
        <v>0.25</v>
      </c>
    </row>
    <row r="21" spans="1:6" x14ac:dyDescent="0.25">
      <c r="A21" s="687"/>
      <c r="B21" s="10" t="s">
        <v>122</v>
      </c>
      <c r="C21" s="2">
        <v>5</v>
      </c>
      <c r="F21" s="673"/>
    </row>
    <row r="22" spans="1:6" x14ac:dyDescent="0.25">
      <c r="A22" s="687"/>
      <c r="B22" s="10" t="s">
        <v>63</v>
      </c>
      <c r="C22" s="2">
        <v>2030</v>
      </c>
    </row>
    <row r="23" spans="1:6" ht="15.75" thickBot="1" x14ac:dyDescent="0.3">
      <c r="A23" s="689"/>
      <c r="B23" s="59" t="s">
        <v>64</v>
      </c>
      <c r="C23" s="58">
        <v>2050</v>
      </c>
    </row>
  </sheetData>
  <mergeCells count="2">
    <mergeCell ref="A18:A23"/>
    <mergeCell ref="A2:A16"/>
  </mergeCells>
  <conditionalFormatting sqref="C2:C4 D5:D12">
    <cfRule type="expression" dxfId="11" priority="6">
      <formula>NOT(_xlfn.ISFORMULA(C2))</formula>
    </cfRule>
  </conditionalFormatting>
  <conditionalFormatting sqref="C12">
    <cfRule type="expression" dxfId="10" priority="5">
      <formula>NOT(_xlfn.ISFORMULA(C12))</formula>
    </cfRule>
  </conditionalFormatting>
  <conditionalFormatting sqref="D16">
    <cfRule type="expression" dxfId="9" priority="4">
      <formula>NOT(_xlfn.ISFORMULA(D16))</formula>
    </cfRule>
  </conditionalFormatting>
  <conditionalFormatting sqref="E12 E14">
    <cfRule type="cellIs" dxfId="8" priority="53" operator="greaterThan">
      <formula>$C$20</formula>
    </cfRule>
  </conditionalFormatting>
  <conditionalFormatting sqref="E13">
    <cfRule type="expression" dxfId="7" priority="1">
      <formula>NOT(_xlfn.ISFORMULA(E13))</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621D-0EB9-4208-A57A-9E43478ABDA1}">
  <dimension ref="A1:K79"/>
  <sheetViews>
    <sheetView zoomScaleNormal="100" workbookViewId="0">
      <selection activeCell="B73" sqref="B73:B77"/>
    </sheetView>
  </sheetViews>
  <sheetFormatPr defaultRowHeight="15" x14ac:dyDescent="0.25"/>
  <cols>
    <col min="1" max="1" width="5.28515625" customWidth="1"/>
    <col min="2" max="2" width="4.42578125" customWidth="1"/>
    <col min="3" max="3" width="42.42578125" customWidth="1"/>
    <col min="4" max="5" width="12.7109375" customWidth="1"/>
    <col min="6" max="6" width="12.85546875" customWidth="1"/>
    <col min="7" max="7" width="12.7109375" customWidth="1"/>
    <col min="8" max="8" width="71.85546875" customWidth="1"/>
    <col min="10" max="10" width="20" customWidth="1"/>
    <col min="11" max="11" width="14" customWidth="1"/>
    <col min="12" max="13" width="11.28515625" bestFit="1" customWidth="1"/>
  </cols>
  <sheetData>
    <row r="1" spans="1:11" ht="21.75" thickBot="1" x14ac:dyDescent="0.4">
      <c r="C1" s="528" t="s">
        <v>2</v>
      </c>
      <c r="D1" s="529" t="s">
        <v>4</v>
      </c>
      <c r="E1" s="529" t="s">
        <v>22</v>
      </c>
      <c r="F1" s="725" t="s">
        <v>296</v>
      </c>
      <c r="G1" s="726"/>
      <c r="H1" s="727"/>
    </row>
    <row r="2" spans="1:11" x14ac:dyDescent="0.25">
      <c r="A2" s="720" t="s">
        <v>129</v>
      </c>
      <c r="B2" s="721"/>
      <c r="C2" s="308" t="str">
        <f>"Is CEFF request not less than "&amp;TEXT(Funding!$C$18,"$0,000")&amp;"?"</f>
        <v>Is CEFF request not less than $100,000?</v>
      </c>
      <c r="D2" s="48"/>
      <c r="E2" s="580" t="b">
        <f>Funding!$C$5&gt;=Funding!$C$18</f>
        <v>0</v>
      </c>
      <c r="F2" s="48"/>
      <c r="G2" s="48"/>
      <c r="H2" s="532"/>
    </row>
    <row r="3" spans="1:11" x14ac:dyDescent="0.25">
      <c r="A3" s="688"/>
      <c r="B3" s="722"/>
      <c r="C3" s="10" t="str">
        <f>"Is CEFF request not greater than "&amp;TEXT(Funding!$C$19,"$0,000")&amp;"?"</f>
        <v>Is CEFF request not greater than $4,000,000?</v>
      </c>
      <c r="D3" s="11"/>
      <c r="E3" s="581" t="b">
        <f>Funding!$C$5&lt;=Funding!$C$19</f>
        <v>1</v>
      </c>
      <c r="F3" s="11"/>
      <c r="G3" s="11"/>
      <c r="H3" s="533"/>
    </row>
    <row r="4" spans="1:11" ht="30" x14ac:dyDescent="0.25">
      <c r="A4" s="688"/>
      <c r="B4" s="722"/>
      <c r="C4" s="451" t="str">
        <f>"CEFF request + other WA Govt grants &lt;= "&amp;TEXT(Funding!$C$20,"0%")&amp;" of eligible costs?"</f>
        <v>CEFF request + other WA Govt grants &lt;= 25% of eligible costs?</v>
      </c>
      <c r="D4" s="11"/>
      <c r="E4" s="581" t="e">
        <f>Funding!E14&lt;=Funding!$C$20</f>
        <v>#DIV/0!</v>
      </c>
      <c r="F4" s="11"/>
      <c r="G4" s="11"/>
      <c r="H4" s="533"/>
    </row>
    <row r="5" spans="1:11" x14ac:dyDescent="0.25">
      <c r="A5" s="688"/>
      <c r="B5" s="722"/>
      <c r="C5" s="10" t="s">
        <v>297</v>
      </c>
      <c r="D5" s="11"/>
      <c r="E5" s="581" t="b">
        <f>Funding!D16</f>
        <v>1</v>
      </c>
      <c r="F5" s="11"/>
      <c r="G5" s="11"/>
      <c r="H5" s="533"/>
    </row>
    <row r="6" spans="1:11" x14ac:dyDescent="0.25">
      <c r="A6" s="688"/>
      <c r="B6" s="722"/>
      <c r="C6" s="10" t="str">
        <f>"Are all CEFF funds are spent within "&amp;TEXT(Funding!C21,"0")&amp;" years?"</f>
        <v>Are all CEFF funds are spent within 5 years?</v>
      </c>
      <c r="D6" s="11"/>
      <c r="E6" s="581" t="b">
        <f>ABS(SUM('Project Model'!$D$108:$D$112)-Funding!$C$5)&lt;1</f>
        <v>1</v>
      </c>
      <c r="F6" s="11"/>
      <c r="G6" s="11"/>
      <c r="H6" s="533"/>
    </row>
    <row r="7" spans="1:11" x14ac:dyDescent="0.25">
      <c r="A7" s="688"/>
      <c r="B7" s="722"/>
      <c r="C7" s="206" t="s">
        <v>298</v>
      </c>
      <c r="D7" s="11"/>
      <c r="E7" s="581" t="b">
        <f>'Input-output explorer'!G33&gt;='Input-output explorer'!G34</f>
        <v>1</v>
      </c>
      <c r="F7" s="11"/>
      <c r="G7" s="11"/>
      <c r="H7" s="533"/>
    </row>
    <row r="8" spans="1:11" x14ac:dyDescent="0.25">
      <c r="A8" s="688"/>
      <c r="B8" s="722"/>
      <c r="C8" s="10" t="s">
        <v>46</v>
      </c>
      <c r="D8" s="11"/>
      <c r="E8" s="581" t="e">
        <f>'Input-output explorer'!F28&gt;'Input-output explorer'!G33</f>
        <v>#NUM!</v>
      </c>
      <c r="F8" s="11"/>
      <c r="G8" s="11"/>
      <c r="H8" s="533"/>
    </row>
    <row r="9" spans="1:11" x14ac:dyDescent="0.25">
      <c r="A9" s="688"/>
      <c r="B9" s="722"/>
      <c r="C9" s="10" t="s">
        <v>47</v>
      </c>
      <c r="D9" s="11"/>
      <c r="E9" s="581" t="e">
        <f>'Input-output explorer'!E28&lt;'Input-output explorer'!G33</f>
        <v>#NUM!</v>
      </c>
      <c r="F9" s="11"/>
      <c r="G9" s="11"/>
      <c r="H9" s="533"/>
    </row>
    <row r="10" spans="1:11" ht="15.75" thickBot="1" x14ac:dyDescent="0.3">
      <c r="A10" s="723"/>
      <c r="B10" s="724"/>
      <c r="C10" s="59" t="s">
        <v>48</v>
      </c>
      <c r="D10" s="106"/>
      <c r="E10" s="582" t="b">
        <f>'Input-output explorer'!E23&gt;0</f>
        <v>0</v>
      </c>
      <c r="F10" s="106"/>
      <c r="G10" s="106"/>
      <c r="H10" s="534"/>
    </row>
    <row r="11" spans="1:11" ht="15.75" thickBot="1" x14ac:dyDescent="0.3">
      <c r="C11" s="152"/>
    </row>
    <row r="12" spans="1:11" ht="15" customHeight="1" x14ac:dyDescent="0.25">
      <c r="A12" s="720" t="s">
        <v>130</v>
      </c>
      <c r="B12" s="721"/>
      <c r="C12" s="48" t="s">
        <v>52</v>
      </c>
      <c r="D12" s="409" t="s">
        <v>6</v>
      </c>
      <c r="E12" s="570">
        <f>'Project Model'!$F$29</f>
        <v>0</v>
      </c>
      <c r="F12" s="548"/>
      <c r="G12" s="548"/>
      <c r="H12" s="549"/>
    </row>
    <row r="13" spans="1:11" ht="15" customHeight="1" x14ac:dyDescent="0.25">
      <c r="A13" s="688"/>
      <c r="B13" s="722"/>
      <c r="C13" s="667" t="s">
        <v>346</v>
      </c>
      <c r="D13" s="668" t="s">
        <v>6</v>
      </c>
      <c r="E13" s="669">
        <f>'Project Model'!F25</f>
        <v>0</v>
      </c>
      <c r="F13" s="670"/>
      <c r="G13" s="670"/>
      <c r="H13" s="671"/>
    </row>
    <row r="14" spans="1:11" x14ac:dyDescent="0.25">
      <c r="A14" s="688"/>
      <c r="B14" s="722"/>
      <c r="C14" s="11" t="s">
        <v>9</v>
      </c>
      <c r="D14" s="158" t="s">
        <v>6</v>
      </c>
      <c r="E14" s="571">
        <f>Funding!C5</f>
        <v>0</v>
      </c>
      <c r="F14" s="550"/>
      <c r="G14" s="550"/>
      <c r="H14" s="551"/>
    </row>
    <row r="15" spans="1:11" x14ac:dyDescent="0.25">
      <c r="A15" s="688"/>
      <c r="B15" s="722"/>
      <c r="C15" s="11" t="s">
        <v>56</v>
      </c>
      <c r="D15" s="158" t="s">
        <v>15</v>
      </c>
      <c r="E15" s="572" t="e">
        <f>E14/E13</f>
        <v>#DIV/0!</v>
      </c>
      <c r="F15" s="552"/>
      <c r="G15" s="552"/>
      <c r="H15" s="553"/>
      <c r="K15" s="426"/>
    </row>
    <row r="16" spans="1:11" x14ac:dyDescent="0.25">
      <c r="A16" s="688"/>
      <c r="B16" s="722"/>
      <c r="C16" s="11" t="s">
        <v>57</v>
      </c>
      <c r="D16" s="158" t="s">
        <v>25</v>
      </c>
      <c r="E16" s="573" cm="1">
        <f t="array" ref="E16">MAX(('Project Model'!G87:P87&gt;0)*'Project Model'!G32:P32)/12</f>
        <v>0</v>
      </c>
      <c r="F16" s="389" t="s">
        <v>137</v>
      </c>
      <c r="G16" s="389"/>
      <c r="H16" s="554"/>
    </row>
    <row r="17" spans="1:10" ht="15.75" thickBot="1" x14ac:dyDescent="0.3">
      <c r="A17" s="688"/>
      <c r="B17" s="722"/>
      <c r="C17" s="629" t="s">
        <v>58</v>
      </c>
      <c r="D17" s="351" t="s">
        <v>25</v>
      </c>
      <c r="E17" s="574">
        <f>'Input-output explorer'!G40</f>
        <v>0</v>
      </c>
      <c r="F17" s="389"/>
      <c r="G17" s="389"/>
      <c r="H17" s="554"/>
    </row>
    <row r="18" spans="1:10" x14ac:dyDescent="0.25">
      <c r="A18" s="688"/>
      <c r="B18" s="722"/>
      <c r="C18" s="314" t="s">
        <v>61</v>
      </c>
      <c r="D18" s="353" t="s">
        <v>20</v>
      </c>
      <c r="E18" s="575">
        <f>'Project Model'!F96</f>
        <v>0</v>
      </c>
      <c r="F18" s="555"/>
      <c r="G18" s="555"/>
      <c r="H18" s="556"/>
    </row>
    <row r="19" spans="1:10" x14ac:dyDescent="0.25">
      <c r="A19" s="688"/>
      <c r="B19" s="722"/>
      <c r="C19" s="630" t="s">
        <v>62</v>
      </c>
      <c r="D19" s="355" t="s">
        <v>128</v>
      </c>
      <c r="E19" s="576" t="e">
        <f>E12/E18</f>
        <v>#DIV/0!</v>
      </c>
      <c r="F19" s="555"/>
      <c r="G19" s="555"/>
      <c r="H19" s="556"/>
    </row>
    <row r="20" spans="1:10" x14ac:dyDescent="0.25">
      <c r="A20" s="688"/>
      <c r="B20" s="722"/>
      <c r="C20" s="108" t="s">
        <v>108</v>
      </c>
      <c r="D20" s="159" t="s">
        <v>153</v>
      </c>
      <c r="E20" s="577">
        <f>'Project Model'!F97</f>
        <v>0</v>
      </c>
      <c r="F20" s="557"/>
      <c r="G20" s="557"/>
      <c r="H20" s="558"/>
    </row>
    <row r="21" spans="1:10" x14ac:dyDescent="0.25">
      <c r="A21" s="688"/>
      <c r="B21" s="722"/>
      <c r="C21" s="108" t="str">
        <f>"CO2-e tonnes saved by 30 Jun "&amp;Funding!$C22</f>
        <v>CO2-e tonnes saved by 30 Jun 2030</v>
      </c>
      <c r="D21" s="159" t="s">
        <v>153</v>
      </c>
      <c r="E21" s="577">
        <f>'Project Model'!F98</f>
        <v>0</v>
      </c>
      <c r="F21" s="557"/>
      <c r="G21" s="557"/>
      <c r="H21" s="558"/>
    </row>
    <row r="22" spans="1:10" ht="15" customHeight="1" x14ac:dyDescent="0.25">
      <c r="A22" s="688"/>
      <c r="B22" s="722"/>
      <c r="C22" s="108" t="str">
        <f>"CO2-e tonnes saved by 30 Jun "&amp;Funding!$C23</f>
        <v>CO2-e tonnes saved by 30 Jun 2050</v>
      </c>
      <c r="D22" s="159" t="s">
        <v>153</v>
      </c>
      <c r="E22" s="577">
        <f>'Project Model'!F99</f>
        <v>0</v>
      </c>
      <c r="F22" s="557"/>
      <c r="G22" s="557"/>
      <c r="H22" s="558"/>
    </row>
    <row r="23" spans="1:10" ht="15" customHeight="1" x14ac:dyDescent="0.25">
      <c r="A23" s="688"/>
      <c r="B23" s="722"/>
      <c r="C23" s="108" t="s">
        <v>59</v>
      </c>
      <c r="D23" s="159" t="s">
        <v>153</v>
      </c>
      <c r="E23" s="577">
        <f>'Project Model'!F100</f>
        <v>0</v>
      </c>
      <c r="F23" s="557"/>
      <c r="G23" s="557"/>
      <c r="H23" s="558"/>
    </row>
    <row r="24" spans="1:10" x14ac:dyDescent="0.25">
      <c r="A24" s="688"/>
      <c r="B24" s="722"/>
      <c r="C24" s="108" t="s">
        <v>109</v>
      </c>
      <c r="D24" s="159" t="s">
        <v>250</v>
      </c>
      <c r="E24" s="578" t="e">
        <f>E14/E20</f>
        <v>#DIV/0!</v>
      </c>
      <c r="F24" s="557"/>
      <c r="G24" s="557"/>
      <c r="H24" s="558"/>
    </row>
    <row r="25" spans="1:10" x14ac:dyDescent="0.25">
      <c r="A25" s="688"/>
      <c r="B25" s="722"/>
      <c r="C25" s="109" t="s">
        <v>307</v>
      </c>
      <c r="D25" s="159" t="s">
        <v>127</v>
      </c>
      <c r="E25" s="627" t="e">
        <f>E14/E23</f>
        <v>#DIV/0!</v>
      </c>
      <c r="F25" s="557"/>
      <c r="G25" s="557"/>
      <c r="H25" s="558"/>
    </row>
    <row r="26" spans="1:10" ht="15" customHeight="1" thickBot="1" x14ac:dyDescent="0.3">
      <c r="A26" s="688"/>
      <c r="B26" s="722"/>
      <c r="C26" s="323" t="s">
        <v>60</v>
      </c>
      <c r="D26" s="628" t="s">
        <v>127</v>
      </c>
      <c r="E26" s="579" t="e">
        <f>E12/E23</f>
        <v>#DIV/0!</v>
      </c>
      <c r="F26" s="557"/>
      <c r="G26" s="557"/>
      <c r="H26" s="558"/>
    </row>
    <row r="27" spans="1:10" ht="15" customHeight="1" thickBot="1" x14ac:dyDescent="0.3">
      <c r="A27" s="688"/>
      <c r="B27" s="722"/>
      <c r="C27" s="631" t="s">
        <v>251</v>
      </c>
      <c r="D27" s="547"/>
      <c r="E27" s="531" t="s">
        <v>50</v>
      </c>
      <c r="F27" s="531" t="s">
        <v>51</v>
      </c>
      <c r="G27" s="559"/>
      <c r="H27" s="560"/>
      <c r="J27" s="672"/>
    </row>
    <row r="28" spans="1:10" ht="15" customHeight="1" x14ac:dyDescent="0.25">
      <c r="A28" s="688"/>
      <c r="B28" s="722"/>
      <c r="C28" s="632" t="s">
        <v>186</v>
      </c>
      <c r="D28" s="496" t="s">
        <v>15</v>
      </c>
      <c r="E28" s="421" t="e">
        <f>IRR('Project Model'!$Q$108:$Q$160)</f>
        <v>#NUM!</v>
      </c>
      <c r="F28" s="421" t="e">
        <f>IRR('Project Model'!$R$108:$R$160)</f>
        <v>#NUM!</v>
      </c>
      <c r="G28" s="311"/>
      <c r="H28" s="561"/>
    </row>
    <row r="29" spans="1:10" ht="15.75" x14ac:dyDescent="0.25">
      <c r="A29" s="688"/>
      <c r="B29" s="722"/>
      <c r="C29" s="186" t="s">
        <v>185</v>
      </c>
      <c r="D29" s="416" t="s">
        <v>6</v>
      </c>
      <c r="E29" s="422">
        <f>NPV('Input-output explorer'!$G$34,'Project Model'!$Q$108:$Q$160)</f>
        <v>0</v>
      </c>
      <c r="F29" s="422">
        <f>NPV('Input-output explorer'!$G$34,'Project Model'!$R$108:$R$160)</f>
        <v>0</v>
      </c>
      <c r="G29" s="312"/>
      <c r="H29" s="562"/>
    </row>
    <row r="30" spans="1:10" ht="15.75" thickBot="1" x14ac:dyDescent="0.3">
      <c r="A30" s="723"/>
      <c r="B30" s="724"/>
      <c r="C30" s="248" t="s">
        <v>184</v>
      </c>
      <c r="D30" s="425" t="s">
        <v>25</v>
      </c>
      <c r="E30" s="423">
        <f>COUNTIF('Project Model'!S$108:S$160,"&lt;0")</f>
        <v>0</v>
      </c>
      <c r="F30" s="423">
        <f>COUNTIF('Project Model'!T$108:T$160,"&lt;0")</f>
        <v>0</v>
      </c>
      <c r="G30" s="563"/>
      <c r="H30" s="564"/>
    </row>
    <row r="31" spans="1:10" ht="15.75" thickBot="1" x14ac:dyDescent="0.3">
      <c r="C31" s="152"/>
    </row>
    <row r="32" spans="1:10" ht="38.25" thickBot="1" x14ac:dyDescent="0.3">
      <c r="C32" s="505" t="s">
        <v>2</v>
      </c>
      <c r="D32" s="506" t="s">
        <v>4</v>
      </c>
      <c r="E32" s="507" t="s">
        <v>123</v>
      </c>
      <c r="F32" s="507" t="s">
        <v>309</v>
      </c>
      <c r="G32" s="507" t="s">
        <v>187</v>
      </c>
      <c r="H32" s="508" t="s">
        <v>3</v>
      </c>
    </row>
    <row r="33" spans="1:8" ht="15" customHeight="1" x14ac:dyDescent="0.25">
      <c r="A33" s="686" t="s">
        <v>310</v>
      </c>
      <c r="B33" s="728" t="s">
        <v>252</v>
      </c>
      <c r="C33" s="599" t="e">
        <f>"Threshold/hurdle rate (WACC = "&amp;TEXT(Funding!E13,"#0.00%"&amp;")")</f>
        <v>#DIV/0!</v>
      </c>
      <c r="D33" s="409" t="s">
        <v>15</v>
      </c>
      <c r="E33" s="512"/>
      <c r="F33" s="513"/>
      <c r="G33" s="514">
        <f>IF(ISBLANK(F33),E33,F33)</f>
        <v>0</v>
      </c>
      <c r="H33" s="658"/>
    </row>
    <row r="34" spans="1:8" x14ac:dyDescent="0.25">
      <c r="A34" s="687"/>
      <c r="B34" s="729"/>
      <c r="C34" s="439" t="e">
        <f>"Discount rate for NPV (WACC = "&amp;TEXT(Funding!E13,"#0.00%"&amp;")")</f>
        <v>#DIV/0!</v>
      </c>
      <c r="D34" s="158" t="s">
        <v>15</v>
      </c>
      <c r="E34" s="527"/>
      <c r="F34" s="31"/>
      <c r="G34" s="225">
        <f>IF(ISBLANK(F34),E34,F34)</f>
        <v>0</v>
      </c>
      <c r="H34" s="659" t="s">
        <v>190</v>
      </c>
    </row>
    <row r="35" spans="1:8" x14ac:dyDescent="0.25">
      <c r="A35" s="687"/>
      <c r="B35" s="729"/>
      <c r="C35" s="13" t="s">
        <v>188</v>
      </c>
      <c r="D35" s="158" t="s">
        <v>6</v>
      </c>
      <c r="E35" s="424">
        <f>Funding!C4</f>
        <v>0</v>
      </c>
      <c r="F35" s="226"/>
      <c r="G35" s="56">
        <f t="shared" ref="G35:G36" si="0">IF(ISBLANK(F35),E35,F35)</f>
        <v>0</v>
      </c>
      <c r="H35" s="656"/>
    </row>
    <row r="36" spans="1:8" x14ac:dyDescent="0.25">
      <c r="A36" s="687"/>
      <c r="B36" s="729"/>
      <c r="C36" s="13" t="s">
        <v>189</v>
      </c>
      <c r="D36" s="158" t="s">
        <v>6</v>
      </c>
      <c r="E36" s="5"/>
      <c r="F36" s="226"/>
      <c r="G36" s="56">
        <f t="shared" si="0"/>
        <v>0</v>
      </c>
      <c r="H36" s="656"/>
    </row>
    <row r="37" spans="1:8" x14ac:dyDescent="0.25">
      <c r="A37" s="687"/>
      <c r="B37" s="729"/>
      <c r="C37" s="596" t="s">
        <v>141</v>
      </c>
      <c r="D37" s="404" t="s">
        <v>15</v>
      </c>
      <c r="E37" s="6"/>
      <c r="F37" s="6"/>
      <c r="G37" s="415">
        <f>IF(ISBLANK(F37),E37,F37)</f>
        <v>0</v>
      </c>
      <c r="H37" s="657"/>
    </row>
    <row r="38" spans="1:8" x14ac:dyDescent="0.25">
      <c r="A38" s="687"/>
      <c r="B38" s="729"/>
      <c r="C38" s="595" t="s">
        <v>23</v>
      </c>
      <c r="D38" s="403">
        <f>G38/365.2425+1900</f>
        <v>1900</v>
      </c>
      <c r="E38" s="124"/>
      <c r="F38" s="124"/>
      <c r="G38" s="414">
        <f t="shared" ref="G38:G77" si="1">IF(ISBLANK(F38),E38,F38)</f>
        <v>0</v>
      </c>
      <c r="H38" s="656"/>
    </row>
    <row r="39" spans="1:8" x14ac:dyDescent="0.25">
      <c r="A39" s="687"/>
      <c r="B39" s="729"/>
      <c r="C39" s="596" t="s">
        <v>106</v>
      </c>
      <c r="D39" s="530">
        <f>DATE(2023,G39,1)</f>
        <v>44896</v>
      </c>
      <c r="E39" s="8"/>
      <c r="F39" s="8"/>
      <c r="G39" s="13">
        <f t="shared" si="1"/>
        <v>0</v>
      </c>
      <c r="H39" s="657"/>
    </row>
    <row r="40" spans="1:8" x14ac:dyDescent="0.25">
      <c r="A40" s="687"/>
      <c r="B40" s="729"/>
      <c r="C40" s="595" t="s">
        <v>24</v>
      </c>
      <c r="D40" s="404" t="s">
        <v>25</v>
      </c>
      <c r="E40" s="8"/>
      <c r="F40" s="8"/>
      <c r="G40" s="13">
        <f t="shared" si="1"/>
        <v>0</v>
      </c>
      <c r="H40" s="657"/>
    </row>
    <row r="41" spans="1:8" ht="15.75" thickBot="1" x14ac:dyDescent="0.3">
      <c r="A41" s="687"/>
      <c r="B41" s="730"/>
      <c r="C41" s="600" t="s">
        <v>191</v>
      </c>
      <c r="D41" s="515" t="s">
        <v>172</v>
      </c>
      <c r="E41" s="516">
        <v>0.57999999999999996</v>
      </c>
      <c r="F41" s="517"/>
      <c r="G41" s="518">
        <f t="shared" si="1"/>
        <v>0.57999999999999996</v>
      </c>
      <c r="H41" s="660" t="s">
        <v>173</v>
      </c>
    </row>
    <row r="42" spans="1:8" ht="15" customHeight="1" x14ac:dyDescent="0.25">
      <c r="A42" s="687"/>
      <c r="B42" s="731" t="s">
        <v>192</v>
      </c>
      <c r="C42" s="597"/>
      <c r="D42" s="509"/>
      <c r="E42" s="510"/>
      <c r="F42" s="510"/>
      <c r="G42" s="511">
        <f t="shared" si="1"/>
        <v>0</v>
      </c>
      <c r="H42" s="661"/>
    </row>
    <row r="43" spans="1:8" x14ac:dyDescent="0.25">
      <c r="A43" s="687"/>
      <c r="B43" s="732"/>
      <c r="C43" s="591"/>
      <c r="D43" s="405"/>
      <c r="E43" s="5"/>
      <c r="F43" s="5"/>
      <c r="G43" s="56">
        <f t="shared" si="1"/>
        <v>0</v>
      </c>
      <c r="H43" s="656"/>
    </row>
    <row r="44" spans="1:8" x14ac:dyDescent="0.25">
      <c r="A44" s="687"/>
      <c r="B44" s="732"/>
      <c r="C44" s="591"/>
      <c r="D44" s="405"/>
      <c r="E44" s="5"/>
      <c r="F44" s="5"/>
      <c r="G44" s="56">
        <f t="shared" si="1"/>
        <v>0</v>
      </c>
      <c r="H44" s="656"/>
    </row>
    <row r="45" spans="1:8" x14ac:dyDescent="0.25">
      <c r="A45" s="687"/>
      <c r="B45" s="732"/>
      <c r="C45" s="591"/>
      <c r="D45" s="405"/>
      <c r="E45" s="5"/>
      <c r="F45" s="5"/>
      <c r="G45" s="56">
        <f t="shared" si="1"/>
        <v>0</v>
      </c>
      <c r="H45" s="656"/>
    </row>
    <row r="46" spans="1:8" x14ac:dyDescent="0.25">
      <c r="A46" s="687"/>
      <c r="B46" s="732"/>
      <c r="C46" s="647"/>
      <c r="D46" s="522"/>
      <c r="E46" s="8"/>
      <c r="F46" s="8"/>
      <c r="G46" s="13">
        <f t="shared" si="1"/>
        <v>0</v>
      </c>
      <c r="H46" s="662"/>
    </row>
    <row r="47" spans="1:8" ht="15.75" thickBot="1" x14ac:dyDescent="0.3">
      <c r="A47" s="687"/>
      <c r="B47" s="733"/>
      <c r="C47" s="602"/>
      <c r="D47" s="522"/>
      <c r="E47" s="603"/>
      <c r="F47" s="603"/>
      <c r="G47" s="604">
        <f t="shared" si="1"/>
        <v>0</v>
      </c>
      <c r="H47" s="662"/>
    </row>
    <row r="48" spans="1:8" x14ac:dyDescent="0.25">
      <c r="A48" s="687"/>
      <c r="B48" s="717"/>
      <c r="C48" s="255"/>
      <c r="D48" s="519"/>
      <c r="E48" s="239"/>
      <c r="F48" s="520"/>
      <c r="G48" s="446">
        <f t="shared" ref="G48" si="2">IF(ISBLANK(F48),E48,F48)</f>
        <v>0</v>
      </c>
      <c r="H48" s="663"/>
    </row>
    <row r="49" spans="1:8" ht="15" customHeight="1" x14ac:dyDescent="0.25">
      <c r="A49" s="687"/>
      <c r="B49" s="718"/>
      <c r="C49" s="591"/>
      <c r="D49" s="405"/>
      <c r="E49" s="592"/>
      <c r="F49" s="592"/>
      <c r="G49" s="593">
        <f t="shared" ref="G49:G52" si="3">IF(ISBLANK(F49),E49,F49)</f>
        <v>0</v>
      </c>
      <c r="H49" s="657"/>
    </row>
    <row r="50" spans="1:8" x14ac:dyDescent="0.25">
      <c r="A50" s="687"/>
      <c r="B50" s="718"/>
      <c r="C50" s="591"/>
      <c r="D50" s="405"/>
      <c r="E50" s="5"/>
      <c r="F50" s="5"/>
      <c r="G50" s="56">
        <f t="shared" si="3"/>
        <v>0</v>
      </c>
      <c r="H50" s="656"/>
    </row>
    <row r="51" spans="1:8" x14ac:dyDescent="0.25">
      <c r="A51" s="687"/>
      <c r="B51" s="718"/>
      <c r="C51" s="591"/>
      <c r="D51" s="405"/>
      <c r="E51" s="8"/>
      <c r="F51" s="8"/>
      <c r="G51" s="13">
        <f t="shared" si="3"/>
        <v>0</v>
      </c>
      <c r="H51" s="656"/>
    </row>
    <row r="52" spans="1:8" ht="15.75" thickBot="1" x14ac:dyDescent="0.3">
      <c r="A52" s="687"/>
      <c r="B52" s="719"/>
      <c r="C52" s="601"/>
      <c r="D52" s="521"/>
      <c r="E52" s="525"/>
      <c r="F52" s="525"/>
      <c r="G52" s="526">
        <f t="shared" si="3"/>
        <v>0</v>
      </c>
      <c r="H52" s="664"/>
    </row>
    <row r="53" spans="1:8" x14ac:dyDescent="0.25">
      <c r="A53" s="687"/>
      <c r="B53" s="718"/>
      <c r="C53" s="597"/>
      <c r="D53" s="509"/>
      <c r="E53" s="598"/>
      <c r="F53" s="510"/>
      <c r="G53" s="594">
        <f t="shared" si="1"/>
        <v>0</v>
      </c>
      <c r="H53" s="661"/>
    </row>
    <row r="54" spans="1:8" ht="15" customHeight="1" x14ac:dyDescent="0.25">
      <c r="A54" s="687"/>
      <c r="B54" s="718"/>
      <c r="C54" s="591"/>
      <c r="D54" s="405"/>
      <c r="E54" s="592"/>
      <c r="F54" s="592"/>
      <c r="G54" s="593">
        <f t="shared" si="1"/>
        <v>0</v>
      </c>
      <c r="H54" s="657"/>
    </row>
    <row r="55" spans="1:8" x14ac:dyDescent="0.25">
      <c r="A55" s="687"/>
      <c r="B55" s="718"/>
      <c r="C55" s="591"/>
      <c r="D55" s="405"/>
      <c r="E55" s="5"/>
      <c r="F55" s="5"/>
      <c r="G55" s="56">
        <f t="shared" si="1"/>
        <v>0</v>
      </c>
      <c r="H55" s="656"/>
    </row>
    <row r="56" spans="1:8" x14ac:dyDescent="0.25">
      <c r="A56" s="687"/>
      <c r="B56" s="718"/>
      <c r="C56" s="591"/>
      <c r="D56" s="405"/>
      <c r="E56" s="8"/>
      <c r="F56" s="8"/>
      <c r="G56" s="13">
        <f t="shared" si="1"/>
        <v>0</v>
      </c>
      <c r="H56" s="656"/>
    </row>
    <row r="57" spans="1:8" x14ac:dyDescent="0.25">
      <c r="A57" s="687"/>
      <c r="B57" s="718"/>
      <c r="C57" s="591"/>
      <c r="D57" s="405"/>
      <c r="E57" s="5"/>
      <c r="F57" s="5"/>
      <c r="G57" s="56">
        <f t="shared" si="1"/>
        <v>0</v>
      </c>
      <c r="H57" s="656"/>
    </row>
    <row r="58" spans="1:8" x14ac:dyDescent="0.25">
      <c r="A58" s="687"/>
      <c r="B58" s="718"/>
      <c r="C58" s="591"/>
      <c r="D58" s="405"/>
      <c r="E58" s="5"/>
      <c r="F58" s="5"/>
      <c r="G58" s="56">
        <f>IF(ISBLANK(F58),E58,F58)</f>
        <v>0</v>
      </c>
      <c r="H58" s="656"/>
    </row>
    <row r="59" spans="1:8" ht="15.75" thickBot="1" x14ac:dyDescent="0.3">
      <c r="A59" s="687"/>
      <c r="B59" s="718"/>
      <c r="C59" s="602"/>
      <c r="D59" s="522"/>
      <c r="E59" s="523"/>
      <c r="F59" s="523"/>
      <c r="G59" s="524">
        <f>IF(ISBLANK(F59),E59,F59)</f>
        <v>0</v>
      </c>
      <c r="H59" s="665"/>
    </row>
    <row r="60" spans="1:8" x14ac:dyDescent="0.25">
      <c r="A60" s="687"/>
      <c r="B60" s="717"/>
      <c r="C60" s="255"/>
      <c r="D60" s="519"/>
      <c r="E60" s="239"/>
      <c r="F60" s="520"/>
      <c r="G60" s="446">
        <f>IF(ISBLANK(F60),E60,F60)</f>
        <v>0</v>
      </c>
      <c r="H60" s="658"/>
    </row>
    <row r="61" spans="1:8" ht="14.45" customHeight="1" x14ac:dyDescent="0.25">
      <c r="A61" s="687"/>
      <c r="B61" s="718"/>
      <c r="C61" s="591"/>
      <c r="D61" s="405"/>
      <c r="E61" s="6"/>
      <c r="F61" s="6"/>
      <c r="G61" s="415">
        <f t="shared" si="1"/>
        <v>0</v>
      </c>
      <c r="H61" s="657"/>
    </row>
    <row r="62" spans="1:8" x14ac:dyDescent="0.25">
      <c r="A62" s="687"/>
      <c r="B62" s="718"/>
      <c r="C62" s="591"/>
      <c r="D62" s="405"/>
      <c r="E62" s="5"/>
      <c r="F62" s="5"/>
      <c r="G62" s="56">
        <f t="shared" si="1"/>
        <v>0</v>
      </c>
      <c r="H62" s="656"/>
    </row>
    <row r="63" spans="1:8" x14ac:dyDescent="0.25">
      <c r="A63" s="687"/>
      <c r="B63" s="718"/>
      <c r="C63" s="591"/>
      <c r="D63" s="405"/>
      <c r="E63" s="8"/>
      <c r="F63" s="8"/>
      <c r="G63" s="13">
        <f t="shared" si="1"/>
        <v>0</v>
      </c>
      <c r="H63" s="666"/>
    </row>
    <row r="64" spans="1:8" x14ac:dyDescent="0.25">
      <c r="A64" s="687"/>
      <c r="B64" s="718"/>
      <c r="C64" s="591"/>
      <c r="D64" s="405"/>
      <c r="E64" s="5"/>
      <c r="F64" s="5"/>
      <c r="G64" s="56">
        <f t="shared" si="1"/>
        <v>0</v>
      </c>
      <c r="H64" s="656"/>
    </row>
    <row r="65" spans="1:8" ht="15.75" thickBot="1" x14ac:dyDescent="0.3">
      <c r="A65" s="687"/>
      <c r="B65" s="719"/>
      <c r="C65" s="601"/>
      <c r="D65" s="521"/>
      <c r="E65" s="525"/>
      <c r="F65" s="525"/>
      <c r="G65" s="526">
        <f t="shared" si="1"/>
        <v>0</v>
      </c>
      <c r="H65" s="664"/>
    </row>
    <row r="66" spans="1:8" x14ac:dyDescent="0.25">
      <c r="A66" s="687"/>
      <c r="B66" s="626"/>
      <c r="C66" s="597"/>
      <c r="D66" s="639"/>
      <c r="E66" s="598"/>
      <c r="F66" s="510"/>
      <c r="G66" s="594">
        <f t="shared" si="1"/>
        <v>0</v>
      </c>
      <c r="H66" s="661"/>
    </row>
    <row r="67" spans="1:8" x14ac:dyDescent="0.25">
      <c r="A67" s="687"/>
      <c r="B67" s="626"/>
      <c r="C67" s="591"/>
      <c r="D67" s="640"/>
      <c r="E67" s="8"/>
      <c r="F67" s="5"/>
      <c r="G67" s="13">
        <f t="shared" si="1"/>
        <v>0</v>
      </c>
      <c r="H67" s="656"/>
    </row>
    <row r="68" spans="1:8" x14ac:dyDescent="0.25">
      <c r="A68" s="687"/>
      <c r="B68" s="718"/>
      <c r="C68" s="591"/>
      <c r="D68" s="405"/>
      <c r="E68" s="5"/>
      <c r="F68" s="5"/>
      <c r="G68" s="56">
        <f t="shared" si="1"/>
        <v>0</v>
      </c>
      <c r="H68" s="656"/>
    </row>
    <row r="69" spans="1:8" x14ac:dyDescent="0.25">
      <c r="A69" s="687"/>
      <c r="B69" s="718"/>
      <c r="C69" s="591"/>
      <c r="D69" s="405"/>
      <c r="E69" s="5"/>
      <c r="F69" s="5"/>
      <c r="G69" s="56">
        <f t="shared" si="1"/>
        <v>0</v>
      </c>
      <c r="H69" s="656"/>
    </row>
    <row r="70" spans="1:8" x14ac:dyDescent="0.25">
      <c r="A70" s="687"/>
      <c r="B70" s="718"/>
      <c r="C70" s="591"/>
      <c r="D70" s="405"/>
      <c r="E70" s="5"/>
      <c r="F70" s="5"/>
      <c r="G70" s="56">
        <f t="shared" si="1"/>
        <v>0</v>
      </c>
      <c r="H70" s="656"/>
    </row>
    <row r="71" spans="1:8" x14ac:dyDescent="0.25">
      <c r="A71" s="687"/>
      <c r="B71" s="718"/>
      <c r="C71" s="8"/>
      <c r="D71" s="405"/>
      <c r="E71" s="5"/>
      <c r="F71" s="5"/>
      <c r="G71" s="56">
        <f t="shared" si="1"/>
        <v>0</v>
      </c>
      <c r="H71" s="656"/>
    </row>
    <row r="72" spans="1:8" ht="15.75" thickBot="1" x14ac:dyDescent="0.3">
      <c r="A72" s="687"/>
      <c r="B72" s="718"/>
      <c r="C72" s="590"/>
      <c r="D72" s="522"/>
      <c r="E72" s="523"/>
      <c r="F72" s="523"/>
      <c r="G72" s="524">
        <f t="shared" si="1"/>
        <v>0</v>
      </c>
      <c r="H72" s="665"/>
    </row>
    <row r="73" spans="1:8" x14ac:dyDescent="0.25">
      <c r="A73" s="687"/>
      <c r="B73" s="717"/>
      <c r="C73" s="239"/>
      <c r="D73" s="519"/>
      <c r="E73" s="238"/>
      <c r="F73" s="520"/>
      <c r="G73" s="446">
        <f t="shared" ref="G73" si="4">IF(ISBLANK(F73),E73,F73)</f>
        <v>0</v>
      </c>
      <c r="H73" s="658"/>
    </row>
    <row r="74" spans="1:8" ht="14.45" customHeight="1" x14ac:dyDescent="0.25">
      <c r="A74" s="687"/>
      <c r="B74" s="718"/>
      <c r="C74" s="591"/>
      <c r="D74" s="405"/>
      <c r="E74" s="6"/>
      <c r="F74" s="6"/>
      <c r="G74" s="415">
        <f t="shared" si="1"/>
        <v>0</v>
      </c>
      <c r="H74" s="657"/>
    </row>
    <row r="75" spans="1:8" x14ac:dyDescent="0.25">
      <c r="A75" s="687"/>
      <c r="B75" s="718"/>
      <c r="C75" s="8"/>
      <c r="D75" s="406"/>
      <c r="E75" s="5"/>
      <c r="F75" s="5"/>
      <c r="G75" s="56">
        <f t="shared" si="1"/>
        <v>0</v>
      </c>
      <c r="H75" s="656"/>
    </row>
    <row r="76" spans="1:8" x14ac:dyDescent="0.25">
      <c r="A76" s="687"/>
      <c r="B76" s="718"/>
      <c r="C76" s="8"/>
      <c r="D76" s="406"/>
      <c r="E76" s="5"/>
      <c r="F76" s="5"/>
      <c r="G76" s="56">
        <f t="shared" si="1"/>
        <v>0</v>
      </c>
      <c r="H76" s="656"/>
    </row>
    <row r="77" spans="1:8" ht="15.75" thickBot="1" x14ac:dyDescent="0.3">
      <c r="A77" s="689"/>
      <c r="B77" s="719"/>
      <c r="C77" s="601"/>
      <c r="D77" s="521"/>
      <c r="E77" s="525"/>
      <c r="F77" s="525"/>
      <c r="G77" s="526">
        <f t="shared" si="1"/>
        <v>0</v>
      </c>
      <c r="H77" s="664"/>
    </row>
    <row r="79" spans="1:8" ht="15" customHeight="1" x14ac:dyDescent="0.25">
      <c r="D79" s="28"/>
      <c r="E79" s="28"/>
    </row>
  </sheetData>
  <mergeCells count="11">
    <mergeCell ref="B73:B77"/>
    <mergeCell ref="A2:B10"/>
    <mergeCell ref="F1:H1"/>
    <mergeCell ref="A12:B30"/>
    <mergeCell ref="B68:B72"/>
    <mergeCell ref="A33:A77"/>
    <mergeCell ref="B48:B52"/>
    <mergeCell ref="B53:B59"/>
    <mergeCell ref="B60:B65"/>
    <mergeCell ref="B33:B41"/>
    <mergeCell ref="B42:B47"/>
  </mergeCells>
  <conditionalFormatting sqref="E2:E10">
    <cfRule type="cellIs" dxfId="6" priority="2" operator="equal">
      <formula>FALSE</formula>
    </cfRule>
    <cfRule type="expression" dxfId="5" priority="3">
      <formula>NOT(_xlfn.ISFORMULA(E2))</formula>
    </cfRule>
  </conditionalFormatting>
  <conditionalFormatting sqref="E12:E26 G33:G77">
    <cfRule type="expression" dxfId="4" priority="5">
      <formula>NOT(_xlfn.ISFORMULA(E12))</formula>
    </cfRule>
  </conditionalFormatting>
  <conditionalFormatting sqref="E28:F30">
    <cfRule type="expression" dxfId="3" priority="6">
      <formula>NOT(_xlfn.ISFORMULA(E28))</formula>
    </cfRule>
  </conditionalFormatting>
  <hyperlinks>
    <hyperlink ref="H41" r:id="rId1" xr:uid="{A55683C2-24AF-485B-B0D5-89585A55AE9E}"/>
  </hyperlinks>
  <pageMargins left="0.7" right="0.7" top="0.75" bottom="0.75" header="0.3" footer="0.3"/>
  <pageSetup paperSize="9" orientation="portrait" r:id="rId2"/>
  <headerFooter>
    <oddHeader>&amp;C&amp;"Calibri"&amp;10&amp;KFF0000 OFFICIAL&amp;1#_x000D_</oddHeader>
  </headerFooter>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DAA-BB74-4CC4-8579-6C0FF5204A01}">
  <dimension ref="A1:G41"/>
  <sheetViews>
    <sheetView topLeftCell="A9" workbookViewId="0">
      <selection activeCell="L27" sqref="L27"/>
    </sheetView>
  </sheetViews>
  <sheetFormatPr defaultRowHeight="15" x14ac:dyDescent="0.25"/>
  <cols>
    <col min="1" max="1" width="6.7109375" customWidth="1"/>
    <col min="2" max="2" width="6" customWidth="1"/>
    <col min="3" max="3" width="52.85546875" customWidth="1"/>
    <col min="4" max="4" width="6.7109375" customWidth="1"/>
    <col min="5" max="5" width="9.28515625" customWidth="1"/>
    <col min="6" max="6" width="11.140625" customWidth="1"/>
    <col min="7" max="7" width="12.140625" customWidth="1"/>
  </cols>
  <sheetData>
    <row r="1" spans="1:7" ht="23.25" x14ac:dyDescent="0.25">
      <c r="A1" s="66" t="s">
        <v>65</v>
      </c>
      <c r="B1" s="67"/>
      <c r="C1" s="68"/>
      <c r="D1" s="67"/>
      <c r="E1" s="67"/>
      <c r="F1" s="67"/>
      <c r="G1" s="60"/>
    </row>
    <row r="2" spans="1:7" ht="15.75" thickBot="1" x14ac:dyDescent="0.3">
      <c r="A2" s="67"/>
      <c r="B2" s="67"/>
      <c r="C2" s="68"/>
      <c r="D2" s="67"/>
      <c r="E2" s="67"/>
      <c r="F2" s="67"/>
      <c r="G2" s="60"/>
    </row>
    <row r="3" spans="1:7" ht="14.45" customHeight="1" thickBot="1" x14ac:dyDescent="0.3">
      <c r="A3" s="756" t="s">
        <v>66</v>
      </c>
      <c r="B3" s="752" t="s">
        <v>67</v>
      </c>
      <c r="C3" s="742" t="s">
        <v>68</v>
      </c>
      <c r="D3" s="743"/>
      <c r="E3" s="743"/>
      <c r="F3" s="88" t="s">
        <v>69</v>
      </c>
    </row>
    <row r="4" spans="1:7" x14ac:dyDescent="0.25">
      <c r="A4" s="757"/>
      <c r="B4" s="753"/>
      <c r="C4" s="745"/>
      <c r="D4" s="745"/>
      <c r="E4" s="745"/>
      <c r="F4" s="89"/>
    </row>
    <row r="5" spans="1:7" x14ac:dyDescent="0.25">
      <c r="A5" s="757"/>
      <c r="B5" s="753"/>
      <c r="C5" s="738"/>
      <c r="D5" s="738"/>
      <c r="E5" s="738"/>
      <c r="F5" s="90"/>
    </row>
    <row r="6" spans="1:7" x14ac:dyDescent="0.25">
      <c r="A6" s="757"/>
      <c r="B6" s="753"/>
      <c r="C6" s="738"/>
      <c r="D6" s="738"/>
      <c r="E6" s="738"/>
      <c r="F6" s="90"/>
    </row>
    <row r="7" spans="1:7" x14ac:dyDescent="0.25">
      <c r="A7" s="757"/>
      <c r="B7" s="753"/>
      <c r="C7" s="738"/>
      <c r="D7" s="738"/>
      <c r="E7" s="738"/>
      <c r="F7" s="90"/>
    </row>
    <row r="8" spans="1:7" x14ac:dyDescent="0.25">
      <c r="A8" s="757"/>
      <c r="B8" s="753"/>
      <c r="C8" s="738"/>
      <c r="D8" s="738"/>
      <c r="E8" s="738"/>
      <c r="F8" s="90"/>
    </row>
    <row r="9" spans="1:7" ht="15.75" thickBot="1" x14ac:dyDescent="0.3">
      <c r="A9" s="757"/>
      <c r="B9" s="753"/>
      <c r="C9" s="735"/>
      <c r="D9" s="735"/>
      <c r="E9" s="735"/>
      <c r="F9" s="91"/>
    </row>
    <row r="10" spans="1:7" ht="15.75" thickBot="1" x14ac:dyDescent="0.3">
      <c r="A10" s="757"/>
      <c r="B10" s="754"/>
      <c r="C10" s="739" t="s">
        <v>7</v>
      </c>
      <c r="D10" s="740"/>
      <c r="E10" s="741"/>
      <c r="F10" s="92">
        <f>SUM(F4:F9)</f>
        <v>0</v>
      </c>
    </row>
    <row r="11" spans="1:7" ht="15.75" thickBot="1" x14ac:dyDescent="0.3">
      <c r="A11" s="758"/>
      <c r="B11" s="60"/>
    </row>
    <row r="12" spans="1:7" ht="29.25" thickBot="1" x14ac:dyDescent="0.3">
      <c r="A12" s="757"/>
      <c r="B12" s="752" t="s">
        <v>70</v>
      </c>
      <c r="C12" s="85" t="s">
        <v>71</v>
      </c>
      <c r="D12" s="86" t="s">
        <v>72</v>
      </c>
      <c r="E12" s="87" t="s">
        <v>73</v>
      </c>
      <c r="F12" s="433" t="s">
        <v>69</v>
      </c>
    </row>
    <row r="13" spans="1:7" x14ac:dyDescent="0.25">
      <c r="A13" s="757"/>
      <c r="B13" s="753"/>
      <c r="C13" s="83"/>
      <c r="D13" s="84">
        <v>0</v>
      </c>
      <c r="E13" s="98">
        <v>250</v>
      </c>
      <c r="F13" s="429">
        <f>D13*E13</f>
        <v>0</v>
      </c>
    </row>
    <row r="14" spans="1:7" x14ac:dyDescent="0.25">
      <c r="A14" s="757"/>
      <c r="B14" s="753"/>
      <c r="C14" s="69"/>
      <c r="D14" s="70"/>
      <c r="E14" s="99"/>
      <c r="F14" s="430">
        <f t="shared" ref="F14:F18" si="0">D14*E14</f>
        <v>0</v>
      </c>
    </row>
    <row r="15" spans="1:7" x14ac:dyDescent="0.25">
      <c r="A15" s="757"/>
      <c r="B15" s="753"/>
      <c r="C15" s="71"/>
      <c r="D15" s="70"/>
      <c r="E15" s="99"/>
      <c r="F15" s="430">
        <f t="shared" si="0"/>
        <v>0</v>
      </c>
    </row>
    <row r="16" spans="1:7" x14ac:dyDescent="0.25">
      <c r="A16" s="757"/>
      <c r="B16" s="753"/>
      <c r="C16" s="71"/>
      <c r="D16" s="70"/>
      <c r="E16" s="99"/>
      <c r="F16" s="430">
        <f t="shared" si="0"/>
        <v>0</v>
      </c>
    </row>
    <row r="17" spans="1:7" x14ac:dyDescent="0.25">
      <c r="A17" s="757"/>
      <c r="B17" s="753"/>
      <c r="C17" s="72"/>
      <c r="D17" s="61"/>
      <c r="E17" s="100"/>
      <c r="F17" s="430">
        <f t="shared" si="0"/>
        <v>0</v>
      </c>
    </row>
    <row r="18" spans="1:7" ht="15.75" thickBot="1" x14ac:dyDescent="0.3">
      <c r="A18" s="757"/>
      <c r="B18" s="753"/>
      <c r="C18" s="73"/>
      <c r="D18" s="63"/>
      <c r="E18" s="101"/>
      <c r="F18" s="431">
        <f t="shared" si="0"/>
        <v>0</v>
      </c>
    </row>
    <row r="19" spans="1:7" ht="15.75" thickBot="1" x14ac:dyDescent="0.3">
      <c r="A19" s="757"/>
      <c r="B19" s="754"/>
      <c r="C19" s="74" t="s">
        <v>7</v>
      </c>
      <c r="D19" s="64"/>
      <c r="E19" s="102"/>
      <c r="F19" s="93">
        <f>SUM(F13:F18)</f>
        <v>0</v>
      </c>
    </row>
    <row r="20" spans="1:7" ht="15.75" thickBot="1" x14ac:dyDescent="0.3">
      <c r="A20" s="759"/>
      <c r="B20" s="746" t="s">
        <v>74</v>
      </c>
      <c r="C20" s="747"/>
      <c r="D20" s="747"/>
      <c r="E20" s="748"/>
      <c r="F20" s="94">
        <f>F10+F19</f>
        <v>0</v>
      </c>
      <c r="G20" s="60"/>
    </row>
    <row r="21" spans="1:7" ht="15.75" thickBot="1" x14ac:dyDescent="0.3">
      <c r="A21" s="67"/>
      <c r="B21" s="67"/>
      <c r="C21" s="67"/>
      <c r="D21" s="67"/>
      <c r="E21" s="67"/>
      <c r="F21" s="67"/>
      <c r="G21" s="60"/>
    </row>
    <row r="22" spans="1:7" ht="15.75" thickBot="1" x14ac:dyDescent="0.3">
      <c r="A22" s="714" t="s">
        <v>75</v>
      </c>
      <c r="B22" s="755" t="s">
        <v>67</v>
      </c>
      <c r="C22" s="742" t="s">
        <v>68</v>
      </c>
      <c r="D22" s="743"/>
      <c r="E22" s="743"/>
      <c r="F22" s="88" t="s">
        <v>69</v>
      </c>
    </row>
    <row r="23" spans="1:7" x14ac:dyDescent="0.25">
      <c r="A23" s="715"/>
      <c r="B23" s="712"/>
      <c r="C23" s="744"/>
      <c r="D23" s="745"/>
      <c r="E23" s="745"/>
      <c r="F23" s="89">
        <v>0</v>
      </c>
    </row>
    <row r="24" spans="1:7" x14ac:dyDescent="0.25">
      <c r="A24" s="715"/>
      <c r="B24" s="712"/>
      <c r="C24" s="760"/>
      <c r="D24" s="738"/>
      <c r="E24" s="738"/>
      <c r="F24" s="90"/>
    </row>
    <row r="25" spans="1:7" x14ac:dyDescent="0.25">
      <c r="A25" s="715"/>
      <c r="B25" s="712"/>
      <c r="C25" s="760"/>
      <c r="D25" s="738"/>
      <c r="E25" s="738"/>
      <c r="F25" s="90"/>
    </row>
    <row r="26" spans="1:7" x14ac:dyDescent="0.25">
      <c r="A26" s="715"/>
      <c r="B26" s="712"/>
      <c r="C26" s="760"/>
      <c r="D26" s="738"/>
      <c r="E26" s="738"/>
      <c r="F26" s="90"/>
    </row>
    <row r="27" spans="1:7" x14ac:dyDescent="0.25">
      <c r="A27" s="715"/>
      <c r="B27" s="712"/>
      <c r="C27" s="760"/>
      <c r="D27" s="738"/>
      <c r="E27" s="738"/>
      <c r="F27" s="90"/>
    </row>
    <row r="28" spans="1:7" ht="15.75" thickBot="1" x14ac:dyDescent="0.3">
      <c r="A28" s="715"/>
      <c r="B28" s="712"/>
      <c r="C28" s="734"/>
      <c r="D28" s="735"/>
      <c r="E28" s="735"/>
      <c r="F28" s="91"/>
    </row>
    <row r="29" spans="1:7" ht="15.75" thickBot="1" x14ac:dyDescent="0.3">
      <c r="A29" s="715"/>
      <c r="B29" s="713"/>
      <c r="C29" s="736" t="s">
        <v>7</v>
      </c>
      <c r="D29" s="737"/>
      <c r="E29" s="737"/>
      <c r="F29" s="95">
        <f>SUM(F23:F28)</f>
        <v>0</v>
      </c>
    </row>
    <row r="30" spans="1:7" ht="15.75" thickBot="1" x14ac:dyDescent="0.3">
      <c r="A30" s="715"/>
      <c r="B30" s="67"/>
      <c r="C30" s="75"/>
      <c r="D30" s="65"/>
      <c r="E30" s="67"/>
      <c r="F30" s="76"/>
      <c r="G30" s="60"/>
    </row>
    <row r="31" spans="1:7" ht="29.25" thickBot="1" x14ac:dyDescent="0.3">
      <c r="A31" s="715"/>
      <c r="B31" s="755" t="s">
        <v>70</v>
      </c>
      <c r="C31" s="85" t="s">
        <v>76</v>
      </c>
      <c r="D31" s="86" t="s">
        <v>72</v>
      </c>
      <c r="E31" s="87" t="s">
        <v>73</v>
      </c>
      <c r="F31" s="433" t="s">
        <v>69</v>
      </c>
    </row>
    <row r="32" spans="1:7" x14ac:dyDescent="0.25">
      <c r="A32" s="715"/>
      <c r="B32" s="712"/>
      <c r="C32" s="81"/>
      <c r="D32" s="82"/>
      <c r="E32" s="103"/>
      <c r="F32" s="432">
        <f>D32*E32</f>
        <v>0</v>
      </c>
    </row>
    <row r="33" spans="1:7" x14ac:dyDescent="0.25">
      <c r="A33" s="715"/>
      <c r="B33" s="712"/>
      <c r="C33" s="77"/>
      <c r="D33" s="61"/>
      <c r="E33" s="100"/>
      <c r="F33" s="432">
        <f t="shared" ref="F33:F37" si="1">D33*E33</f>
        <v>0</v>
      </c>
    </row>
    <row r="34" spans="1:7" x14ac:dyDescent="0.25">
      <c r="A34" s="715"/>
      <c r="B34" s="712"/>
      <c r="C34" s="78"/>
      <c r="D34" s="79"/>
      <c r="E34" s="104"/>
      <c r="F34" s="432">
        <f t="shared" si="1"/>
        <v>0</v>
      </c>
    </row>
    <row r="35" spans="1:7" x14ac:dyDescent="0.25">
      <c r="A35" s="715"/>
      <c r="B35" s="712"/>
      <c r="C35" s="77"/>
      <c r="D35" s="61"/>
      <c r="E35" s="100"/>
      <c r="F35" s="432">
        <f t="shared" si="1"/>
        <v>0</v>
      </c>
    </row>
    <row r="36" spans="1:7" x14ac:dyDescent="0.25">
      <c r="A36" s="715"/>
      <c r="B36" s="712"/>
      <c r="C36" s="77"/>
      <c r="D36" s="61"/>
      <c r="E36" s="100"/>
      <c r="F36" s="432">
        <f t="shared" si="1"/>
        <v>0</v>
      </c>
    </row>
    <row r="37" spans="1:7" x14ac:dyDescent="0.25">
      <c r="A37" s="715"/>
      <c r="B37" s="712"/>
      <c r="C37" s="77"/>
      <c r="D37" s="61"/>
      <c r="E37" s="100"/>
      <c r="F37" s="432">
        <f t="shared" si="1"/>
        <v>0</v>
      </c>
    </row>
    <row r="38" spans="1:7" ht="15.75" thickBot="1" x14ac:dyDescent="0.3">
      <c r="A38" s="715"/>
      <c r="B38" s="712"/>
      <c r="C38" s="80" t="s">
        <v>7</v>
      </c>
      <c r="D38" s="62"/>
      <c r="E38" s="105"/>
      <c r="F38" s="96">
        <f>SUM(F32:F37)</f>
        <v>0</v>
      </c>
    </row>
    <row r="39" spans="1:7" ht="15.75" thickBot="1" x14ac:dyDescent="0.3">
      <c r="A39" s="716"/>
      <c r="B39" s="749" t="s">
        <v>77</v>
      </c>
      <c r="C39" s="750"/>
      <c r="D39" s="750"/>
      <c r="E39" s="751"/>
      <c r="F39" s="97">
        <f>F29+F38</f>
        <v>0</v>
      </c>
      <c r="G39" s="60"/>
    </row>
    <row r="40" spans="1:7" ht="15.75" thickBot="1" x14ac:dyDescent="0.3"/>
    <row r="41" spans="1:7" ht="15.75" thickBot="1" x14ac:dyDescent="0.3">
      <c r="A41" s="749" t="s">
        <v>303</v>
      </c>
      <c r="B41" s="750"/>
      <c r="C41" s="750"/>
      <c r="D41" s="750"/>
      <c r="E41" s="569"/>
      <c r="F41" s="94">
        <f>F20+F39</f>
        <v>0</v>
      </c>
    </row>
  </sheetData>
  <mergeCells count="25">
    <mergeCell ref="A41:D41"/>
    <mergeCell ref="A22:A39"/>
    <mergeCell ref="B39:E39"/>
    <mergeCell ref="B3:B10"/>
    <mergeCell ref="B12:B19"/>
    <mergeCell ref="B22:B29"/>
    <mergeCell ref="B31:B38"/>
    <mergeCell ref="A3:A20"/>
    <mergeCell ref="C24:E24"/>
    <mergeCell ref="C25:E25"/>
    <mergeCell ref="C26:E26"/>
    <mergeCell ref="C27:E27"/>
    <mergeCell ref="C3:E3"/>
    <mergeCell ref="C4:E4"/>
    <mergeCell ref="C5:E5"/>
    <mergeCell ref="C6:E6"/>
    <mergeCell ref="C28:E28"/>
    <mergeCell ref="C29:E29"/>
    <mergeCell ref="C7:E7"/>
    <mergeCell ref="C8:E8"/>
    <mergeCell ref="C10:E10"/>
    <mergeCell ref="C22:E22"/>
    <mergeCell ref="C23:E23"/>
    <mergeCell ref="B20:E20"/>
    <mergeCell ref="C9:E9"/>
  </mergeCells>
  <conditionalFormatting sqref="F10 F13:F20">
    <cfRule type="expression" dxfId="2" priority="3">
      <formula>NOT(_xlfn.ISFORMULA(F10))</formula>
    </cfRule>
  </conditionalFormatting>
  <conditionalFormatting sqref="F29 F32:F39">
    <cfRule type="expression" dxfId="1" priority="2">
      <formula>NOT(_xlfn.ISFORMULA(F29))</formula>
    </cfRule>
  </conditionalFormatting>
  <conditionalFormatting sqref="F41">
    <cfRule type="expression" dxfId="0" priority="1">
      <formula>NOT(_xlfn.ISFORMULA(F41))</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4C31-F182-4B17-ACED-95B7EC7B5999}">
  <dimension ref="A1:D21"/>
  <sheetViews>
    <sheetView workbookViewId="0">
      <selection activeCell="H27" sqref="H27"/>
    </sheetView>
  </sheetViews>
  <sheetFormatPr defaultRowHeight="15" x14ac:dyDescent="0.25"/>
  <cols>
    <col min="2" max="2" width="39.85546875" customWidth="1"/>
    <col min="3" max="3" width="15.42578125" bestFit="1" customWidth="1"/>
    <col min="4" max="4" width="26.5703125" bestFit="1" customWidth="1"/>
  </cols>
  <sheetData>
    <row r="1" spans="1:4" ht="23.25" x14ac:dyDescent="0.35">
      <c r="A1" s="641" t="s">
        <v>316</v>
      </c>
    </row>
    <row r="2" spans="1:4" ht="30" customHeight="1" x14ac:dyDescent="0.25">
      <c r="A2" s="407" t="s">
        <v>176</v>
      </c>
      <c r="B2" s="408" t="s">
        <v>179</v>
      </c>
      <c r="C2" s="408" t="s">
        <v>182</v>
      </c>
      <c r="D2" s="408" t="s">
        <v>239</v>
      </c>
    </row>
    <row r="3" spans="1:4" x14ac:dyDescent="0.25">
      <c r="A3" s="1">
        <v>1</v>
      </c>
      <c r="B3" s="412" cm="1">
        <f t="array" ref="B3:B12">TRANSPOSE('Project Model'!G2:P2)</f>
        <v>0</v>
      </c>
      <c r="C3" s="413" cm="1">
        <f t="array" ref="C3:C12">TRANSPOSE('Project Model'!G25:P25)</f>
        <v>0</v>
      </c>
      <c r="D3" s="428" cm="1">
        <f t="array" ref="D3:D12">TRANSPOSE('Project Model'!G33:P33)</f>
        <v>15</v>
      </c>
    </row>
    <row r="4" spans="1:4" x14ac:dyDescent="0.25">
      <c r="A4" s="1">
        <v>2</v>
      </c>
      <c r="B4" s="412">
        <v>0</v>
      </c>
      <c r="C4" s="413">
        <v>0</v>
      </c>
      <c r="D4" s="428">
        <v>15</v>
      </c>
    </row>
    <row r="5" spans="1:4" x14ac:dyDescent="0.25">
      <c r="A5" s="1">
        <v>3</v>
      </c>
      <c r="B5" s="412">
        <v>0</v>
      </c>
      <c r="C5" s="413">
        <v>0</v>
      </c>
      <c r="D5" s="428">
        <v>15</v>
      </c>
    </row>
    <row r="6" spans="1:4" x14ac:dyDescent="0.25">
      <c r="A6" s="1">
        <v>4</v>
      </c>
      <c r="B6" s="412">
        <v>0</v>
      </c>
      <c r="C6" s="413">
        <v>0</v>
      </c>
      <c r="D6" s="428">
        <v>15</v>
      </c>
    </row>
    <row r="7" spans="1:4" x14ac:dyDescent="0.25">
      <c r="A7" s="1">
        <v>5</v>
      </c>
      <c r="B7" s="412">
        <v>0</v>
      </c>
      <c r="C7" s="413">
        <v>0</v>
      </c>
      <c r="D7" s="428">
        <v>15</v>
      </c>
    </row>
    <row r="8" spans="1:4" x14ac:dyDescent="0.25">
      <c r="A8" s="1">
        <v>6</v>
      </c>
      <c r="B8" s="412">
        <v>0</v>
      </c>
      <c r="C8" s="413">
        <v>0</v>
      </c>
      <c r="D8" s="428">
        <v>15</v>
      </c>
    </row>
    <row r="9" spans="1:4" x14ac:dyDescent="0.25">
      <c r="A9" s="1">
        <v>7</v>
      </c>
      <c r="B9" s="412">
        <v>0</v>
      </c>
      <c r="C9" s="413">
        <v>0</v>
      </c>
      <c r="D9" s="428">
        <v>15</v>
      </c>
    </row>
    <row r="10" spans="1:4" x14ac:dyDescent="0.25">
      <c r="A10" s="1">
        <v>8</v>
      </c>
      <c r="B10" s="412">
        <v>0</v>
      </c>
      <c r="C10" s="413">
        <v>0</v>
      </c>
      <c r="D10" s="428">
        <v>15</v>
      </c>
    </row>
    <row r="11" spans="1:4" x14ac:dyDescent="0.25">
      <c r="A11" s="1">
        <v>9</v>
      </c>
      <c r="B11" s="412">
        <v>0</v>
      </c>
      <c r="C11" s="413">
        <v>0</v>
      </c>
      <c r="D11" s="428">
        <v>15</v>
      </c>
    </row>
    <row r="12" spans="1:4" x14ac:dyDescent="0.25">
      <c r="A12" s="1">
        <v>10</v>
      </c>
      <c r="B12" s="412">
        <v>0</v>
      </c>
      <c r="C12" s="413">
        <v>0</v>
      </c>
      <c r="D12" s="428">
        <v>15</v>
      </c>
    </row>
    <row r="13" spans="1:4" x14ac:dyDescent="0.25">
      <c r="A13" s="1">
        <v>11</v>
      </c>
      <c r="B13" s="412"/>
      <c r="C13" s="413"/>
      <c r="D13" s="428"/>
    </row>
    <row r="14" spans="1:4" x14ac:dyDescent="0.25">
      <c r="A14" s="1">
        <v>12</v>
      </c>
      <c r="B14" s="412"/>
      <c r="C14" s="413"/>
      <c r="D14" s="428"/>
    </row>
    <row r="15" spans="1:4" x14ac:dyDescent="0.25">
      <c r="A15" s="1">
        <v>13</v>
      </c>
      <c r="B15" s="412"/>
      <c r="C15" s="413"/>
      <c r="D15" s="428"/>
    </row>
    <row r="16" spans="1:4" x14ac:dyDescent="0.25">
      <c r="A16" s="1">
        <v>14</v>
      </c>
      <c r="B16" s="412"/>
      <c r="C16" s="413"/>
      <c r="D16" s="428"/>
    </row>
    <row r="17" spans="1:4" x14ac:dyDescent="0.25">
      <c r="A17" s="407" t="s">
        <v>7</v>
      </c>
      <c r="B17" s="408"/>
      <c r="C17" s="427">
        <f>SUM(C3:C16)</f>
        <v>0</v>
      </c>
      <c r="D17" s="408"/>
    </row>
    <row r="19" spans="1:4" x14ac:dyDescent="0.25">
      <c r="A19" t="s">
        <v>178</v>
      </c>
    </row>
    <row r="20" spans="1:4" x14ac:dyDescent="0.25">
      <c r="A20" t="s">
        <v>183</v>
      </c>
    </row>
    <row r="21" spans="1:4" x14ac:dyDescent="0.25">
      <c r="A21" t="s">
        <v>177</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C69D-8A5D-4DBA-98CB-3220ADD0E3B5}">
  <dimension ref="A1:D10"/>
  <sheetViews>
    <sheetView workbookViewId="0"/>
  </sheetViews>
  <sheetFormatPr defaultRowHeight="15" x14ac:dyDescent="0.25"/>
  <cols>
    <col min="1" max="1" width="40.5703125" customWidth="1"/>
    <col min="2" max="2" width="16.85546875" bestFit="1" customWidth="1"/>
    <col min="3" max="3" width="14.85546875" bestFit="1" customWidth="1"/>
    <col min="4" max="4" width="12.5703125" customWidth="1"/>
    <col min="5" max="5" width="14.85546875" bestFit="1" customWidth="1"/>
    <col min="7" max="7" width="14.85546875" bestFit="1" customWidth="1"/>
  </cols>
  <sheetData>
    <row r="1" spans="1:4" ht="23.25" x14ac:dyDescent="0.35">
      <c r="A1" s="57" t="s">
        <v>78</v>
      </c>
    </row>
    <row r="5" spans="1:4" x14ac:dyDescent="0.25">
      <c r="D5" s="153"/>
    </row>
    <row r="7" spans="1:4" x14ac:dyDescent="0.25">
      <c r="B7" s="154"/>
    </row>
    <row r="8" spans="1:4" x14ac:dyDescent="0.25">
      <c r="B8" s="29"/>
    </row>
    <row r="9" spans="1:4" x14ac:dyDescent="0.25">
      <c r="B9" s="150"/>
    </row>
    <row r="10" spans="1:4" x14ac:dyDescent="0.25">
      <c r="B10" s="150"/>
    </row>
  </sheetData>
  <pageMargins left="0.7" right="0.7" top="0.75" bottom="0.75" header="0.3" footer="0.3"/>
  <pageSetup orientation="portrait" r:id="rId1"/>
  <headerFooter>
    <oddHeader>&amp;C&amp;"Calibri"&amp;10&amp;KFF0000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6DA5-A4B5-4E21-AB89-F4E401189EEB}">
  <dimension ref="A1:C27"/>
  <sheetViews>
    <sheetView workbookViewId="0">
      <selection activeCell="A25" sqref="A25:C25"/>
    </sheetView>
  </sheetViews>
  <sheetFormatPr defaultRowHeight="15" x14ac:dyDescent="0.25"/>
  <cols>
    <col min="1" max="1" width="7" customWidth="1"/>
    <col min="2" max="2" width="10.85546875" customWidth="1"/>
    <col min="3" max="3" width="102" customWidth="1"/>
  </cols>
  <sheetData>
    <row r="1" spans="1:3" ht="18.75" x14ac:dyDescent="0.3">
      <c r="A1" s="440" t="s">
        <v>197</v>
      </c>
    </row>
    <row r="2" spans="1:3" x14ac:dyDescent="0.25">
      <c r="A2" s="14" t="s">
        <v>201</v>
      </c>
      <c r="B2" s="68" t="s">
        <v>223</v>
      </c>
      <c r="C2" s="68"/>
    </row>
    <row r="3" spans="1:3" x14ac:dyDescent="0.25">
      <c r="A3" s="68"/>
      <c r="B3" s="51" t="s">
        <v>217</v>
      </c>
      <c r="C3" s="68" t="s">
        <v>218</v>
      </c>
    </row>
    <row r="4" spans="1:3" x14ac:dyDescent="0.25">
      <c r="A4" s="68"/>
      <c r="B4" s="51" t="s">
        <v>217</v>
      </c>
      <c r="C4" s="68" t="s">
        <v>219</v>
      </c>
    </row>
    <row r="5" spans="1:3" x14ac:dyDescent="0.25">
      <c r="A5" s="68"/>
      <c r="B5" s="51" t="s">
        <v>217</v>
      </c>
      <c r="C5" s="68" t="s">
        <v>220</v>
      </c>
    </row>
    <row r="6" spans="1:3" x14ac:dyDescent="0.25">
      <c r="A6" s="68"/>
      <c r="B6" s="51" t="s">
        <v>217</v>
      </c>
      <c r="C6" s="68" t="s">
        <v>221</v>
      </c>
    </row>
    <row r="7" spans="1:3" x14ac:dyDescent="0.25">
      <c r="A7" s="68"/>
      <c r="B7" s="51" t="s">
        <v>217</v>
      </c>
      <c r="C7" s="68" t="s">
        <v>222</v>
      </c>
    </row>
    <row r="8" spans="1:3" ht="47.25" customHeight="1" x14ac:dyDescent="0.25">
      <c r="A8" s="14" t="s">
        <v>203</v>
      </c>
      <c r="B8" s="763" t="s">
        <v>225</v>
      </c>
      <c r="C8" s="763"/>
    </row>
    <row r="9" spans="1:3" ht="31.5" customHeight="1" x14ac:dyDescent="0.25">
      <c r="A9" s="14" t="s">
        <v>205</v>
      </c>
      <c r="B9" s="763" t="s">
        <v>226</v>
      </c>
      <c r="C9" s="763"/>
    </row>
    <row r="10" spans="1:3" x14ac:dyDescent="0.25">
      <c r="A10" s="14" t="s">
        <v>207</v>
      </c>
      <c r="B10" s="763" t="s">
        <v>224</v>
      </c>
      <c r="C10" s="763"/>
    </row>
    <row r="11" spans="1:3" x14ac:dyDescent="0.25">
      <c r="A11" s="14"/>
      <c r="B11" s="68"/>
      <c r="C11" s="68"/>
    </row>
    <row r="12" spans="1:3" ht="18.75" x14ac:dyDescent="0.25">
      <c r="A12" s="441" t="s">
        <v>198</v>
      </c>
      <c r="B12" s="68"/>
      <c r="C12" s="68"/>
    </row>
    <row r="13" spans="1:3" x14ac:dyDescent="0.25">
      <c r="A13" s="14" t="s">
        <v>201</v>
      </c>
      <c r="B13" s="763" t="s">
        <v>202</v>
      </c>
      <c r="C13" s="763"/>
    </row>
    <row r="14" spans="1:3" x14ac:dyDescent="0.25">
      <c r="A14" s="14" t="s">
        <v>203</v>
      </c>
      <c r="B14" s="763" t="s">
        <v>204</v>
      </c>
      <c r="C14" s="763"/>
    </row>
    <row r="15" spans="1:3" x14ac:dyDescent="0.25">
      <c r="A15" s="14" t="s">
        <v>205</v>
      </c>
      <c r="B15" s="763" t="s">
        <v>206</v>
      </c>
      <c r="C15" s="763"/>
    </row>
    <row r="16" spans="1:3" ht="30.75" customHeight="1" x14ac:dyDescent="0.25">
      <c r="A16" s="14" t="s">
        <v>207</v>
      </c>
      <c r="B16" s="763" t="s">
        <v>208</v>
      </c>
      <c r="C16" s="763"/>
    </row>
    <row r="17" spans="1:3" x14ac:dyDescent="0.25">
      <c r="A17" s="14" t="s">
        <v>209</v>
      </c>
      <c r="B17" s="763" t="s">
        <v>210</v>
      </c>
      <c r="C17" s="763"/>
    </row>
    <row r="18" spans="1:3" ht="30" customHeight="1" x14ac:dyDescent="0.25">
      <c r="A18" s="14" t="s">
        <v>211</v>
      </c>
      <c r="B18" s="763" t="s">
        <v>212</v>
      </c>
      <c r="C18" s="763"/>
    </row>
    <row r="19" spans="1:3" ht="29.25" customHeight="1" x14ac:dyDescent="0.25">
      <c r="A19" s="14" t="s">
        <v>213</v>
      </c>
      <c r="B19" s="763" t="s">
        <v>227</v>
      </c>
      <c r="C19" s="763"/>
    </row>
    <row r="20" spans="1:3" x14ac:dyDescent="0.25">
      <c r="A20" s="14" t="s">
        <v>214</v>
      </c>
      <c r="B20" s="763" t="s">
        <v>215</v>
      </c>
      <c r="C20" s="763"/>
    </row>
    <row r="21" spans="1:3" ht="30.75" customHeight="1" x14ac:dyDescent="0.25">
      <c r="A21" s="14" t="s">
        <v>216</v>
      </c>
      <c r="B21" s="763" t="s">
        <v>228</v>
      </c>
      <c r="C21" s="763"/>
    </row>
    <row r="22" spans="1:3" x14ac:dyDescent="0.25">
      <c r="A22" s="4"/>
    </row>
    <row r="23" spans="1:3" ht="46.5" customHeight="1" x14ac:dyDescent="0.25">
      <c r="A23" s="761" t="s">
        <v>195</v>
      </c>
      <c r="B23" s="761"/>
      <c r="C23" s="761"/>
    </row>
    <row r="24" spans="1:3" ht="30" customHeight="1" x14ac:dyDescent="0.25">
      <c r="A24" s="761" t="s">
        <v>196</v>
      </c>
      <c r="B24" s="761"/>
      <c r="C24" s="761"/>
    </row>
    <row r="25" spans="1:3" ht="30" customHeight="1" x14ac:dyDescent="0.25">
      <c r="A25" s="761" t="s">
        <v>199</v>
      </c>
      <c r="B25" s="761"/>
      <c r="C25" s="761"/>
    </row>
    <row r="26" spans="1:3" x14ac:dyDescent="0.25">
      <c r="A26" s="762" t="s">
        <v>200</v>
      </c>
      <c r="B26" s="762"/>
      <c r="C26" s="762"/>
    </row>
    <row r="27" spans="1:3" x14ac:dyDescent="0.25">
      <c r="A27" s="4"/>
    </row>
  </sheetData>
  <mergeCells count="16">
    <mergeCell ref="B15:C15"/>
    <mergeCell ref="B8:C8"/>
    <mergeCell ref="B9:C9"/>
    <mergeCell ref="B10:C10"/>
    <mergeCell ref="B13:C13"/>
    <mergeCell ref="B14:C14"/>
    <mergeCell ref="A23:C23"/>
    <mergeCell ref="A24:C24"/>
    <mergeCell ref="A25:C25"/>
    <mergeCell ref="A26:C26"/>
    <mergeCell ref="B16:C16"/>
    <mergeCell ref="B17:C17"/>
    <mergeCell ref="B18:C18"/>
    <mergeCell ref="B19:C19"/>
    <mergeCell ref="B20:C20"/>
    <mergeCell ref="B21:C21"/>
  </mergeCells>
  <hyperlinks>
    <hyperlink ref="A26" r:id="rId1" xr:uid="{0B007E03-3E8F-4A39-9921-628BD4A2304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4AD2-2439-4D68-A04D-399A33F3539A}">
  <dimension ref="A1"/>
  <sheetViews>
    <sheetView topLeftCell="A12" workbookViewId="0">
      <selection activeCell="C1" sqref="C1"/>
    </sheetView>
  </sheetViews>
  <sheetFormatPr defaultRowHeight="15" x14ac:dyDescent="0.25"/>
  <sheetData>
    <row r="1" spans="1:1" ht="23.25" x14ac:dyDescent="0.35">
      <c r="A1" s="641" t="s">
        <v>317</v>
      </c>
    </row>
  </sheetData>
  <pageMargins left="0.7" right="0.7" top="0.75" bottom="0.75" header="0.3" footer="0.3"/>
  <headerFooter>
    <oddHeader>&amp;C&amp;"Calibri"&amp;10&amp;KFF0000 OFFICIAL&amp;1#_x000D_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TaxCatchAll xmlns="757f890e-6ee1-42c2-87a4-67251f534738" xsi:nil="true"/>
    <daf2eb9bdeab441581d016ea133ba0a9 xmlns="757f890e-6ee1-42c2-87a4-67251f534738">
      <Terms xmlns="http://schemas.microsoft.com/office/infopath/2007/PartnerControls"/>
    </daf2eb9bdeab441581d016ea133ba0a9>
    <ActiveFlag xmlns="757f890e-6ee1-42c2-87a4-67251f534738">Active</ActiveFlag>
    <lcf76f155ced4ddcb4097134ff3c332f xmlns="d324fbc0-4d0b-4121-bd9d-204dc4eab7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WER Document" ma:contentTypeID="0x01010015C2573C1299BB40B19C9C898C58B77100154DFFFBE3E1DE4789348F0F74A47208" ma:contentTypeVersion="20" ma:contentTypeDescription="" ma:contentTypeScope="" ma:versionID="c65f1d4fc215ae4292a79f6055841449">
  <xsd:schema xmlns:xsd="http://www.w3.org/2001/XMLSchema" xmlns:xs="http://www.w3.org/2001/XMLSchema" xmlns:p="http://schemas.microsoft.com/office/2006/metadata/properties" xmlns:ns2="757f890e-6ee1-42c2-87a4-67251f534738" xmlns:ns3="d324fbc0-4d0b-4121-bd9d-204dc4eab728" targetNamespace="http://schemas.microsoft.com/office/2006/metadata/properties" ma:root="true" ma:fieldsID="c16d24f62a542d0bba0aaf0079bacad1" ns2:_="" ns3:_="">
    <xsd:import namespace="757f890e-6ee1-42c2-87a4-67251f534738"/>
    <xsd:import namespace="d324fbc0-4d0b-4121-bd9d-204dc4eab728"/>
    <xsd:element name="properties">
      <xsd:complexType>
        <xsd:sequence>
          <xsd:element name="documentManagement">
            <xsd:complexType>
              <xsd:all>
                <xsd:element ref="ns2:daf2eb9bdeab441581d016ea133ba0a9" minOccurs="0"/>
                <xsd:element ref="ns2:TaxCatchAll" minOccurs="0"/>
                <xsd:element ref="ns2:TaxCatchAllLabel" minOccurs="0"/>
                <xsd:element ref="ns2:ActiveFlag"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f890e-6ee1-42c2-87a4-67251f534738" elementFormDefault="qualified">
    <xsd:import namespace="http://schemas.microsoft.com/office/2006/documentManagement/types"/>
    <xsd:import namespace="http://schemas.microsoft.com/office/infopath/2007/PartnerControls"/>
    <xsd:element name="daf2eb9bdeab441581d016ea133ba0a9" ma:index="8" nillable="true" ma:taxonomy="true" ma:internalName="daf2eb9bdeab441581d016ea133ba0a9" ma:taxonomyFieldName="DocumentType" ma:displayName="DocumentType" ma:default="" ma:fieldId="{daf2eb9b-deab-4415-81d0-16ea133ba0a9}" ma:sspId="1ca7afb8-23c1-4170-8ec2-2d00fcd79873" ma:termSetId="e9ffdcb7-8a8c-440a-a27c-db3f09facdb8"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1745245-6ce3-425d-a2ea-ff883855d0d9}" ma:internalName="TaxCatchAll" ma:showField="CatchAllData" ma:web="757f890e-6ee1-42c2-87a4-67251f53473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1745245-6ce3-425d-a2ea-ff883855d0d9}" ma:internalName="TaxCatchAllLabel" ma:readOnly="true" ma:showField="CatchAllDataLabel" ma:web="757f890e-6ee1-42c2-87a4-67251f534738">
      <xsd:complexType>
        <xsd:complexContent>
          <xsd:extension base="dms:MultiChoiceLookup">
            <xsd:sequence>
              <xsd:element name="Value" type="dms:Lookup" maxOccurs="unbounded" minOccurs="0" nillable="true"/>
            </xsd:sequence>
          </xsd:extension>
        </xsd:complexContent>
      </xsd:complexType>
    </xsd:element>
    <xsd:element name="ActiveFlag" ma:index="12" nillable="true" ma:displayName="ActiveFlag" ma:default="Active" ma:format="Dropdown" ma:indexed="true" ma:internalName="ActiveFlag">
      <xsd:simpleType>
        <xsd:restriction base="dms:Choice">
          <xsd:enumeration value="Active"/>
          <xsd:enumeration value="Closed"/>
        </xsd:restrictio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24fbc0-4d0b-4121-bd9d-204dc4eab728"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39F885-2BFF-47BB-94F6-362EF967CEB2}">
  <ds:schemaRefs>
    <ds:schemaRef ds:uri="http://schemas.microsoft.com/office/2006/metadata/customXsn"/>
  </ds:schemaRefs>
</ds:datastoreItem>
</file>

<file path=customXml/itemProps2.xml><?xml version="1.0" encoding="utf-8"?>
<ds:datastoreItem xmlns:ds="http://schemas.openxmlformats.org/officeDocument/2006/customXml" ds:itemID="{087A0EE9-F0D1-4234-A185-3C42EA5992C9}">
  <ds:schemaRefs>
    <ds:schemaRef ds:uri="http://schemas.microsoft.com/office/2006/documentManagement/types"/>
    <ds:schemaRef ds:uri="http://schemas.openxmlformats.org/package/2006/metadata/core-properties"/>
    <ds:schemaRef ds:uri="757f890e-6ee1-42c2-87a4-67251f534738"/>
    <ds:schemaRef ds:uri="http://purl.org/dc/elements/1.1/"/>
    <ds:schemaRef ds:uri="http://schemas.microsoft.com/office/infopath/2007/PartnerControls"/>
    <ds:schemaRef ds:uri="http://schemas.microsoft.com/office/2006/metadata/properties"/>
    <ds:schemaRef ds:uri="d324fbc0-4d0b-4121-bd9d-204dc4eab728"/>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8A9BA58F-0E5F-4A1E-94BE-75E3E430978E}">
  <ds:schemaRefs>
    <ds:schemaRef ds:uri="http://schemas.microsoft.com/sharepoint/v3/contenttype/forms"/>
  </ds:schemaRefs>
</ds:datastoreItem>
</file>

<file path=customXml/itemProps4.xml><?xml version="1.0" encoding="utf-8"?>
<ds:datastoreItem xmlns:ds="http://schemas.openxmlformats.org/officeDocument/2006/customXml" ds:itemID="{6EA97B38-27E2-4FE3-AF6F-21C0B31C9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f890e-6ee1-42c2-87a4-67251f534738"/>
    <ds:schemaRef ds:uri="d324fbc0-4d0b-4121-bd9d-204dc4eab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Project Model</vt:lpstr>
      <vt:lpstr>Funding</vt:lpstr>
      <vt:lpstr>Input-output explorer</vt:lpstr>
      <vt:lpstr>In-kind</vt:lpstr>
      <vt:lpstr>Milestones</vt:lpstr>
      <vt:lpstr>Scratchpad</vt:lpstr>
      <vt:lpstr>Eligible costs</vt:lpstr>
      <vt:lpstr>Charts</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 Richardson</dc:creator>
  <cp:keywords/>
  <dc:description/>
  <cp:lastModifiedBy>Casey Sharpe</cp:lastModifiedBy>
  <cp:revision/>
  <cp:lastPrinted>2024-01-03T07:10:32Z</cp:lastPrinted>
  <dcterms:created xsi:type="dcterms:W3CDTF">2020-12-03T02:52:38Z</dcterms:created>
  <dcterms:modified xsi:type="dcterms:W3CDTF">2024-03-21T01:49:58Z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0x01010015C2573C1299BB40B19C9C898C58B77100154DFFFBE3E1DE4789348F0F74A47208</vt:lpwstr>
  </property>
  <property fmtid="{D5CDD505-2E9C-101B-9397-08002B2CF9AE}" pid="3" name="DocumentType">
    <vt:lpwstr/>
  </property>
  <property fmtid="{D5CDD505-2E9C-101B-9397-08002B2CF9AE}" pid="4" name="ContentType">
    <vt:lpwstr>DWER Document</vt:lpwstr>
  </property>
  <property fmtid="{D5CDD505-2E9C-101B-9397-08002B2CF9AE}" pid="5" name="ActiveFlag">
    <vt:lpwstr>Active</vt:lpwstr>
  </property>
  <property fmtid="{D5CDD505-2E9C-101B-9397-08002B2CF9AE}" pid="6" name="ScopeNotes">
    <vt:lpwstr/>
  </property>
  <property fmtid="{D5CDD505-2E9C-101B-9397-08002B2CF9AE}" pid="7" name="ParentLabel">
    <vt:lpwstr/>
  </property>
  <property fmtid="{D5CDD505-2E9C-101B-9397-08002B2CF9AE}" pid="8" name="MeetingDate">
    <vt:lpwstr/>
  </property>
  <property fmtid="{D5CDD505-2E9C-101B-9397-08002B2CF9AE}" pid="9" name="MediaServiceImageTags">
    <vt:lpwstr/>
  </property>
  <property fmtid="{D5CDD505-2E9C-101B-9397-08002B2CF9AE}" pid="10" name="MSIP_Label_8e7b4816-525d-4976-93bd-bcb06a9c224c_Enabled">
    <vt:lpwstr>true</vt:lpwstr>
  </property>
  <property fmtid="{D5CDD505-2E9C-101B-9397-08002B2CF9AE}" pid="11" name="MSIP_Label_8e7b4816-525d-4976-93bd-bcb06a9c224c_SetDate">
    <vt:lpwstr>2023-12-12T01:10:07Z</vt:lpwstr>
  </property>
  <property fmtid="{D5CDD505-2E9C-101B-9397-08002B2CF9AE}" pid="12" name="MSIP_Label_8e7b4816-525d-4976-93bd-bcb06a9c224c_Method">
    <vt:lpwstr>Standard</vt:lpwstr>
  </property>
  <property fmtid="{D5CDD505-2E9C-101B-9397-08002B2CF9AE}" pid="13" name="MSIP_Label_8e7b4816-525d-4976-93bd-bcb06a9c224c_Name">
    <vt:lpwstr>Official</vt:lpwstr>
  </property>
  <property fmtid="{D5CDD505-2E9C-101B-9397-08002B2CF9AE}" pid="14" name="MSIP_Label_8e7b4816-525d-4976-93bd-bcb06a9c224c_SiteId">
    <vt:lpwstr>53ebe217-aa1e-46fe-b88e-9d762dec2ef6</vt:lpwstr>
  </property>
  <property fmtid="{D5CDD505-2E9C-101B-9397-08002B2CF9AE}" pid="15" name="MSIP_Label_8e7b4816-525d-4976-93bd-bcb06a9c224c_ActionId">
    <vt:lpwstr>3857a05d-365d-4a46-97e0-590dfb55290b</vt:lpwstr>
  </property>
  <property fmtid="{D5CDD505-2E9C-101B-9397-08002B2CF9AE}" pid="16" name="MSIP_Label_8e7b4816-525d-4976-93bd-bcb06a9c224c_ContentBits">
    <vt:lpwstr>1</vt:lpwstr>
  </property>
</Properties>
</file>