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573" lockStructure="1"/>
  <bookViews>
    <workbookView xWindow="300" yWindow="60" windowWidth="28080" windowHeight="9825"/>
  </bookViews>
  <sheets>
    <sheet name="Worksheet" sheetId="1" r:id="rId1"/>
  </sheets>
  <definedNames>
    <definedName name="BC_Apply">Worksheet!$AN$39:$AN$40</definedName>
    <definedName name="BC_InsRange1">Worksheet!$AT$71:$BE$71</definedName>
    <definedName name="BC_InsRange2">Worksheet!$AT$85:$BE$85</definedName>
    <definedName name="BC_InsRange3">Worksheet!$AT$98:$BE$98</definedName>
    <definedName name="BC_InsRange4">Worksheet!$AT$111:$BE$111</definedName>
    <definedName name="BC_InsValue1">Worksheet!$AT$73:$BE$80</definedName>
    <definedName name="BC_InsValue2">Worksheet!$AT$87:$BE$94</definedName>
    <definedName name="BC_InsValue3">Worksheet!$AT$100:$BE$107</definedName>
    <definedName name="BC_InsValue4">Worksheet!$AT$113:$BE$120</definedName>
    <definedName name="BC_MJ">Worksheet!$BR$37:$FI$55</definedName>
    <definedName name="BC_MJ_Building">Worksheet!$BR$58:$FI$58</definedName>
    <definedName name="BC_PenRange">Worksheet!$AS$58:$AS$65</definedName>
    <definedName name="BC_PenRange_AlterExist">Worksheet!$AS$59:$AS$65</definedName>
    <definedName name="BC_PenRange1">Worksheet!$AS$73:$AS$80</definedName>
    <definedName name="BC_PenRange2">Worksheet!$AS$87:$AS$94</definedName>
    <definedName name="BC_PenRange3">Worksheet!$AS$100:$AS$107</definedName>
    <definedName name="BC_PenRange4">Worksheet!$AS$113:$AS$120</definedName>
    <definedName name="BC_StarBand">Worksheet!$BR$36:$FI$36</definedName>
    <definedName name="BC_StarBand_Rev">Worksheet!$BR$62:$FI$62</definedName>
    <definedName name="BC_Stars">Worksheet!$AO$51:$AO$53</definedName>
    <definedName name="BC_StarsDescribe">Worksheet!$AN$51:$AN$53</definedName>
    <definedName name="BC_WAZones">Worksheet!$AN$43:$AN$47</definedName>
    <definedName name="BC_YN" localSheetId="0">Worksheet!$AN$35:$AN$36</definedName>
    <definedName name="BC_ZoneLoc">Worksheet!$BQ$37:$BQ$55</definedName>
    <definedName name="BC_ZoneReg">Worksheet!$BP$37:$BP$55</definedName>
    <definedName name="_xlnm.Print_Area" localSheetId="0">Worksheet!$B$2:$M$69,Worksheet!$Q$2:$AI$84</definedName>
  </definedNames>
  <calcPr calcId="145621"/>
</workbook>
</file>

<file path=xl/calcChain.xml><?xml version="1.0" encoding="utf-8"?>
<calcChain xmlns="http://schemas.openxmlformats.org/spreadsheetml/2006/main">
  <c r="AQ46" i="1" l="1"/>
  <c r="AR36" i="1"/>
  <c r="AS38" i="1"/>
  <c r="AS36" i="1"/>
  <c r="AE36" i="1"/>
  <c r="AE38" i="1" s="1"/>
  <c r="AG69" i="1" l="1"/>
  <c r="AG66" i="1"/>
  <c r="AG63" i="1"/>
  <c r="AG60" i="1"/>
  <c r="AG57" i="1"/>
  <c r="C35" i="1"/>
  <c r="BK58" i="1"/>
  <c r="BJ58" i="1"/>
  <c r="BK67" i="1"/>
  <c r="BJ67" i="1"/>
  <c r="BK64" i="1"/>
  <c r="BJ64" i="1"/>
  <c r="BK61" i="1"/>
  <c r="BJ61" i="1"/>
  <c r="AV111" i="1"/>
  <c r="AW111" i="1"/>
  <c r="AX111" i="1"/>
  <c r="AX116" i="1" s="1"/>
  <c r="AY111" i="1"/>
  <c r="AY115" i="1" s="1"/>
  <c r="AZ111" i="1"/>
  <c r="AZ114" i="1" s="1"/>
  <c r="BA111" i="1"/>
  <c r="BA113" i="1" s="1"/>
  <c r="BB111" i="1"/>
  <c r="BC111" i="1"/>
  <c r="BD111" i="1"/>
  <c r="BE111" i="1"/>
  <c r="AU111" i="1"/>
  <c r="AV98" i="1"/>
  <c r="AW98" i="1"/>
  <c r="AX98" i="1"/>
  <c r="AX103" i="1" s="1"/>
  <c r="AY98" i="1"/>
  <c r="AZ98" i="1"/>
  <c r="AZ101" i="1" s="1"/>
  <c r="BA98" i="1"/>
  <c r="BB98" i="1"/>
  <c r="BC98" i="1"/>
  <c r="BD98" i="1"/>
  <c r="BE98" i="1"/>
  <c r="BE105" i="1" s="1"/>
  <c r="AU85" i="1"/>
  <c r="AU98" i="1"/>
  <c r="AV85" i="1"/>
  <c r="AW85" i="1"/>
  <c r="AX85" i="1"/>
  <c r="AY85" i="1"/>
  <c r="AZ85" i="1"/>
  <c r="AZ88" i="1" s="1"/>
  <c r="BA85" i="1"/>
  <c r="BA87" i="1" s="1"/>
  <c r="BB85" i="1"/>
  <c r="BC85" i="1"/>
  <c r="BD85" i="1"/>
  <c r="BE85" i="1"/>
  <c r="AV71" i="1"/>
  <c r="AW71" i="1"/>
  <c r="AX71" i="1"/>
  <c r="AX76" i="1" s="1"/>
  <c r="AY71" i="1"/>
  <c r="AY75" i="1" s="1"/>
  <c r="AZ71" i="1"/>
  <c r="AZ74" i="1" s="1"/>
  <c r="BA71" i="1"/>
  <c r="BB71" i="1"/>
  <c r="BC71" i="1"/>
  <c r="BD71" i="1"/>
  <c r="BE71" i="1"/>
  <c r="BE78" i="1" s="1"/>
  <c r="AU71" i="1"/>
  <c r="AT41" i="1"/>
  <c r="AS41" i="1"/>
  <c r="AR41" i="1"/>
  <c r="AQ41" i="1"/>
  <c r="AQ38" i="1"/>
  <c r="AQ36" i="1"/>
  <c r="BE119" i="1"/>
  <c r="BE118" i="1"/>
  <c r="BE117" i="1"/>
  <c r="BE116" i="1"/>
  <c r="BE115" i="1"/>
  <c r="BE114" i="1"/>
  <c r="BE113" i="1"/>
  <c r="BE103" i="1"/>
  <c r="BE102" i="1"/>
  <c r="BE93" i="1"/>
  <c r="BE92" i="1"/>
  <c r="BE91" i="1"/>
  <c r="BE90" i="1"/>
  <c r="BE89" i="1"/>
  <c r="BE88" i="1"/>
  <c r="BE87" i="1"/>
  <c r="BE79" i="1"/>
  <c r="BE76" i="1"/>
  <c r="BE75" i="1"/>
  <c r="BE74" i="1"/>
  <c r="BE73" i="1"/>
  <c r="BE120" i="1"/>
  <c r="BE107" i="1"/>
  <c r="BE94" i="1"/>
  <c r="BE80" i="1"/>
  <c r="AU80" i="1"/>
  <c r="AV80" i="1"/>
  <c r="AW80" i="1"/>
  <c r="AX80" i="1"/>
  <c r="AY80" i="1"/>
  <c r="AZ80" i="1"/>
  <c r="BA80" i="1"/>
  <c r="BB80" i="1"/>
  <c r="BC80" i="1"/>
  <c r="BD80" i="1"/>
  <c r="AU94" i="1"/>
  <c r="AV94" i="1"/>
  <c r="AW94" i="1"/>
  <c r="AX94" i="1"/>
  <c r="AY94" i="1"/>
  <c r="AZ94" i="1"/>
  <c r="BA94" i="1"/>
  <c r="BB94" i="1"/>
  <c r="BC94" i="1"/>
  <c r="BD94" i="1"/>
  <c r="AU107" i="1"/>
  <c r="AV107" i="1"/>
  <c r="AW107" i="1"/>
  <c r="AX107" i="1"/>
  <c r="AY107" i="1"/>
  <c r="AZ107" i="1"/>
  <c r="BA107" i="1"/>
  <c r="BB107" i="1"/>
  <c r="BC107" i="1"/>
  <c r="BD107" i="1"/>
  <c r="AU120" i="1"/>
  <c r="AV120" i="1"/>
  <c r="AW120" i="1"/>
  <c r="AX120" i="1"/>
  <c r="AY120" i="1"/>
  <c r="AZ120" i="1"/>
  <c r="BA120" i="1"/>
  <c r="BB120" i="1"/>
  <c r="BC120" i="1"/>
  <c r="BD120" i="1"/>
  <c r="AT120" i="1"/>
  <c r="AT107" i="1"/>
  <c r="AT94" i="1"/>
  <c r="AT80" i="1"/>
  <c r="AV118" i="1"/>
  <c r="AW117" i="1"/>
  <c r="AV105" i="1"/>
  <c r="AW104" i="1"/>
  <c r="AY102" i="1"/>
  <c r="BA100" i="1"/>
  <c r="AV92" i="1"/>
  <c r="AW91" i="1"/>
  <c r="AX90" i="1"/>
  <c r="AY89" i="1"/>
  <c r="AU106" i="1"/>
  <c r="AU79" i="1"/>
  <c r="AV78" i="1"/>
  <c r="AW77" i="1"/>
  <c r="BA73" i="1"/>
  <c r="AU119" i="1" l="1"/>
  <c r="AU93" i="1"/>
  <c r="BE104" i="1"/>
  <c r="BE100" i="1"/>
  <c r="BE101" i="1"/>
  <c r="BE77" i="1"/>
  <c r="BE106" i="1"/>
  <c r="AU41" i="1"/>
  <c r="AR43" i="1" s="1"/>
  <c r="AT43" i="1"/>
  <c r="AS43" i="1"/>
  <c r="Q3" i="1"/>
  <c r="M2" i="1"/>
  <c r="AI2" i="1" s="1"/>
  <c r="AQ43" i="1" l="1"/>
  <c r="FK7" i="1"/>
  <c r="BU11" i="1"/>
  <c r="BP10" i="1" l="1"/>
  <c r="BT27" i="1"/>
  <c r="BT21" i="1"/>
  <c r="BT13" i="1"/>
  <c r="BT11" i="1"/>
  <c r="BU8" i="1"/>
  <c r="BT8" i="1"/>
  <c r="BV28" i="1" s="1"/>
  <c r="CB58" i="1" l="1"/>
  <c r="CG58" i="1"/>
  <c r="CL58" i="1"/>
  <c r="CQ58" i="1"/>
  <c r="CV58" i="1"/>
  <c r="DA58" i="1"/>
  <c r="DF58" i="1"/>
  <c r="DK58" i="1"/>
  <c r="DP58" i="1"/>
  <c r="DU58" i="1"/>
  <c r="DZ58" i="1"/>
  <c r="EE58" i="1"/>
  <c r="EJ58" i="1"/>
  <c r="EO58" i="1"/>
  <c r="ET58" i="1"/>
  <c r="EY58" i="1"/>
  <c r="FD58" i="1"/>
  <c r="FI58" i="1"/>
  <c r="BW58" i="1"/>
  <c r="BR58" i="1"/>
  <c r="BS38" i="1"/>
  <c r="BT38" i="1"/>
  <c r="BU38" i="1"/>
  <c r="BV38" i="1"/>
  <c r="BS39" i="1"/>
  <c r="BT39" i="1"/>
  <c r="BU39" i="1" s="1"/>
  <c r="BV39" i="1"/>
  <c r="BS40" i="1"/>
  <c r="BT40" i="1"/>
  <c r="BU40" i="1"/>
  <c r="BV40" i="1"/>
  <c r="BS41" i="1"/>
  <c r="BT41" i="1" s="1"/>
  <c r="BU41" i="1" s="1"/>
  <c r="BV41" i="1" s="1"/>
  <c r="BS42" i="1"/>
  <c r="BT42" i="1"/>
  <c r="BU42" i="1" s="1"/>
  <c r="BV42" i="1"/>
  <c r="BS43" i="1"/>
  <c r="BT43" i="1"/>
  <c r="BU43" i="1" s="1"/>
  <c r="BV43" i="1" s="1"/>
  <c r="BS44" i="1"/>
  <c r="BT44" i="1"/>
  <c r="BU44" i="1" s="1"/>
  <c r="BV44" i="1" s="1"/>
  <c r="BS45" i="1"/>
  <c r="BT45" i="1" s="1"/>
  <c r="BU45" i="1" s="1"/>
  <c r="BV45" i="1" s="1"/>
  <c r="BS46" i="1"/>
  <c r="BS58" i="1" s="1"/>
  <c r="BT46" i="1"/>
  <c r="BT58" i="1" s="1"/>
  <c r="BS47" i="1"/>
  <c r="BT47" i="1"/>
  <c r="BU47" i="1" s="1"/>
  <c r="BV47" i="1" s="1"/>
  <c r="BS48" i="1"/>
  <c r="BT48" i="1"/>
  <c r="BU48" i="1"/>
  <c r="BV48" i="1" s="1"/>
  <c r="BS49" i="1"/>
  <c r="BT49" i="1" s="1"/>
  <c r="BU49" i="1" s="1"/>
  <c r="BV49" i="1" s="1"/>
  <c r="BS50" i="1"/>
  <c r="BT50" i="1"/>
  <c r="BU50" i="1" s="1"/>
  <c r="BV50" i="1" s="1"/>
  <c r="BS51" i="1"/>
  <c r="BT51" i="1"/>
  <c r="BU51" i="1" s="1"/>
  <c r="BV51" i="1" s="1"/>
  <c r="BS52" i="1"/>
  <c r="BT52" i="1"/>
  <c r="BU52" i="1" s="1"/>
  <c r="BV52" i="1" s="1"/>
  <c r="BS53" i="1"/>
  <c r="BT53" i="1"/>
  <c r="BU53" i="1" s="1"/>
  <c r="BV53" i="1"/>
  <c r="BS54" i="1"/>
  <c r="BT54" i="1"/>
  <c r="BU54" i="1"/>
  <c r="BV54" i="1"/>
  <c r="BS55" i="1"/>
  <c r="BT55" i="1"/>
  <c r="BU55" i="1" s="1"/>
  <c r="BV55" i="1"/>
  <c r="BX38" i="1"/>
  <c r="BY38" i="1"/>
  <c r="BZ38" i="1"/>
  <c r="CA38" i="1"/>
  <c r="BX39" i="1"/>
  <c r="BY39" i="1" s="1"/>
  <c r="BZ39" i="1" s="1"/>
  <c r="CA39" i="1" s="1"/>
  <c r="BX40" i="1"/>
  <c r="BY40" i="1"/>
  <c r="BZ40" i="1" s="1"/>
  <c r="CA40" i="1"/>
  <c r="BX41" i="1"/>
  <c r="BY41" i="1"/>
  <c r="BZ41" i="1" s="1"/>
  <c r="CA41" i="1" s="1"/>
  <c r="BX42" i="1"/>
  <c r="BY42" i="1"/>
  <c r="BZ42" i="1" s="1"/>
  <c r="CA42" i="1" s="1"/>
  <c r="BX43" i="1"/>
  <c r="BY43" i="1" s="1"/>
  <c r="BZ43" i="1" s="1"/>
  <c r="CA43" i="1" s="1"/>
  <c r="BX44" i="1"/>
  <c r="BY44" i="1"/>
  <c r="BZ44" i="1" s="1"/>
  <c r="CA44" i="1" s="1"/>
  <c r="BX45" i="1"/>
  <c r="BY45" i="1"/>
  <c r="BZ45" i="1" s="1"/>
  <c r="CA45" i="1" s="1"/>
  <c r="BX46" i="1"/>
  <c r="BX58" i="1" s="1"/>
  <c r="BY46" i="1"/>
  <c r="BY58" i="1" s="1"/>
  <c r="BZ46" i="1"/>
  <c r="BZ58" i="1" s="1"/>
  <c r="BX47" i="1"/>
  <c r="BY47" i="1" s="1"/>
  <c r="BZ47" i="1" s="1"/>
  <c r="CA47" i="1" s="1"/>
  <c r="BX48" i="1"/>
  <c r="BY48" i="1"/>
  <c r="BZ48" i="1" s="1"/>
  <c r="CA48" i="1" s="1"/>
  <c r="BX49" i="1"/>
  <c r="BY49" i="1"/>
  <c r="BZ49" i="1" s="1"/>
  <c r="CA49" i="1" s="1"/>
  <c r="BX50" i="1"/>
  <c r="BY50" i="1"/>
  <c r="BZ50" i="1" s="1"/>
  <c r="CA50" i="1" s="1"/>
  <c r="BX51" i="1"/>
  <c r="BY51" i="1"/>
  <c r="BZ51" i="1" s="1"/>
  <c r="CA51" i="1"/>
  <c r="BX52" i="1"/>
  <c r="BY52" i="1"/>
  <c r="BZ52" i="1"/>
  <c r="CA52" i="1"/>
  <c r="BX53" i="1"/>
  <c r="BY53" i="1"/>
  <c r="BZ53" i="1" s="1"/>
  <c r="CA53" i="1"/>
  <c r="BX54" i="1"/>
  <c r="BY54" i="1"/>
  <c r="BZ54" i="1"/>
  <c r="CA54" i="1"/>
  <c r="BX55" i="1"/>
  <c r="BY55" i="1" s="1"/>
  <c r="BZ55" i="1" s="1"/>
  <c r="CA55" i="1" s="1"/>
  <c r="CC38" i="1"/>
  <c r="CD38" i="1"/>
  <c r="CE38" i="1" s="1"/>
  <c r="CF38" i="1"/>
  <c r="CC39" i="1"/>
  <c r="CD39" i="1"/>
  <c r="CE39" i="1" s="1"/>
  <c r="CF39" i="1" s="1"/>
  <c r="CC40" i="1"/>
  <c r="CD40" i="1"/>
  <c r="CE40" i="1" s="1"/>
  <c r="CF40" i="1" s="1"/>
  <c r="CC41" i="1"/>
  <c r="CD41" i="1" s="1"/>
  <c r="CE41" i="1" s="1"/>
  <c r="CF41" i="1" s="1"/>
  <c r="CC42" i="1"/>
  <c r="CD42" i="1"/>
  <c r="CE42" i="1" s="1"/>
  <c r="CF42" i="1" s="1"/>
  <c r="CC43" i="1"/>
  <c r="CD43" i="1"/>
  <c r="CE43" i="1" s="1"/>
  <c r="CF43" i="1" s="1"/>
  <c r="CC44" i="1"/>
  <c r="CD44" i="1"/>
  <c r="CE44" i="1"/>
  <c r="CF44" i="1" s="1"/>
  <c r="CC45" i="1"/>
  <c r="CD45" i="1" s="1"/>
  <c r="CE45" i="1" s="1"/>
  <c r="CF45" i="1" s="1"/>
  <c r="CC46" i="1"/>
  <c r="CC58" i="1" s="1"/>
  <c r="CD46" i="1"/>
  <c r="CC47" i="1"/>
  <c r="CD47" i="1"/>
  <c r="CE47" i="1" s="1"/>
  <c r="CF47" i="1" s="1"/>
  <c r="CC48" i="1"/>
  <c r="CD48" i="1"/>
  <c r="CE48" i="1" s="1"/>
  <c r="CF48" i="1" s="1"/>
  <c r="CC49" i="1"/>
  <c r="CD49" i="1"/>
  <c r="CE49" i="1" s="1"/>
  <c r="CF49" i="1"/>
  <c r="CC50" i="1"/>
  <c r="CD50" i="1"/>
  <c r="CE50" i="1"/>
  <c r="CF50" i="1"/>
  <c r="CC51" i="1"/>
  <c r="CD51" i="1"/>
  <c r="CE51" i="1" s="1"/>
  <c r="CF51" i="1"/>
  <c r="CC52" i="1"/>
  <c r="CD52" i="1"/>
  <c r="CE52" i="1"/>
  <c r="CF52" i="1"/>
  <c r="CC53" i="1"/>
  <c r="CD53" i="1" s="1"/>
  <c r="CE53" i="1" s="1"/>
  <c r="CF53" i="1" s="1"/>
  <c r="CC54" i="1"/>
  <c r="CD54" i="1"/>
  <c r="CE54" i="1" s="1"/>
  <c r="CF54" i="1"/>
  <c r="CC55" i="1"/>
  <c r="CD55" i="1"/>
  <c r="CE55" i="1" s="1"/>
  <c r="CF55" i="1" s="1"/>
  <c r="CH38" i="1"/>
  <c r="CI38" i="1"/>
  <c r="CJ38" i="1" s="1"/>
  <c r="CK38" i="1" s="1"/>
  <c r="CH39" i="1"/>
  <c r="CI39" i="1" s="1"/>
  <c r="CJ39" i="1" s="1"/>
  <c r="CK39" i="1" s="1"/>
  <c r="CH40" i="1"/>
  <c r="CI40" i="1"/>
  <c r="CJ40" i="1" s="1"/>
  <c r="CK40" i="1" s="1"/>
  <c r="CH41" i="1"/>
  <c r="CI41" i="1"/>
  <c r="CJ41" i="1" s="1"/>
  <c r="CK41" i="1" s="1"/>
  <c r="CH42" i="1"/>
  <c r="CI42" i="1"/>
  <c r="CJ42" i="1"/>
  <c r="CK42" i="1" s="1"/>
  <c r="CH43" i="1"/>
  <c r="CI43" i="1" s="1"/>
  <c r="CJ43" i="1" s="1"/>
  <c r="CK43" i="1" s="1"/>
  <c r="CH44" i="1"/>
  <c r="CI44" i="1"/>
  <c r="CJ44" i="1" s="1"/>
  <c r="CK44" i="1" s="1"/>
  <c r="CH45" i="1"/>
  <c r="CI45" i="1"/>
  <c r="CJ45" i="1" s="1"/>
  <c r="CK45" i="1" s="1"/>
  <c r="CH46" i="1"/>
  <c r="CH58" i="1" s="1"/>
  <c r="CI46" i="1"/>
  <c r="CH47" i="1"/>
  <c r="CI47" i="1"/>
  <c r="CJ47" i="1" s="1"/>
  <c r="CK47" i="1"/>
  <c r="CH48" i="1"/>
  <c r="CI48" i="1"/>
  <c r="CJ48" i="1"/>
  <c r="CK48" i="1"/>
  <c r="CH49" i="1"/>
  <c r="CI49" i="1"/>
  <c r="CJ49" i="1" s="1"/>
  <c r="CK49" i="1"/>
  <c r="CH50" i="1"/>
  <c r="CI50" i="1"/>
  <c r="CJ50" i="1"/>
  <c r="CK50" i="1"/>
  <c r="CH51" i="1"/>
  <c r="CI51" i="1" s="1"/>
  <c r="CJ51" i="1" s="1"/>
  <c r="CK51" i="1" s="1"/>
  <c r="CH52" i="1"/>
  <c r="CI52" i="1"/>
  <c r="CJ52" i="1" s="1"/>
  <c r="CK52" i="1"/>
  <c r="CH53" i="1"/>
  <c r="CI53" i="1"/>
  <c r="CJ53" i="1" s="1"/>
  <c r="CK53" i="1" s="1"/>
  <c r="CH54" i="1"/>
  <c r="CI54" i="1"/>
  <c r="CJ54" i="1" s="1"/>
  <c r="CK54" i="1" s="1"/>
  <c r="CH55" i="1"/>
  <c r="CI55" i="1" s="1"/>
  <c r="CJ55" i="1" s="1"/>
  <c r="CK55" i="1" s="1"/>
  <c r="CM38" i="1"/>
  <c r="CN38" i="1"/>
  <c r="CO38" i="1" s="1"/>
  <c r="CP38" i="1" s="1"/>
  <c r="CM39" i="1"/>
  <c r="CN39" i="1"/>
  <c r="CO39" i="1" s="1"/>
  <c r="CP39" i="1" s="1"/>
  <c r="CM40" i="1"/>
  <c r="CN40" i="1"/>
  <c r="CO40" i="1"/>
  <c r="CP40" i="1" s="1"/>
  <c r="CM41" i="1"/>
  <c r="CN41" i="1" s="1"/>
  <c r="CO41" i="1" s="1"/>
  <c r="CP41" i="1" s="1"/>
  <c r="CM42" i="1"/>
  <c r="CN42" i="1"/>
  <c r="CO42" i="1" s="1"/>
  <c r="CP42" i="1" s="1"/>
  <c r="CM43" i="1"/>
  <c r="CN43" i="1"/>
  <c r="CO43" i="1" s="1"/>
  <c r="CP43" i="1" s="1"/>
  <c r="CM44" i="1"/>
  <c r="CN44" i="1"/>
  <c r="CO44" i="1" s="1"/>
  <c r="CP44" i="1" s="1"/>
  <c r="CM45" i="1"/>
  <c r="CN45" i="1"/>
  <c r="CO45" i="1" s="1"/>
  <c r="CP45" i="1"/>
  <c r="CM46" i="1"/>
  <c r="CM58" i="1" s="1"/>
  <c r="CN46" i="1"/>
  <c r="CN58" i="1" s="1"/>
  <c r="CO46" i="1"/>
  <c r="CO58" i="1" s="1"/>
  <c r="CP46" i="1"/>
  <c r="CP58" i="1" s="1"/>
  <c r="CM47" i="1"/>
  <c r="CN47" i="1"/>
  <c r="CO47" i="1" s="1"/>
  <c r="CP47" i="1"/>
  <c r="CM48" i="1"/>
  <c r="CN48" i="1"/>
  <c r="CO48" i="1"/>
  <c r="CP48" i="1"/>
  <c r="CM49" i="1"/>
  <c r="CN49" i="1" s="1"/>
  <c r="CO49" i="1" s="1"/>
  <c r="CP49" i="1" s="1"/>
  <c r="CM50" i="1"/>
  <c r="CN50" i="1"/>
  <c r="CO50" i="1" s="1"/>
  <c r="CP50" i="1"/>
  <c r="CM51" i="1"/>
  <c r="CN51" i="1"/>
  <c r="CO51" i="1" s="1"/>
  <c r="CP51" i="1" s="1"/>
  <c r="CM52" i="1"/>
  <c r="CN52" i="1"/>
  <c r="CO52" i="1" s="1"/>
  <c r="CP52" i="1" s="1"/>
  <c r="CM53" i="1"/>
  <c r="CN53" i="1" s="1"/>
  <c r="CO53" i="1" s="1"/>
  <c r="CP53" i="1" s="1"/>
  <c r="CM54" i="1"/>
  <c r="CN54" i="1"/>
  <c r="CO54" i="1" s="1"/>
  <c r="CP54" i="1" s="1"/>
  <c r="CM55" i="1"/>
  <c r="CN55" i="1"/>
  <c r="CO55" i="1" s="1"/>
  <c r="CP55" i="1" s="1"/>
  <c r="CR38" i="1"/>
  <c r="CS38" i="1"/>
  <c r="CT38" i="1"/>
  <c r="CU38" i="1" s="1"/>
  <c r="CR39" i="1"/>
  <c r="CS39" i="1" s="1"/>
  <c r="CT39" i="1" s="1"/>
  <c r="CU39" i="1" s="1"/>
  <c r="CR40" i="1"/>
  <c r="CS40" i="1"/>
  <c r="CT40" i="1" s="1"/>
  <c r="CU40" i="1" s="1"/>
  <c r="CR41" i="1"/>
  <c r="CS41" i="1"/>
  <c r="CT41" i="1" s="1"/>
  <c r="CU41" i="1" s="1"/>
  <c r="CR42" i="1"/>
  <c r="CS42" i="1"/>
  <c r="CT42" i="1" s="1"/>
  <c r="CU42" i="1" s="1"/>
  <c r="CR43" i="1"/>
  <c r="CS43" i="1"/>
  <c r="CT43" i="1" s="1"/>
  <c r="CU43" i="1"/>
  <c r="CR44" i="1"/>
  <c r="CS44" i="1"/>
  <c r="CT44" i="1"/>
  <c r="CU44" i="1"/>
  <c r="CR45" i="1"/>
  <c r="CS45" i="1"/>
  <c r="CT45" i="1" s="1"/>
  <c r="CU45" i="1"/>
  <c r="CR46" i="1"/>
  <c r="CR47" i="1"/>
  <c r="CS47" i="1" s="1"/>
  <c r="CT47" i="1" s="1"/>
  <c r="CU47" i="1"/>
  <c r="CR48" i="1"/>
  <c r="CS48" i="1"/>
  <c r="CT48" i="1" s="1"/>
  <c r="CU48" i="1"/>
  <c r="CR49" i="1"/>
  <c r="CS49" i="1" s="1"/>
  <c r="CT49" i="1" s="1"/>
  <c r="CU49" i="1" s="1"/>
  <c r="CR50" i="1"/>
  <c r="CS50" i="1" s="1"/>
  <c r="CT50" i="1" s="1"/>
  <c r="CU50" i="1" s="1"/>
  <c r="CR51" i="1"/>
  <c r="CS51" i="1"/>
  <c r="CT51" i="1" s="1"/>
  <c r="CU51" i="1" s="1"/>
  <c r="CR52" i="1"/>
  <c r="CS52" i="1"/>
  <c r="CT52" i="1"/>
  <c r="CU52" i="1" s="1"/>
  <c r="CR53" i="1"/>
  <c r="CS53" i="1"/>
  <c r="CT53" i="1" s="1"/>
  <c r="CU53" i="1"/>
  <c r="CR54" i="1"/>
  <c r="CS54" i="1" s="1"/>
  <c r="CT54" i="1"/>
  <c r="CU54" i="1" s="1"/>
  <c r="CR55" i="1"/>
  <c r="CS55" i="1" s="1"/>
  <c r="CT55" i="1" s="1"/>
  <c r="CU55" i="1"/>
  <c r="CW38" i="1"/>
  <c r="CX38" i="1" s="1"/>
  <c r="CY38" i="1" s="1"/>
  <c r="CZ38" i="1"/>
  <c r="CW39" i="1"/>
  <c r="CX39" i="1"/>
  <c r="CY39" i="1" s="1"/>
  <c r="CZ39" i="1" s="1"/>
  <c r="CW40" i="1"/>
  <c r="CX40" i="1"/>
  <c r="CY40" i="1"/>
  <c r="CZ40" i="1" s="1"/>
  <c r="CW41" i="1"/>
  <c r="CX41" i="1" s="1"/>
  <c r="CY41" i="1" s="1"/>
  <c r="CZ41" i="1" s="1"/>
  <c r="CW42" i="1"/>
  <c r="CX42" i="1"/>
  <c r="CY42" i="1" s="1"/>
  <c r="CZ42" i="1"/>
  <c r="CW43" i="1"/>
  <c r="CX43" i="1"/>
  <c r="CY43" i="1" s="1"/>
  <c r="CZ43" i="1" s="1"/>
  <c r="CW44" i="1"/>
  <c r="CX44" i="1" s="1"/>
  <c r="CY44" i="1"/>
  <c r="CZ44" i="1" s="1"/>
  <c r="CW45" i="1"/>
  <c r="CX45" i="1" s="1"/>
  <c r="CY45" i="1" s="1"/>
  <c r="CZ45" i="1"/>
  <c r="CW46" i="1"/>
  <c r="CW58" i="1" s="1"/>
  <c r="CW47" i="1"/>
  <c r="CX47" i="1"/>
  <c r="CY47" i="1" s="1"/>
  <c r="CZ47" i="1" s="1"/>
  <c r="CW48" i="1"/>
  <c r="CX48" i="1" s="1"/>
  <c r="CY48" i="1" s="1"/>
  <c r="CZ48" i="1" s="1"/>
  <c r="CW49" i="1"/>
  <c r="CX49" i="1"/>
  <c r="CY49" i="1" s="1"/>
  <c r="CZ49" i="1" s="1"/>
  <c r="CW50" i="1"/>
  <c r="CX50" i="1"/>
  <c r="CY50" i="1"/>
  <c r="CZ50" i="1" s="1"/>
  <c r="CW51" i="1"/>
  <c r="CX51" i="1"/>
  <c r="CY51" i="1" s="1"/>
  <c r="CZ51" i="1" s="1"/>
  <c r="CW52" i="1"/>
  <c r="CX52" i="1" s="1"/>
  <c r="CY52" i="1"/>
  <c r="CZ52" i="1"/>
  <c r="CW53" i="1"/>
  <c r="CX53" i="1" s="1"/>
  <c r="CY53" i="1" s="1"/>
  <c r="CZ53" i="1" s="1"/>
  <c r="CW54" i="1"/>
  <c r="CX54" i="1"/>
  <c r="CY54" i="1" s="1"/>
  <c r="CZ54" i="1"/>
  <c r="CW55" i="1"/>
  <c r="CX55" i="1"/>
  <c r="CY55" i="1" s="1"/>
  <c r="CZ55" i="1" s="1"/>
  <c r="DB38" i="1"/>
  <c r="DC38" i="1"/>
  <c r="DD38" i="1" s="1"/>
  <c r="DE38" i="1" s="1"/>
  <c r="DB39" i="1"/>
  <c r="DC39" i="1"/>
  <c r="DD39" i="1" s="1"/>
  <c r="DE39" i="1"/>
  <c r="DB40" i="1"/>
  <c r="DC40" i="1"/>
  <c r="DD40" i="1"/>
  <c r="DE40" i="1"/>
  <c r="DB41" i="1"/>
  <c r="DC41" i="1"/>
  <c r="DD41" i="1" s="1"/>
  <c r="DE41" i="1"/>
  <c r="DB42" i="1"/>
  <c r="DC42" i="1" s="1"/>
  <c r="DD42" i="1" s="1"/>
  <c r="DE42" i="1"/>
  <c r="DB43" i="1"/>
  <c r="DC43" i="1" s="1"/>
  <c r="DD43" i="1" s="1"/>
  <c r="DE43" i="1"/>
  <c r="DB44" i="1"/>
  <c r="DC44" i="1"/>
  <c r="DD44" i="1" s="1"/>
  <c r="DE44" i="1" s="1"/>
  <c r="DB45" i="1"/>
  <c r="DC45" i="1" s="1"/>
  <c r="DD45" i="1" s="1"/>
  <c r="DE45" i="1" s="1"/>
  <c r="DB46" i="1"/>
  <c r="DB58" i="1" s="1"/>
  <c r="DC46" i="1"/>
  <c r="DC58" i="1" s="1"/>
  <c r="DB47" i="1"/>
  <c r="DC47" i="1"/>
  <c r="DD47" i="1" s="1"/>
  <c r="DE47" i="1"/>
  <c r="DB48" i="1"/>
  <c r="DC48" i="1"/>
  <c r="DD48" i="1"/>
  <c r="DE48" i="1"/>
  <c r="DB49" i="1"/>
  <c r="DC49" i="1"/>
  <c r="DD49" i="1" s="1"/>
  <c r="DE49" i="1"/>
  <c r="DB50" i="1"/>
  <c r="DC50" i="1" s="1"/>
  <c r="DD50" i="1" s="1"/>
  <c r="DE50" i="1" s="1"/>
  <c r="DB51" i="1"/>
  <c r="DC51" i="1" s="1"/>
  <c r="DD51" i="1" s="1"/>
  <c r="DE51" i="1"/>
  <c r="DB52" i="1"/>
  <c r="DC52" i="1" s="1"/>
  <c r="DD52" i="1" s="1"/>
  <c r="DE52" i="1" s="1"/>
  <c r="DB53" i="1"/>
  <c r="DC53" i="1"/>
  <c r="DD53" i="1" s="1"/>
  <c r="DE53" i="1" s="1"/>
  <c r="DB54" i="1"/>
  <c r="DC54" i="1"/>
  <c r="DD54" i="1"/>
  <c r="DE54" i="1" s="1"/>
  <c r="DB55" i="1"/>
  <c r="DC55" i="1" s="1"/>
  <c r="DD55" i="1" s="1"/>
  <c r="DE55" i="1"/>
  <c r="DG38" i="1"/>
  <c r="DH38" i="1"/>
  <c r="DI38" i="1" s="1"/>
  <c r="DJ38" i="1"/>
  <c r="DG39" i="1"/>
  <c r="DH39" i="1"/>
  <c r="DI39" i="1" s="1"/>
  <c r="DJ39" i="1" s="1"/>
  <c r="DG40" i="1"/>
  <c r="DH40" i="1" s="1"/>
  <c r="DI40" i="1"/>
  <c r="DJ40" i="1"/>
  <c r="DG41" i="1"/>
  <c r="DH41" i="1" s="1"/>
  <c r="DI41" i="1" s="1"/>
  <c r="DJ41" i="1"/>
  <c r="DG42" i="1"/>
  <c r="DH42" i="1"/>
  <c r="DI42" i="1" s="1"/>
  <c r="DJ42" i="1" s="1"/>
  <c r="DG43" i="1"/>
  <c r="DH43" i="1"/>
  <c r="DI43" i="1" s="1"/>
  <c r="DJ43" i="1" s="1"/>
  <c r="DG44" i="1"/>
  <c r="DH44" i="1" s="1"/>
  <c r="DI44" i="1"/>
  <c r="DJ44" i="1" s="1"/>
  <c r="DG45" i="1"/>
  <c r="DH45" i="1"/>
  <c r="DI45" i="1" s="1"/>
  <c r="DJ45" i="1" s="1"/>
  <c r="DG46" i="1"/>
  <c r="DG58" i="1" s="1"/>
  <c r="DH46" i="1"/>
  <c r="DH58" i="1" s="1"/>
  <c r="DG47" i="1"/>
  <c r="DH47" i="1"/>
  <c r="DI47" i="1" s="1"/>
  <c r="DJ47" i="1"/>
  <c r="DG48" i="1"/>
  <c r="DH48" i="1" s="1"/>
  <c r="DI48" i="1"/>
  <c r="DJ48" i="1"/>
  <c r="DG49" i="1"/>
  <c r="DH49" i="1" s="1"/>
  <c r="DI49" i="1" s="1"/>
  <c r="DJ49" i="1" s="1"/>
  <c r="DG50" i="1"/>
  <c r="DH50" i="1"/>
  <c r="DI50" i="1" s="1"/>
  <c r="DJ50" i="1"/>
  <c r="DG51" i="1"/>
  <c r="DH51" i="1"/>
  <c r="DI51" i="1" s="1"/>
  <c r="DJ51" i="1" s="1"/>
  <c r="DG52" i="1"/>
  <c r="DH52" i="1"/>
  <c r="DI52" i="1" s="1"/>
  <c r="DJ52" i="1" s="1"/>
  <c r="DG53" i="1"/>
  <c r="DH53" i="1" s="1"/>
  <c r="DI53" i="1" s="1"/>
  <c r="DJ53" i="1" s="1"/>
  <c r="DG54" i="1"/>
  <c r="DH54" i="1"/>
  <c r="DI54" i="1" s="1"/>
  <c r="DJ54" i="1" s="1"/>
  <c r="DG55" i="1"/>
  <c r="DH55" i="1"/>
  <c r="DI55" i="1" s="1"/>
  <c r="DJ55" i="1" s="1"/>
  <c r="DL38" i="1"/>
  <c r="DM38" i="1" s="1"/>
  <c r="DN38" i="1" s="1"/>
  <c r="DO38" i="1"/>
  <c r="DL39" i="1"/>
  <c r="DM39" i="1" s="1"/>
  <c r="DN39" i="1" s="1"/>
  <c r="DO39" i="1" s="1"/>
  <c r="DL40" i="1"/>
  <c r="DM40" i="1"/>
  <c r="DN40" i="1" s="1"/>
  <c r="DO40" i="1"/>
  <c r="DL41" i="1"/>
  <c r="DM41" i="1" s="1"/>
  <c r="DN41" i="1" s="1"/>
  <c r="DO41" i="1" s="1"/>
  <c r="DL42" i="1"/>
  <c r="DM42" i="1"/>
  <c r="DN42" i="1"/>
  <c r="DO42" i="1" s="1"/>
  <c r="DL43" i="1"/>
  <c r="DM43" i="1"/>
  <c r="DN43" i="1" s="1"/>
  <c r="DO43" i="1"/>
  <c r="DL44" i="1"/>
  <c r="DM44" i="1"/>
  <c r="DN44" i="1"/>
  <c r="DO44" i="1"/>
  <c r="DL45" i="1"/>
  <c r="DM45" i="1"/>
  <c r="DN45" i="1" s="1"/>
  <c r="DO45" i="1"/>
  <c r="DL46" i="1"/>
  <c r="DL47" i="1"/>
  <c r="DM47" i="1" s="1"/>
  <c r="DN47" i="1"/>
  <c r="DO47" i="1"/>
  <c r="DL48" i="1"/>
  <c r="DM48" i="1" s="1"/>
  <c r="DN48" i="1"/>
  <c r="DO48" i="1"/>
  <c r="DL49" i="1"/>
  <c r="DM49" i="1" s="1"/>
  <c r="DN49" i="1" s="1"/>
  <c r="DO49" i="1"/>
  <c r="DL50" i="1"/>
  <c r="DM50" i="1" s="1"/>
  <c r="DN50" i="1"/>
  <c r="DO50" i="1" s="1"/>
  <c r="DL51" i="1"/>
  <c r="DM51" i="1" s="1"/>
  <c r="DN51" i="1"/>
  <c r="DO51" i="1" s="1"/>
  <c r="DL52" i="1"/>
  <c r="DM52" i="1" s="1"/>
  <c r="DN52" i="1"/>
  <c r="DO52" i="1"/>
  <c r="DL53" i="1"/>
  <c r="DM53" i="1" s="1"/>
  <c r="DN53" i="1" s="1"/>
  <c r="DO53" i="1"/>
  <c r="DL54" i="1"/>
  <c r="DM54" i="1" s="1"/>
  <c r="DN54" i="1"/>
  <c r="DO54" i="1" s="1"/>
  <c r="DL55" i="1"/>
  <c r="DM55" i="1" s="1"/>
  <c r="DN55" i="1"/>
  <c r="DO55" i="1"/>
  <c r="DQ38" i="1"/>
  <c r="DR38" i="1" s="1"/>
  <c r="DS38" i="1"/>
  <c r="DT38" i="1"/>
  <c r="DQ39" i="1"/>
  <c r="DR39" i="1" s="1"/>
  <c r="DS39" i="1" s="1"/>
  <c r="DT39" i="1"/>
  <c r="DQ40" i="1"/>
  <c r="DR40" i="1" s="1"/>
  <c r="DS40" i="1"/>
  <c r="DT40" i="1" s="1"/>
  <c r="DQ41" i="1"/>
  <c r="DR41" i="1" s="1"/>
  <c r="DS41" i="1"/>
  <c r="DT41" i="1" s="1"/>
  <c r="DQ42" i="1"/>
  <c r="DR42" i="1" s="1"/>
  <c r="DS42" i="1"/>
  <c r="DT42" i="1"/>
  <c r="DQ43" i="1"/>
  <c r="DR43" i="1" s="1"/>
  <c r="DS43" i="1" s="1"/>
  <c r="DT43" i="1"/>
  <c r="DQ44" i="1"/>
  <c r="DR44" i="1" s="1"/>
  <c r="DS44" i="1"/>
  <c r="DT44" i="1" s="1"/>
  <c r="DQ45" i="1"/>
  <c r="DR45" i="1" s="1"/>
  <c r="DS45" i="1"/>
  <c r="DT45" i="1"/>
  <c r="DQ46" i="1"/>
  <c r="DQ47" i="1"/>
  <c r="DR47" i="1" s="1"/>
  <c r="DS47" i="1" s="1"/>
  <c r="DT47" i="1"/>
  <c r="DQ48" i="1"/>
  <c r="DR48" i="1" s="1"/>
  <c r="DS48" i="1"/>
  <c r="DT48" i="1" s="1"/>
  <c r="DQ49" i="1"/>
  <c r="DR49" i="1" s="1"/>
  <c r="DS49" i="1"/>
  <c r="DT49" i="1" s="1"/>
  <c r="DQ50" i="1"/>
  <c r="DR50" i="1"/>
  <c r="DS50" i="1"/>
  <c r="DT50" i="1" s="1"/>
  <c r="DQ51" i="1"/>
  <c r="DR51" i="1" s="1"/>
  <c r="DS51" i="1"/>
  <c r="DT51" i="1"/>
  <c r="DQ52" i="1"/>
  <c r="DR52" i="1" s="1"/>
  <c r="DS52" i="1"/>
  <c r="DT52" i="1"/>
  <c r="DQ53" i="1"/>
  <c r="DR53" i="1" s="1"/>
  <c r="DS53" i="1" s="1"/>
  <c r="DT53" i="1" s="1"/>
  <c r="DQ54" i="1"/>
  <c r="DR54" i="1"/>
  <c r="DS54" i="1" s="1"/>
  <c r="DT54" i="1"/>
  <c r="DQ55" i="1"/>
  <c r="DR55" i="1" s="1"/>
  <c r="DS55" i="1"/>
  <c r="DT55" i="1" s="1"/>
  <c r="DV38" i="1"/>
  <c r="DW38" i="1"/>
  <c r="DX38" i="1" s="1"/>
  <c r="DY38" i="1" s="1"/>
  <c r="DV39" i="1"/>
  <c r="DW39" i="1" s="1"/>
  <c r="DX39" i="1"/>
  <c r="DY39" i="1"/>
  <c r="DV40" i="1"/>
  <c r="DW40" i="1"/>
  <c r="DX40" i="1"/>
  <c r="DY40" i="1"/>
  <c r="DV41" i="1"/>
  <c r="DW41" i="1" s="1"/>
  <c r="DX41" i="1"/>
  <c r="DY41" i="1"/>
  <c r="DV42" i="1"/>
  <c r="DW42" i="1" s="1"/>
  <c r="DX42" i="1" s="1"/>
  <c r="DY42" i="1" s="1"/>
  <c r="DV43" i="1"/>
  <c r="DW43" i="1" s="1"/>
  <c r="DX43" i="1" s="1"/>
  <c r="DY43" i="1"/>
  <c r="DV44" i="1"/>
  <c r="DW44" i="1"/>
  <c r="DX44" i="1" s="1"/>
  <c r="DY44" i="1"/>
  <c r="DV45" i="1"/>
  <c r="DW45" i="1" s="1"/>
  <c r="DX45" i="1" s="1"/>
  <c r="DY45" i="1" s="1"/>
  <c r="DV46" i="1"/>
  <c r="DV58" i="1" s="1"/>
  <c r="DW46" i="1"/>
  <c r="DW58" i="1" s="1"/>
  <c r="DX46" i="1"/>
  <c r="DV47" i="1"/>
  <c r="DW47" i="1" s="1"/>
  <c r="DX47" i="1"/>
  <c r="DY47" i="1"/>
  <c r="DV48" i="1"/>
  <c r="DW48" i="1"/>
  <c r="DX48" i="1"/>
  <c r="DY48" i="1"/>
  <c r="DV49" i="1"/>
  <c r="DW49" i="1" s="1"/>
  <c r="DX49" i="1"/>
  <c r="DY49" i="1"/>
  <c r="DV50" i="1"/>
  <c r="DW50" i="1" s="1"/>
  <c r="DX50" i="1"/>
  <c r="DY50" i="1" s="1"/>
  <c r="DV51" i="1"/>
  <c r="DW51" i="1" s="1"/>
  <c r="DX51" i="1" s="1"/>
  <c r="DY51" i="1"/>
  <c r="DV52" i="1"/>
  <c r="DW52" i="1" s="1"/>
  <c r="DX52" i="1" s="1"/>
  <c r="DY52" i="1" s="1"/>
  <c r="DV53" i="1"/>
  <c r="DW53" i="1" s="1"/>
  <c r="DX53" i="1"/>
  <c r="DY53" i="1" s="1"/>
  <c r="DV54" i="1"/>
  <c r="DW54" i="1"/>
  <c r="DX54" i="1"/>
  <c r="DY54" i="1" s="1"/>
  <c r="DV55" i="1"/>
  <c r="DW55" i="1" s="1"/>
  <c r="DX55" i="1" s="1"/>
  <c r="DY55" i="1" s="1"/>
  <c r="EA38" i="1"/>
  <c r="EB38" i="1"/>
  <c r="EC38" i="1" s="1"/>
  <c r="ED38" i="1" s="1"/>
  <c r="EA39" i="1"/>
  <c r="EB39" i="1" s="1"/>
  <c r="EC39" i="1"/>
  <c r="ED39" i="1" s="1"/>
  <c r="EA40" i="1"/>
  <c r="EB40" i="1" s="1"/>
  <c r="EC40" i="1"/>
  <c r="ED40" i="1"/>
  <c r="EA41" i="1"/>
  <c r="EB41" i="1" s="1"/>
  <c r="EC41" i="1" s="1"/>
  <c r="ED41" i="1"/>
  <c r="EA42" i="1"/>
  <c r="EB42" i="1"/>
  <c r="EC42" i="1" s="1"/>
  <c r="ED42" i="1" s="1"/>
  <c r="EA43" i="1"/>
  <c r="EB43" i="1" s="1"/>
  <c r="EC43" i="1"/>
  <c r="ED43" i="1" s="1"/>
  <c r="EA44" i="1"/>
  <c r="EB44" i="1" s="1"/>
  <c r="EC44" i="1" s="1"/>
  <c r="ED44" i="1" s="1"/>
  <c r="EA45" i="1"/>
  <c r="EB45" i="1" s="1"/>
  <c r="EC45" i="1"/>
  <c r="ED45" i="1" s="1"/>
  <c r="EA46" i="1"/>
  <c r="EA58" i="1" s="1"/>
  <c r="EB46" i="1"/>
  <c r="EB58" i="1" s="1"/>
  <c r="EC46" i="1"/>
  <c r="EC58" i="1" s="1"/>
  <c r="EA47" i="1"/>
  <c r="EB47" i="1" s="1"/>
  <c r="EC47" i="1"/>
  <c r="ED47" i="1"/>
  <c r="EA48" i="1"/>
  <c r="EB48" i="1" s="1"/>
  <c r="EC48" i="1"/>
  <c r="ED48" i="1"/>
  <c r="EA49" i="1"/>
  <c r="EB49" i="1" s="1"/>
  <c r="EC49" i="1" s="1"/>
  <c r="ED49" i="1" s="1"/>
  <c r="EA50" i="1"/>
  <c r="EB50" i="1"/>
  <c r="EC50" i="1" s="1"/>
  <c r="ED50" i="1"/>
  <c r="EA51" i="1"/>
  <c r="EB51" i="1" s="1"/>
  <c r="EC51" i="1"/>
  <c r="ED51" i="1" s="1"/>
  <c r="EA52" i="1"/>
  <c r="EB52" i="1"/>
  <c r="EC52" i="1" s="1"/>
  <c r="ED52" i="1" s="1"/>
  <c r="EA53" i="1"/>
  <c r="EB53" i="1" s="1"/>
  <c r="EC53" i="1"/>
  <c r="ED53" i="1"/>
  <c r="EA54" i="1"/>
  <c r="EB54" i="1"/>
  <c r="EC54" i="1"/>
  <c r="ED54" i="1"/>
  <c r="EA55" i="1"/>
  <c r="EB55" i="1" s="1"/>
  <c r="EC55" i="1"/>
  <c r="ED55" i="1"/>
  <c r="EF38" i="1"/>
  <c r="EG38" i="1" s="1"/>
  <c r="EH38" i="1" s="1"/>
  <c r="EI38" i="1" s="1"/>
  <c r="EF39" i="1"/>
  <c r="EG39" i="1" s="1"/>
  <c r="EH39" i="1" s="1"/>
  <c r="EI39" i="1"/>
  <c r="EF40" i="1"/>
  <c r="EG40" i="1"/>
  <c r="EH40" i="1" s="1"/>
  <c r="EI40" i="1"/>
  <c r="EF41" i="1"/>
  <c r="EG41" i="1" s="1"/>
  <c r="EH41" i="1" s="1"/>
  <c r="EI41" i="1" s="1"/>
  <c r="EF42" i="1"/>
  <c r="EG42" i="1"/>
  <c r="EH42" i="1"/>
  <c r="EI42" i="1" s="1"/>
  <c r="EF43" i="1"/>
  <c r="EG43" i="1" s="1"/>
  <c r="EH43" i="1"/>
  <c r="EI43" i="1"/>
  <c r="EF44" i="1"/>
  <c r="EG44" i="1"/>
  <c r="EH44" i="1"/>
  <c r="EI44" i="1"/>
  <c r="EF45" i="1"/>
  <c r="EG45" i="1" s="1"/>
  <c r="EH45" i="1"/>
  <c r="EI45" i="1"/>
  <c r="EF46" i="1"/>
  <c r="EF47" i="1"/>
  <c r="EG47" i="1" s="1"/>
  <c r="EH47" i="1" s="1"/>
  <c r="EI47" i="1"/>
  <c r="EF48" i="1"/>
  <c r="EG48" i="1" s="1"/>
  <c r="EH48" i="1" s="1"/>
  <c r="EI48" i="1" s="1"/>
  <c r="EF49" i="1"/>
  <c r="EG49" i="1" s="1"/>
  <c r="EH49" i="1"/>
  <c r="EI49" i="1" s="1"/>
  <c r="EF50" i="1"/>
  <c r="EG50" i="1"/>
  <c r="EH50" i="1"/>
  <c r="EI50" i="1" s="1"/>
  <c r="EF51" i="1"/>
  <c r="EG51" i="1" s="1"/>
  <c r="EH51" i="1" s="1"/>
  <c r="EI51" i="1" s="1"/>
  <c r="EF52" i="1"/>
  <c r="EG52" i="1"/>
  <c r="EH52" i="1" s="1"/>
  <c r="EI52" i="1" s="1"/>
  <c r="EF53" i="1"/>
  <c r="EG53" i="1"/>
  <c r="EH53" i="1"/>
  <c r="EI53" i="1" s="1"/>
  <c r="EF54" i="1"/>
  <c r="EG54" i="1"/>
  <c r="EH54" i="1"/>
  <c r="EI54" i="1" s="1"/>
  <c r="EF55" i="1"/>
  <c r="EG55" i="1" s="1"/>
  <c r="EH55" i="1" s="1"/>
  <c r="EI55" i="1" s="1"/>
  <c r="EK38" i="1"/>
  <c r="EL38" i="1"/>
  <c r="EM38" i="1" s="1"/>
  <c r="EN38" i="1" s="1"/>
  <c r="EK39" i="1"/>
  <c r="EL39" i="1"/>
  <c r="EM39" i="1"/>
  <c r="EN39" i="1" s="1"/>
  <c r="EK40" i="1"/>
  <c r="EL40" i="1"/>
  <c r="EM40" i="1"/>
  <c r="EN40" i="1" s="1"/>
  <c r="EK41" i="1"/>
  <c r="EL41" i="1" s="1"/>
  <c r="EM41" i="1" s="1"/>
  <c r="EN41" i="1" s="1"/>
  <c r="EK42" i="1"/>
  <c r="EL42" i="1"/>
  <c r="EM42" i="1" s="1"/>
  <c r="EN42" i="1" s="1"/>
  <c r="EK43" i="1"/>
  <c r="EL43" i="1"/>
  <c r="EM43" i="1"/>
  <c r="EN43" i="1" s="1"/>
  <c r="EK44" i="1"/>
  <c r="EL44" i="1"/>
  <c r="EM44" i="1"/>
  <c r="EN44" i="1" s="1"/>
  <c r="EK45" i="1"/>
  <c r="EL45" i="1" s="1"/>
  <c r="EM45" i="1" s="1"/>
  <c r="EN45" i="1" s="1"/>
  <c r="EK46" i="1"/>
  <c r="EK58" i="1" s="1"/>
  <c r="EL46" i="1"/>
  <c r="EL58" i="1" s="1"/>
  <c r="EK47" i="1"/>
  <c r="EL47" i="1"/>
  <c r="EM47" i="1"/>
  <c r="EN47" i="1" s="1"/>
  <c r="EK48" i="1"/>
  <c r="EL48" i="1"/>
  <c r="EM48" i="1"/>
  <c r="EN48" i="1" s="1"/>
  <c r="EK49" i="1"/>
  <c r="EL49" i="1" s="1"/>
  <c r="EM49" i="1" s="1"/>
  <c r="EN49" i="1" s="1"/>
  <c r="EK50" i="1"/>
  <c r="EL50" i="1"/>
  <c r="EM50" i="1" s="1"/>
  <c r="EN50" i="1" s="1"/>
  <c r="EK51" i="1"/>
  <c r="EL51" i="1"/>
  <c r="EM51" i="1"/>
  <c r="EN51" i="1" s="1"/>
  <c r="EK52" i="1"/>
  <c r="EL52" i="1"/>
  <c r="EM52" i="1"/>
  <c r="EN52" i="1" s="1"/>
  <c r="EK53" i="1"/>
  <c r="EL53" i="1" s="1"/>
  <c r="EM53" i="1" s="1"/>
  <c r="EN53" i="1" s="1"/>
  <c r="EK54" i="1"/>
  <c r="EL54" i="1"/>
  <c r="EM54" i="1" s="1"/>
  <c r="EN54" i="1" s="1"/>
  <c r="EK55" i="1"/>
  <c r="EL55" i="1"/>
  <c r="EM55" i="1"/>
  <c r="EN55" i="1" s="1"/>
  <c r="EP38" i="1"/>
  <c r="EQ38" i="1"/>
  <c r="ER38" i="1"/>
  <c r="ES38" i="1" s="1"/>
  <c r="EP39" i="1"/>
  <c r="EQ39" i="1" s="1"/>
  <c r="ER39" i="1" s="1"/>
  <c r="ES39" i="1" s="1"/>
  <c r="EP40" i="1"/>
  <c r="EQ40" i="1"/>
  <c r="ER40" i="1" s="1"/>
  <c r="ES40" i="1" s="1"/>
  <c r="EP41" i="1"/>
  <c r="EQ41" i="1"/>
  <c r="ER41" i="1"/>
  <c r="ES41" i="1" s="1"/>
  <c r="EP42" i="1"/>
  <c r="EQ42" i="1"/>
  <c r="ER42" i="1"/>
  <c r="ES42" i="1" s="1"/>
  <c r="EP43" i="1"/>
  <c r="EQ43" i="1" s="1"/>
  <c r="ER43" i="1" s="1"/>
  <c r="ES43" i="1" s="1"/>
  <c r="EP44" i="1"/>
  <c r="EQ44" i="1"/>
  <c r="ER44" i="1" s="1"/>
  <c r="ES44" i="1" s="1"/>
  <c r="EP45" i="1"/>
  <c r="EQ45" i="1"/>
  <c r="ER45" i="1"/>
  <c r="ES45" i="1" s="1"/>
  <c r="EP46" i="1"/>
  <c r="EP58" i="1" s="1"/>
  <c r="EQ46" i="1"/>
  <c r="EQ58" i="1" s="1"/>
  <c r="ER46" i="1"/>
  <c r="EP47" i="1"/>
  <c r="EQ47" i="1" s="1"/>
  <c r="ER47" i="1" s="1"/>
  <c r="ES47" i="1" s="1"/>
  <c r="EP48" i="1"/>
  <c r="EQ48" i="1"/>
  <c r="ER48" i="1" s="1"/>
  <c r="ES48" i="1" s="1"/>
  <c r="EP49" i="1"/>
  <c r="EQ49" i="1"/>
  <c r="ER49" i="1"/>
  <c r="ES49" i="1" s="1"/>
  <c r="EP50" i="1"/>
  <c r="EQ50" i="1"/>
  <c r="ER50" i="1"/>
  <c r="ES50" i="1" s="1"/>
  <c r="EP51" i="1"/>
  <c r="EQ51" i="1" s="1"/>
  <c r="ER51" i="1" s="1"/>
  <c r="ES51" i="1" s="1"/>
  <c r="EP52" i="1"/>
  <c r="EQ52" i="1"/>
  <c r="ER52" i="1" s="1"/>
  <c r="ES52" i="1" s="1"/>
  <c r="EP53" i="1"/>
  <c r="EQ53" i="1"/>
  <c r="ER53" i="1"/>
  <c r="ES53" i="1" s="1"/>
  <c r="EP54" i="1"/>
  <c r="EQ54" i="1"/>
  <c r="ER54" i="1"/>
  <c r="ES54" i="1" s="1"/>
  <c r="EP55" i="1"/>
  <c r="EQ55" i="1" s="1"/>
  <c r="ER55" i="1" s="1"/>
  <c r="ES55" i="1" s="1"/>
  <c r="EU38" i="1"/>
  <c r="EV38" i="1"/>
  <c r="EW38" i="1" s="1"/>
  <c r="EX38" i="1" s="1"/>
  <c r="EU39" i="1"/>
  <c r="EV39" i="1"/>
  <c r="EW39" i="1"/>
  <c r="EX39" i="1" s="1"/>
  <c r="EU40" i="1"/>
  <c r="EV40" i="1"/>
  <c r="EW40" i="1"/>
  <c r="EX40" i="1" s="1"/>
  <c r="EU41" i="1"/>
  <c r="EV41" i="1" s="1"/>
  <c r="EW41" i="1" s="1"/>
  <c r="EX41" i="1" s="1"/>
  <c r="EU42" i="1"/>
  <c r="EV42" i="1"/>
  <c r="EW42" i="1" s="1"/>
  <c r="EX42" i="1" s="1"/>
  <c r="EU43" i="1"/>
  <c r="EV43" i="1"/>
  <c r="EW43" i="1"/>
  <c r="EX43" i="1" s="1"/>
  <c r="EU44" i="1"/>
  <c r="EV44" i="1"/>
  <c r="EW44" i="1"/>
  <c r="EX44" i="1" s="1"/>
  <c r="EU45" i="1"/>
  <c r="EV45" i="1" s="1"/>
  <c r="EW45" i="1" s="1"/>
  <c r="EX45" i="1" s="1"/>
  <c r="EU46" i="1"/>
  <c r="EU58" i="1" s="1"/>
  <c r="EV46" i="1"/>
  <c r="EV58" i="1" s="1"/>
  <c r="EU47" i="1"/>
  <c r="EV47" i="1"/>
  <c r="EW47" i="1"/>
  <c r="EX47" i="1" s="1"/>
  <c r="EU48" i="1"/>
  <c r="EV48" i="1"/>
  <c r="EW48" i="1"/>
  <c r="EX48" i="1" s="1"/>
  <c r="EU49" i="1"/>
  <c r="EV49" i="1" s="1"/>
  <c r="EW49" i="1" s="1"/>
  <c r="EX49" i="1" s="1"/>
  <c r="EU50" i="1"/>
  <c r="EV50" i="1" s="1"/>
  <c r="EW50" i="1" s="1"/>
  <c r="EX50" i="1" s="1"/>
  <c r="EU51" i="1"/>
  <c r="EV51" i="1"/>
  <c r="EW51" i="1" s="1"/>
  <c r="EX51" i="1" s="1"/>
  <c r="EU52" i="1"/>
  <c r="EV52" i="1"/>
  <c r="EW52" i="1" s="1"/>
  <c r="EX52" i="1" s="1"/>
  <c r="EU53" i="1"/>
  <c r="EV53" i="1"/>
  <c r="EW53" i="1"/>
  <c r="EX53" i="1" s="1"/>
  <c r="EU54" i="1"/>
  <c r="EV54" i="1"/>
  <c r="EW54" i="1"/>
  <c r="EX54" i="1" s="1"/>
  <c r="EU55" i="1"/>
  <c r="EV55" i="1"/>
  <c r="EW55" i="1"/>
  <c r="EX55" i="1"/>
  <c r="EZ38" i="1"/>
  <c r="FA38" i="1"/>
  <c r="FB38" i="1"/>
  <c r="FC38" i="1" s="1"/>
  <c r="EZ39" i="1"/>
  <c r="FA39" i="1" s="1"/>
  <c r="FB39" i="1" s="1"/>
  <c r="FC39" i="1" s="1"/>
  <c r="EZ40" i="1"/>
  <c r="FA40" i="1" s="1"/>
  <c r="FB40" i="1" s="1"/>
  <c r="FC40" i="1" s="1"/>
  <c r="EZ41" i="1"/>
  <c r="FA41" i="1"/>
  <c r="FB41" i="1" s="1"/>
  <c r="FC41" i="1" s="1"/>
  <c r="EZ42" i="1"/>
  <c r="FA42" i="1"/>
  <c r="FB42" i="1" s="1"/>
  <c r="FC42" i="1" s="1"/>
  <c r="EZ43" i="1"/>
  <c r="FA43" i="1"/>
  <c r="FB43" i="1"/>
  <c r="FC43" i="1" s="1"/>
  <c r="EZ44" i="1"/>
  <c r="FA44" i="1"/>
  <c r="FB44" i="1"/>
  <c r="FC44" i="1" s="1"/>
  <c r="EZ45" i="1"/>
  <c r="FA45" i="1"/>
  <c r="FB45" i="1"/>
  <c r="FC45" i="1"/>
  <c r="EZ46" i="1"/>
  <c r="EZ58" i="1" s="1"/>
  <c r="FA46" i="1"/>
  <c r="FA58" i="1" s="1"/>
  <c r="FB46" i="1"/>
  <c r="EZ47" i="1"/>
  <c r="FA47" i="1" s="1"/>
  <c r="FB47" i="1" s="1"/>
  <c r="FC47" i="1" s="1"/>
  <c r="EZ48" i="1"/>
  <c r="FA48" i="1" s="1"/>
  <c r="FB48" i="1" s="1"/>
  <c r="FC48" i="1" s="1"/>
  <c r="EZ49" i="1"/>
  <c r="FA49" i="1"/>
  <c r="FB49" i="1" s="1"/>
  <c r="FC49" i="1" s="1"/>
  <c r="EZ50" i="1"/>
  <c r="FA50" i="1"/>
  <c r="FB50" i="1" s="1"/>
  <c r="FC50" i="1" s="1"/>
  <c r="EZ51" i="1"/>
  <c r="FA51" i="1"/>
  <c r="FB51" i="1"/>
  <c r="FC51" i="1" s="1"/>
  <c r="EZ52" i="1"/>
  <c r="FA52" i="1"/>
  <c r="FB52" i="1"/>
  <c r="FC52" i="1" s="1"/>
  <c r="EZ53" i="1"/>
  <c r="FA53" i="1"/>
  <c r="FB53" i="1"/>
  <c r="FC53" i="1"/>
  <c r="EZ54" i="1"/>
  <c r="FA54" i="1"/>
  <c r="FB54" i="1"/>
  <c r="FC54" i="1" s="1"/>
  <c r="EZ55" i="1"/>
  <c r="FA55" i="1" s="1"/>
  <c r="FB55" i="1" s="1"/>
  <c r="FC55" i="1" s="1"/>
  <c r="FE38" i="1"/>
  <c r="FF38" i="1" s="1"/>
  <c r="FG38" i="1" s="1"/>
  <c r="FH38" i="1" s="1"/>
  <c r="FE39" i="1"/>
  <c r="FF39" i="1"/>
  <c r="FG39" i="1" s="1"/>
  <c r="FH39" i="1" s="1"/>
  <c r="FE40" i="1"/>
  <c r="FF40" i="1"/>
  <c r="FG40" i="1" s="1"/>
  <c r="FH40" i="1" s="1"/>
  <c r="FE41" i="1"/>
  <c r="FF41" i="1"/>
  <c r="FG41" i="1"/>
  <c r="FH41" i="1" s="1"/>
  <c r="FE42" i="1"/>
  <c r="FF42" i="1"/>
  <c r="FG42" i="1"/>
  <c r="FH42" i="1" s="1"/>
  <c r="FE43" i="1"/>
  <c r="FF43" i="1"/>
  <c r="FG43" i="1"/>
  <c r="FH43" i="1"/>
  <c r="FE44" i="1"/>
  <c r="FF44" i="1"/>
  <c r="FG44" i="1"/>
  <c r="FH44" i="1" s="1"/>
  <c r="FE45" i="1"/>
  <c r="FF45" i="1" s="1"/>
  <c r="FG45" i="1" s="1"/>
  <c r="FH45" i="1" s="1"/>
  <c r="FE46" i="1"/>
  <c r="FE58" i="1" s="1"/>
  <c r="FE47" i="1"/>
  <c r="FF47" i="1"/>
  <c r="FG47" i="1" s="1"/>
  <c r="FH47" i="1" s="1"/>
  <c r="FE48" i="1"/>
  <c r="FF48" i="1"/>
  <c r="FG48" i="1" s="1"/>
  <c r="FH48" i="1" s="1"/>
  <c r="FE49" i="1"/>
  <c r="FF49" i="1"/>
  <c r="FG49" i="1"/>
  <c r="FH49" i="1" s="1"/>
  <c r="FE50" i="1"/>
  <c r="FF50" i="1"/>
  <c r="FG50" i="1"/>
  <c r="FH50" i="1" s="1"/>
  <c r="FE51" i="1"/>
  <c r="FF51" i="1"/>
  <c r="FG51" i="1"/>
  <c r="FH51" i="1"/>
  <c r="FE52" i="1"/>
  <c r="FF52" i="1"/>
  <c r="FG52" i="1"/>
  <c r="FH52" i="1" s="1"/>
  <c r="FE53" i="1"/>
  <c r="FF53" i="1" s="1"/>
  <c r="FG53" i="1" s="1"/>
  <c r="FH53" i="1" s="1"/>
  <c r="FE54" i="1"/>
  <c r="FF54" i="1" s="1"/>
  <c r="FG54" i="1" s="1"/>
  <c r="FH54" i="1" s="1"/>
  <c r="FE55" i="1"/>
  <c r="FF55" i="1"/>
  <c r="FG55" i="1" s="1"/>
  <c r="FH55" i="1" s="1"/>
  <c r="FE37" i="1"/>
  <c r="FF37" i="1" s="1"/>
  <c r="FG37" i="1" s="1"/>
  <c r="FH37" i="1" s="1"/>
  <c r="EZ37" i="1"/>
  <c r="FA37" i="1" s="1"/>
  <c r="FB37" i="1" s="1"/>
  <c r="FC37" i="1" s="1"/>
  <c r="EU37" i="1"/>
  <c r="EV37" i="1" s="1"/>
  <c r="EW37" i="1" s="1"/>
  <c r="EX37" i="1" s="1"/>
  <c r="EP37" i="1"/>
  <c r="EQ37" i="1" s="1"/>
  <c r="ER37" i="1" s="1"/>
  <c r="ES37" i="1" s="1"/>
  <c r="EK37" i="1"/>
  <c r="EL37" i="1" s="1"/>
  <c r="EM37" i="1" s="1"/>
  <c r="EN37" i="1" s="1"/>
  <c r="EF37" i="1"/>
  <c r="EG37" i="1" s="1"/>
  <c r="EH37" i="1" s="1"/>
  <c r="EI37" i="1" s="1"/>
  <c r="EA37" i="1"/>
  <c r="EB37" i="1" s="1"/>
  <c r="EC37" i="1" s="1"/>
  <c r="ED37" i="1" s="1"/>
  <c r="DV37" i="1"/>
  <c r="DW37" i="1" s="1"/>
  <c r="DX37" i="1" s="1"/>
  <c r="DY37" i="1" s="1"/>
  <c r="DQ37" i="1"/>
  <c r="DR37" i="1" s="1"/>
  <c r="DS37" i="1" s="1"/>
  <c r="DT37" i="1" s="1"/>
  <c r="DL37" i="1"/>
  <c r="DM37" i="1" s="1"/>
  <c r="DN37" i="1" s="1"/>
  <c r="DO37" i="1" s="1"/>
  <c r="DG37" i="1"/>
  <c r="DH37" i="1" s="1"/>
  <c r="DI37" i="1" s="1"/>
  <c r="DJ37" i="1" s="1"/>
  <c r="DB37" i="1"/>
  <c r="DC37" i="1" s="1"/>
  <c r="DD37" i="1" s="1"/>
  <c r="DE37" i="1" s="1"/>
  <c r="CW37" i="1"/>
  <c r="CX37" i="1" s="1"/>
  <c r="CY37" i="1" s="1"/>
  <c r="CZ37" i="1" s="1"/>
  <c r="CR37" i="1"/>
  <c r="CS37" i="1" s="1"/>
  <c r="CT37" i="1" s="1"/>
  <c r="CU37" i="1" s="1"/>
  <c r="CM37" i="1"/>
  <c r="CN37" i="1" s="1"/>
  <c r="CO37" i="1" s="1"/>
  <c r="CP37" i="1" s="1"/>
  <c r="CH37" i="1"/>
  <c r="CI37" i="1" s="1"/>
  <c r="CJ37" i="1" s="1"/>
  <c r="CK37" i="1" s="1"/>
  <c r="CC37" i="1"/>
  <c r="CD37" i="1" s="1"/>
  <c r="CE37" i="1" s="1"/>
  <c r="CF37" i="1" s="1"/>
  <c r="BX37" i="1"/>
  <c r="BY37" i="1" s="1"/>
  <c r="BZ37" i="1" s="1"/>
  <c r="CA37" i="1" s="1"/>
  <c r="BS37" i="1"/>
  <c r="BT37" i="1" s="1"/>
  <c r="BU37" i="1" s="1"/>
  <c r="BV37" i="1" s="1"/>
  <c r="BP18" i="1"/>
  <c r="BP6" i="1"/>
  <c r="BP7" i="1"/>
  <c r="BP5" i="1"/>
  <c r="Z19" i="1"/>
  <c r="Z20" i="1"/>
  <c r="Z18" i="1"/>
  <c r="DX58" i="1" l="1"/>
  <c r="DY46" i="1"/>
  <c r="DY58" i="1" s="1"/>
  <c r="CD58" i="1"/>
  <c r="CE46" i="1"/>
  <c r="FB58" i="1"/>
  <c r="FC46" i="1"/>
  <c r="FC58" i="1" s="1"/>
  <c r="EF58" i="1"/>
  <c r="EG46" i="1"/>
  <c r="DL58" i="1"/>
  <c r="DM46" i="1"/>
  <c r="FF46" i="1"/>
  <c r="EM46" i="1"/>
  <c r="ED46" i="1"/>
  <c r="ED58" i="1" s="1"/>
  <c r="DD46" i="1"/>
  <c r="BU46" i="1"/>
  <c r="CR58" i="1"/>
  <c r="CS46" i="1"/>
  <c r="ER58" i="1"/>
  <c r="ES46" i="1"/>
  <c r="ES58" i="1" s="1"/>
  <c r="EW46" i="1"/>
  <c r="DI46" i="1"/>
  <c r="CX46" i="1"/>
  <c r="CI58" i="1"/>
  <c r="CJ46" i="1"/>
  <c r="CA46" i="1"/>
  <c r="CA58" i="1" s="1"/>
  <c r="DQ58" i="1"/>
  <c r="DR46" i="1"/>
  <c r="AA23" i="1"/>
  <c r="CS58" i="1" l="1"/>
  <c r="CT46" i="1"/>
  <c r="CJ58" i="1"/>
  <c r="CK46" i="1"/>
  <c r="CK58" i="1" s="1"/>
  <c r="CX58" i="1"/>
  <c r="CY46" i="1"/>
  <c r="DD58" i="1"/>
  <c r="DE46" i="1"/>
  <c r="DE58" i="1" s="1"/>
  <c r="DI58" i="1"/>
  <c r="DJ46" i="1"/>
  <c r="DJ58" i="1" s="1"/>
  <c r="DM58" i="1"/>
  <c r="DN46" i="1"/>
  <c r="EG58" i="1"/>
  <c r="EH46" i="1"/>
  <c r="BU58" i="1"/>
  <c r="BV46" i="1"/>
  <c r="BV58" i="1" s="1"/>
  <c r="EW58" i="1"/>
  <c r="EX46" i="1"/>
  <c r="EX58" i="1" s="1"/>
  <c r="EM58" i="1"/>
  <c r="EN46" i="1"/>
  <c r="EN58" i="1" s="1"/>
  <c r="CE58" i="1"/>
  <c r="CF46" i="1"/>
  <c r="CF58" i="1" s="1"/>
  <c r="DR58" i="1"/>
  <c r="DS46" i="1"/>
  <c r="FF58" i="1"/>
  <c r="FG46" i="1"/>
  <c r="AC22" i="1"/>
  <c r="BP13" i="1" s="1"/>
  <c r="AV79" i="1"/>
  <c r="AV93" i="1"/>
  <c r="AV106" i="1"/>
  <c r="AV119" i="1"/>
  <c r="EH58" i="1" l="1"/>
  <c r="EI46" i="1"/>
  <c r="EI58" i="1" s="1"/>
  <c r="CY58" i="1"/>
  <c r="CZ46" i="1"/>
  <c r="CZ58" i="1" s="1"/>
  <c r="DS58" i="1"/>
  <c r="DT46" i="1"/>
  <c r="DT58" i="1" s="1"/>
  <c r="DN58" i="1"/>
  <c r="DO46" i="1"/>
  <c r="DO58" i="1" s="1"/>
  <c r="FG58" i="1"/>
  <c r="FH46" i="1"/>
  <c r="FH58" i="1" s="1"/>
  <c r="CT58" i="1"/>
  <c r="CU46" i="1"/>
  <c r="CU58" i="1" s="1"/>
  <c r="BQ13" i="1"/>
  <c r="AA26" i="1" s="1"/>
  <c r="BP21" i="1" s="1"/>
  <c r="AA28" i="1" s="1"/>
  <c r="AC30" i="1" s="1"/>
  <c r="AE30" i="1" s="1"/>
  <c r="BD119" i="1"/>
  <c r="BD118" i="1"/>
  <c r="BD117" i="1"/>
  <c r="BD116" i="1"/>
  <c r="BD115" i="1"/>
  <c r="BD114" i="1"/>
  <c r="BD113" i="1"/>
  <c r="BC119" i="1"/>
  <c r="BC118" i="1"/>
  <c r="BC117" i="1"/>
  <c r="BC116" i="1"/>
  <c r="BC115" i="1"/>
  <c r="BC114" i="1"/>
  <c r="BC113" i="1"/>
  <c r="BB119" i="1"/>
  <c r="BB118" i="1"/>
  <c r="BB117" i="1"/>
  <c r="BB116" i="1"/>
  <c r="BB115" i="1"/>
  <c r="BB114" i="1"/>
  <c r="BB113" i="1"/>
  <c r="BA119" i="1"/>
  <c r="BA118" i="1"/>
  <c r="BA117" i="1"/>
  <c r="BA116" i="1"/>
  <c r="BA115" i="1"/>
  <c r="BA114" i="1"/>
  <c r="AZ119" i="1"/>
  <c r="AZ118" i="1"/>
  <c r="AZ117" i="1"/>
  <c r="AZ116" i="1"/>
  <c r="AZ115" i="1"/>
  <c r="AY119" i="1"/>
  <c r="AY118" i="1"/>
  <c r="AY117" i="1"/>
  <c r="AY116" i="1"/>
  <c r="AX119" i="1"/>
  <c r="AX118" i="1"/>
  <c r="AX117" i="1"/>
  <c r="AW119" i="1"/>
  <c r="AW118" i="1"/>
  <c r="BD106" i="1"/>
  <c r="BD105" i="1"/>
  <c r="BD104" i="1"/>
  <c r="BD103" i="1"/>
  <c r="BD102" i="1"/>
  <c r="BD101" i="1"/>
  <c r="BD100" i="1"/>
  <c r="BC106" i="1"/>
  <c r="BC105" i="1"/>
  <c r="BC104" i="1"/>
  <c r="BC103" i="1"/>
  <c r="BC102" i="1"/>
  <c r="BC101" i="1"/>
  <c r="BC100" i="1"/>
  <c r="BB106" i="1"/>
  <c r="BB105" i="1"/>
  <c r="BB104" i="1"/>
  <c r="BB103" i="1"/>
  <c r="BB102" i="1"/>
  <c r="BB101" i="1"/>
  <c r="BB100" i="1"/>
  <c r="BA106" i="1"/>
  <c r="BA105" i="1"/>
  <c r="BA104" i="1"/>
  <c r="BA103" i="1"/>
  <c r="BA102" i="1"/>
  <c r="BA101" i="1"/>
  <c r="AZ106" i="1"/>
  <c r="AZ105" i="1"/>
  <c r="AZ104" i="1"/>
  <c r="AZ103" i="1"/>
  <c r="AZ102" i="1"/>
  <c r="AY106" i="1"/>
  <c r="AY105" i="1"/>
  <c r="AY104" i="1"/>
  <c r="AY103" i="1"/>
  <c r="AX106" i="1"/>
  <c r="AX105" i="1"/>
  <c r="AX104" i="1"/>
  <c r="AW106" i="1"/>
  <c r="AW105" i="1"/>
  <c r="BD93" i="1"/>
  <c r="BD92" i="1"/>
  <c r="BD91" i="1"/>
  <c r="BD90" i="1"/>
  <c r="BD89" i="1"/>
  <c r="BD88" i="1"/>
  <c r="BD87" i="1"/>
  <c r="BC93" i="1"/>
  <c r="BC92" i="1"/>
  <c r="BC91" i="1"/>
  <c r="BC90" i="1"/>
  <c r="BC89" i="1"/>
  <c r="BC88" i="1"/>
  <c r="BC87" i="1"/>
  <c r="BB93" i="1"/>
  <c r="BB92" i="1"/>
  <c r="BB91" i="1"/>
  <c r="BB90" i="1"/>
  <c r="BB89" i="1"/>
  <c r="BB88" i="1"/>
  <c r="BB87" i="1"/>
  <c r="BA93" i="1"/>
  <c r="BA92" i="1"/>
  <c r="BA91" i="1"/>
  <c r="BA90" i="1"/>
  <c r="BA89" i="1"/>
  <c r="BA88" i="1"/>
  <c r="AZ93" i="1"/>
  <c r="AZ92" i="1"/>
  <c r="AZ91" i="1"/>
  <c r="AZ90" i="1"/>
  <c r="AZ89" i="1"/>
  <c r="AY93" i="1"/>
  <c r="AY92" i="1"/>
  <c r="AY91" i="1"/>
  <c r="AY90" i="1"/>
  <c r="AX93" i="1"/>
  <c r="AX92" i="1"/>
  <c r="AX91" i="1"/>
  <c r="AW93" i="1"/>
  <c r="AW92" i="1"/>
  <c r="BD79" i="1"/>
  <c r="BD78" i="1"/>
  <c r="BD77" i="1"/>
  <c r="BD76" i="1"/>
  <c r="BD75" i="1"/>
  <c r="BD74" i="1"/>
  <c r="BD73" i="1"/>
  <c r="BC79" i="1"/>
  <c r="BC78" i="1"/>
  <c r="BC77" i="1"/>
  <c r="BC76" i="1"/>
  <c r="BC75" i="1"/>
  <c r="BC74" i="1"/>
  <c r="BC73" i="1"/>
  <c r="BB79" i="1"/>
  <c r="BB78" i="1"/>
  <c r="BB77" i="1"/>
  <c r="BB76" i="1"/>
  <c r="BB75" i="1"/>
  <c r="BB74" i="1"/>
  <c r="BB73" i="1"/>
  <c r="BA79" i="1"/>
  <c r="BA78" i="1"/>
  <c r="BA77" i="1"/>
  <c r="BA76" i="1"/>
  <c r="BA75" i="1"/>
  <c r="BA74" i="1"/>
  <c r="AZ79" i="1"/>
  <c r="AZ78" i="1"/>
  <c r="AZ77" i="1"/>
  <c r="AZ76" i="1"/>
  <c r="AZ75" i="1"/>
  <c r="AY79" i="1"/>
  <c r="AY78" i="1"/>
  <c r="AY77" i="1"/>
  <c r="AY76" i="1"/>
  <c r="AX79" i="1"/>
  <c r="AX78" i="1"/>
  <c r="AX77" i="1"/>
  <c r="AW79" i="1"/>
  <c r="AW78" i="1"/>
  <c r="AG46" i="1" l="1"/>
  <c r="AE46" i="1"/>
  <c r="AC46" i="1"/>
  <c r="AA46" i="1"/>
</calcChain>
</file>

<file path=xl/comments1.xml><?xml version="1.0" encoding="utf-8"?>
<comments xmlns="http://schemas.openxmlformats.org/spreadsheetml/2006/main">
  <authors>
    <author>James Bertram</author>
  </authors>
  <commentList>
    <comment ref="AA20" authorId="0">
      <text>
        <r>
          <rPr>
            <b/>
            <sz val="9"/>
            <color indexed="81"/>
            <rFont val="Tahoma"/>
            <family val="2"/>
          </rPr>
          <t>James Bertram:</t>
        </r>
        <r>
          <rPr>
            <sz val="9"/>
            <color indexed="81"/>
            <rFont val="Tahoma"/>
            <family val="2"/>
          </rPr>
          <t xml:space="preserve">
Determine BCA edition that applies for each part of the existing building area.
If the date of the existing building area is not known, or as a simple worst-case (higher star rating) option, nominate all existing building areas as "Pre BCA 2012".</t>
        </r>
      </text>
    </comment>
    <comment ref="AA22" authorId="0">
      <text>
        <r>
          <rPr>
            <b/>
            <sz val="9"/>
            <color indexed="81"/>
            <rFont val="Tahoma"/>
            <family val="2"/>
          </rPr>
          <t>James Bertram:</t>
        </r>
        <r>
          <rPr>
            <sz val="9"/>
            <color indexed="81"/>
            <rFont val="Tahoma"/>
            <family val="2"/>
          </rPr>
          <t xml:space="preserve">
"Affected zone area" and "Building area" are Protocol defined terms.
Neither include any Class 10 area(s).</t>
        </r>
      </text>
    </comment>
  </commentList>
</comments>
</file>

<file path=xl/sharedStrings.xml><?xml version="1.0" encoding="utf-8"?>
<sst xmlns="http://schemas.openxmlformats.org/spreadsheetml/2006/main" count="532" uniqueCount="222">
  <si>
    <t>A. The HERS option of the Protocol</t>
  </si>
  <si>
    <t>Not applicable</t>
  </si>
  <si>
    <t>B. The EP option of the Protocol</t>
  </si>
  <si>
    <t>C. The Services option of the Protocol</t>
  </si>
  <si>
    <t>For the nominated Protocol option(s), the following describes the scope of building work:</t>
  </si>
  <si>
    <t>Applies</t>
  </si>
  <si>
    <t>BC_Apply</t>
  </si>
  <si>
    <t>Protocol A1.1 (Total MJ Target based on the affected proportion)</t>
  </si>
  <si>
    <t>BC_WAZones</t>
  </si>
  <si>
    <t>Pre BCA 2004</t>
  </si>
  <si>
    <t>Pre BCA 2012</t>
  </si>
  <si>
    <t>Affected zone area</t>
  </si>
  <si>
    <t>m2</t>
  </si>
  <si>
    <t>Affected proportion</t>
  </si>
  <si>
    <t>BCA 3.12.3(b): Exempt, evaporative cooler is the only means of air-conditioning the building</t>
  </si>
  <si>
    <t>For the scope of building work being undertaken, the WA Additions:</t>
  </si>
  <si>
    <t>Notes that apply for this report:</t>
  </si>
  <si>
    <t>Name</t>
  </si>
  <si>
    <t>Business</t>
  </si>
  <si>
    <t>Date</t>
  </si>
  <si>
    <t>Email</t>
  </si>
  <si>
    <t>Phone</t>
  </si>
  <si>
    <t>Original</t>
  </si>
  <si>
    <t>Amd No.</t>
  </si>
  <si>
    <t>Description</t>
  </si>
  <si>
    <t>Protocol C1.1.1 (artificial lighting in existing and altered space)</t>
  </si>
  <si>
    <t>Protocol C1.2.1 (relocation of an existing heated water supply system)</t>
  </si>
  <si>
    <t>Worksheet publisher notes</t>
  </si>
  <si>
    <t>Calculated maximum Total MJ Target</t>
  </si>
  <si>
    <t>Applicable BCA 3.12.0.1 Class 1 building minimum star rating</t>
  </si>
  <si>
    <t>Building area (all storeys)</t>
  </si>
  <si>
    <t>Word and BC menu list</t>
  </si>
  <si>
    <t>Existing</t>
  </si>
  <si>
    <t>Pass</t>
  </si>
  <si>
    <t>Fail</t>
  </si>
  <si>
    <t>Space</t>
  </si>
  <si>
    <t>Data</t>
  </si>
  <si>
    <t>Artificial lighting</t>
  </si>
  <si>
    <t>Area</t>
  </si>
  <si>
    <t>Non-compliant</t>
  </si>
  <si>
    <t>Class 1 building</t>
  </si>
  <si>
    <t>Building</t>
  </si>
  <si>
    <t>Ceiling insulation penetrations</t>
  </si>
  <si>
    <t>Blank</t>
  </si>
  <si>
    <t>(second option)</t>
  </si>
  <si>
    <t>New</t>
  </si>
  <si>
    <t>W/m2</t>
  </si>
  <si>
    <t>BC_YN</t>
  </si>
  <si>
    <t>Yes</t>
  </si>
  <si>
    <t>No</t>
  </si>
  <si>
    <t>Ceiling insulation adjustment for penetration percentage</t>
  </si>
  <si>
    <t>Table 3.12.1.1b</t>
  </si>
  <si>
    <t>&lt;0.5%</t>
  </si>
  <si>
    <t>Less than</t>
  </si>
  <si>
    <t>Not permitted</t>
  </si>
  <si>
    <t>5.0% or more</t>
  </si>
  <si>
    <t>More than</t>
  </si>
  <si>
    <t>Calculated data interpolations shown on Report</t>
  </si>
  <si>
    <t>BC_PenRange1</t>
  </si>
  <si>
    <t>BC_InsRange2</t>
  </si>
  <si>
    <t>BC_InsValue2</t>
  </si>
  <si>
    <t>BC_PenRange2</t>
  </si>
  <si>
    <t>BC_InsRange3</t>
  </si>
  <si>
    <t>BC_InsValue3</t>
  </si>
  <si>
    <t>BC_PenRange3</t>
  </si>
  <si>
    <t>BC_InsRange4</t>
  </si>
  <si>
    <t>BC_InsValue4</t>
  </si>
  <si>
    <t>BC_PenRange4</t>
  </si>
  <si>
    <t>Insulation 1</t>
  </si>
  <si>
    <t>Insulation 2</t>
  </si>
  <si>
    <t>Insulation 3</t>
  </si>
  <si>
    <t>Insulation 4</t>
  </si>
  <si>
    <t>BC_Stars</t>
  </si>
  <si>
    <t>Minimum 5.5 stars plus BCA 3.12..0.1(a)(ii) compliant outdoor living area</t>
  </si>
  <si>
    <t>Pre BCA 2006</t>
  </si>
  <si>
    <t>stars</t>
  </si>
  <si>
    <t>Building area</t>
  </si>
  <si>
    <t>Calculated Total MJ for the existing building and alteration and/or addition (in rating mode, area adjusted)</t>
  </si>
  <si>
    <t xml:space="preserve">Albany </t>
  </si>
  <si>
    <t xml:space="preserve">Manjimup </t>
  </si>
  <si>
    <t xml:space="preserve">Esperance </t>
  </si>
  <si>
    <t xml:space="preserve">Mandurah </t>
  </si>
  <si>
    <t xml:space="preserve">Swanbourne </t>
  </si>
  <si>
    <t xml:space="preserve">Forrest </t>
  </si>
  <si>
    <t xml:space="preserve">Katanning </t>
  </si>
  <si>
    <t xml:space="preserve">Bickley </t>
  </si>
  <si>
    <t xml:space="preserve">Kalgoorlie </t>
  </si>
  <si>
    <t xml:space="preserve">Meekatharra </t>
  </si>
  <si>
    <t xml:space="preserve">Newman </t>
  </si>
  <si>
    <t xml:space="preserve">Halls Creek </t>
  </si>
  <si>
    <t xml:space="preserve">Learmouth </t>
  </si>
  <si>
    <t xml:space="preserve">Broome </t>
  </si>
  <si>
    <t xml:space="preserve">Wyndham </t>
  </si>
  <si>
    <t xml:space="preserve">Perth </t>
  </si>
  <si>
    <t xml:space="preserve">Geraldton </t>
  </si>
  <si>
    <t xml:space="preserve">Carnarvon </t>
  </si>
  <si>
    <t xml:space="preserve">Port Hedland </t>
  </si>
  <si>
    <t>BC_ZoneLoc</t>
  </si>
  <si>
    <t>BC_ZoneReg</t>
  </si>
  <si>
    <t>BC_StarBand</t>
  </si>
  <si>
    <t>BC_MJ</t>
  </si>
  <si>
    <t>Column number</t>
  </si>
  <si>
    <t>Used to determine star rating of building</t>
  </si>
  <si>
    <t>BC_MJ_Building</t>
  </si>
  <si>
    <t>Error checking</t>
  </si>
  <si>
    <t>BCA zone</t>
  </si>
  <si>
    <t>NatHERS zone</t>
  </si>
  <si>
    <t>BCA star rating</t>
  </si>
  <si>
    <t>BCA edition m2</t>
  </si>
  <si>
    <t>Affected area</t>
  </si>
  <si>
    <t>Calculated max Total MJ Target</t>
  </si>
  <si>
    <t>Total MJ</t>
  </si>
  <si>
    <t>Total countif</t>
  </si>
  <si>
    <t>Minimum 6.0 stars</t>
  </si>
  <si>
    <t>Minimum 5.0 stars plus BCA 3.12..0.1(a)(iii) compliant outdoor living area</t>
  </si>
  <si>
    <t>BC_StarsDescribe</t>
  </si>
  <si>
    <t>Area weighted rating_Building</t>
  </si>
  <si>
    <t>Area weighted rating_Existing</t>
  </si>
  <si>
    <t>Calculated minimum area weighted rating</t>
  </si>
  <si>
    <t>Area weighted rating</t>
  </si>
  <si>
    <t>Report</t>
  </si>
  <si>
    <t>Building sealing exemption</t>
  </si>
  <si>
    <t>Version</t>
  </si>
  <si>
    <t>BCA 3.12.0(a)(i)(B):</t>
  </si>
  <si>
    <t>BCA 3.12.0(a)(i)(C):</t>
  </si>
  <si>
    <t>BCA 3.12.0(a)(i)(E):</t>
  </si>
  <si>
    <t>≥0.5% and &lt;1.0%</t>
  </si>
  <si>
    <t>≥1.0% and &lt;1.5%</t>
  </si>
  <si>
    <t>≥1.5% and &lt;2.0%</t>
  </si>
  <si>
    <t>≥2.0%nd &lt;2.5%</t>
  </si>
  <si>
    <t>≥2.5% and &lt;3.0%</t>
  </si>
  <si>
    <t>≥3.0%nd &lt;4.0%</t>
  </si>
  <si>
    <t>≥4.0% and &lt;5.0%</t>
  </si>
  <si>
    <t>COMPLIANCE REPORT</t>
  </si>
  <si>
    <t>WA Alterations &amp; Additions Protocol for Energy Efficiency (Protocol)</t>
  </si>
  <si>
    <t>The Protocol is an Alternative Solution that describes a Building Solution that satisfies Performance Requirements P2.6.1 Building and P2.6.2 Services, when building work is undertaken on an existing Class 1 or Class 10 building.  A Building Solution satisfies the Protocol when it complies with BCA Part 3.12 Energy Efficiency, except where the Protocol provides an alternative and the building work satisfies that alternative.</t>
  </si>
  <si>
    <r>
      <t xml:space="preserve">BCA </t>
    </r>
    <r>
      <rPr>
        <i/>
        <sz val="8"/>
        <color theme="1"/>
        <rFont val="Arial"/>
        <family val="2"/>
      </rPr>
      <t>climate zone</t>
    </r>
  </si>
  <si>
    <r>
      <t xml:space="preserve">Insulation is to be supplied and installed as </t>
    </r>
    <r>
      <rPr>
        <i/>
        <sz val="8"/>
        <color theme="1"/>
        <rFont val="Arial"/>
        <family val="2"/>
      </rPr>
      <t>required</t>
    </r>
    <r>
      <rPr>
        <sz val="8"/>
        <color theme="1"/>
        <rFont val="Arial"/>
        <family val="2"/>
      </rPr>
      <t xml:space="preserve"> by BCA 3.12.1.1</t>
    </r>
  </si>
  <si>
    <r>
      <t xml:space="preserve">Thermal breaks to be installed as </t>
    </r>
    <r>
      <rPr>
        <i/>
        <sz val="8"/>
        <color theme="1"/>
        <rFont val="Arial"/>
        <family val="2"/>
      </rPr>
      <t>required</t>
    </r>
    <r>
      <rPr>
        <sz val="8"/>
        <color theme="1"/>
        <rFont val="Arial"/>
        <family val="2"/>
      </rPr>
      <t xml:space="preserve"> by BCA 3.12.1.2(c) and 3.12.1.4(b)</t>
    </r>
  </si>
  <si>
    <r>
      <t xml:space="preserve">Floor edge insulation is to be installed as </t>
    </r>
    <r>
      <rPr>
        <i/>
        <sz val="8"/>
        <color theme="1"/>
        <rFont val="Arial"/>
        <family val="2"/>
      </rPr>
      <t>required</t>
    </r>
    <r>
      <rPr>
        <sz val="8"/>
        <color theme="1"/>
        <rFont val="Arial"/>
        <family val="2"/>
      </rPr>
      <t xml:space="preserve"> by BCA 3.12.1.5(c) and 3.12.1.5(d)</t>
    </r>
  </si>
  <si>
    <r>
      <t xml:space="preserve">The Protocol provides two compliance options.  This </t>
    </r>
    <r>
      <rPr>
        <b/>
        <i/>
        <sz val="8"/>
        <color theme="0"/>
        <rFont val="Arial"/>
        <family val="2"/>
      </rPr>
      <t xml:space="preserve">Building Solution </t>
    </r>
    <r>
      <rPr>
        <b/>
        <sz val="8"/>
        <color theme="0"/>
        <rFont val="Arial"/>
        <family val="2"/>
      </rPr>
      <t>has been assessed using:</t>
    </r>
  </si>
  <si>
    <r>
      <t xml:space="preserve">BCA 3.12.0(a)(i)(A):
Building heating and cooling loads calculated
as </t>
    </r>
    <r>
      <rPr>
        <i/>
        <sz val="8"/>
        <color theme="1"/>
        <rFont val="Arial"/>
        <family val="2"/>
      </rPr>
      <t>required</t>
    </r>
    <r>
      <rPr>
        <sz val="8"/>
        <color theme="1"/>
        <rFont val="Arial"/>
        <family val="2"/>
      </rPr>
      <t xml:space="preserve"> by BCA 3.12.0.1,
and Protocol alternative:</t>
    </r>
  </si>
  <si>
    <r>
      <t xml:space="preserve">BCA 3.12.0(a)(i)(D):
Ceiling insulation </t>
    </r>
    <r>
      <rPr>
        <i/>
        <sz val="8"/>
        <color theme="1"/>
        <rFont val="Arial"/>
        <family val="2"/>
      </rPr>
      <t>R-Value</t>
    </r>
    <r>
      <rPr>
        <sz val="8"/>
        <color theme="1"/>
        <rFont val="Arial"/>
        <family val="2"/>
      </rPr>
      <t xml:space="preserve"> determined by HERS calculations adjusted as </t>
    </r>
    <r>
      <rPr>
        <i/>
        <sz val="8"/>
        <color theme="1"/>
        <rFont val="Arial"/>
        <family val="2"/>
      </rPr>
      <t>required</t>
    </r>
    <r>
      <rPr>
        <sz val="8"/>
        <color theme="1"/>
        <rFont val="Arial"/>
        <family val="2"/>
      </rPr>
      <t xml:space="preserve"> by BCA 3.12..1.2(e) to compensate for the ceiling area uninsulated,
and Protocol alterative:</t>
    </r>
  </si>
  <si>
    <r>
      <t xml:space="preserve">BCA 3.12.0(b):
Services to be supplied
and installed as </t>
    </r>
    <r>
      <rPr>
        <i/>
        <sz val="8"/>
        <color theme="1"/>
        <rFont val="Arial"/>
        <family val="2"/>
      </rPr>
      <t xml:space="preserve">required
</t>
    </r>
    <r>
      <rPr>
        <sz val="8"/>
        <color theme="1"/>
        <rFont val="Arial"/>
        <family val="2"/>
      </rPr>
      <t>by BCA Part 3.12.5,
and Protocol alternatives:</t>
    </r>
  </si>
  <si>
    <t>CALCULATION DATASHEET</t>
  </si>
  <si>
    <r>
      <t xml:space="preserve">CALCULATION DATASHEET reports nominated maximum wattage </t>
    </r>
    <r>
      <rPr>
        <sz val="8"/>
        <color theme="1"/>
        <rFont val="Arial"/>
        <family val="2"/>
      </rPr>
      <t>calculations</t>
    </r>
  </si>
  <si>
    <t>CALCULATION DATASHEET reports the nominated maximum percentage ceiling uninsulated calculation</t>
  </si>
  <si>
    <t>Protocol A2 Compensating for the loss of ceiling insulation</t>
  </si>
  <si>
    <t>Protocol A3 Building sealing</t>
  </si>
  <si>
    <t>CALCULATION DATASHEET reports vented recessed downlights included in HERS calculations</t>
  </si>
  <si>
    <t>Compliance statement</t>
  </si>
  <si>
    <t>Building site</t>
  </si>
  <si>
    <t>Project reference</t>
  </si>
  <si>
    <t>I am appropriately qualified to undertake this assessment and have determined that the building work satisfies the Protocol if it complies with the nominated provisions and achieves the minimum calculated values.</t>
  </si>
  <si>
    <t>Job No.</t>
  </si>
  <si>
    <t>BCA edition (year)</t>
  </si>
  <si>
    <t>Protocol version (date)</t>
  </si>
  <si>
    <t>The PERMIT HOLDER is responsible for achieving as-built compliance with the nominated provisions and calculated values.</t>
  </si>
  <si>
    <t>01 May 2014</t>
  </si>
  <si>
    <r>
      <rPr>
        <b/>
        <sz val="8"/>
        <color theme="1"/>
        <rFont val="Arial"/>
        <family val="2"/>
      </rPr>
      <t xml:space="preserve">Open-exchange-use: </t>
    </r>
    <r>
      <rPr>
        <sz val="8"/>
        <color theme="1"/>
        <rFont val="Arial"/>
        <family val="2"/>
      </rPr>
      <t>This publication has been developed by Building Commons.  Building Commission WA is granted open-exchange use and distribution rights.</t>
    </r>
  </si>
  <si>
    <r>
      <rPr>
        <b/>
        <sz val="8"/>
        <color theme="1"/>
        <rFont val="Arial"/>
        <family val="2"/>
      </rPr>
      <t xml:space="preserve">Disclaimer: </t>
    </r>
    <r>
      <rPr>
        <sz val="8"/>
        <color theme="1"/>
        <rFont val="Arial"/>
        <family val="2"/>
      </rPr>
      <t>The purpose of this publication is to provide building professionals with a guide to the application of the WA Alterations &amp; Additions Protocol for Energy Efficiency (Protocol) to existing Class 1 buildings in Western Australia.  This publication is only a guide and may not apply in every instance.  Building professionals must familiarise themselves with the Protocol.  The publisher gives no undertakings, guarantees, or warranties concerning the accuracy, completeness or fitness for purpose of this publication.  To the maximum extent permissible by law, the publisher excludes liability for loss suffered by any person resulting in any way from the use of or reliance upon this publication.</t>
    </r>
  </si>
  <si>
    <r>
      <t xml:space="preserve">For </t>
    </r>
    <r>
      <rPr>
        <b/>
        <sz val="8"/>
        <color theme="1"/>
        <rFont val="Arial"/>
        <family val="2"/>
      </rPr>
      <t>Protocol A1.1</t>
    </r>
    <r>
      <rPr>
        <sz val="8"/>
        <color theme="1"/>
        <rFont val="Arial"/>
        <family val="2"/>
      </rPr>
      <t xml:space="preserve"> this DATASHEET reports Total MJ Target calculations for the building area.</t>
    </r>
  </si>
  <si>
    <r>
      <t xml:space="preserve">For </t>
    </r>
    <r>
      <rPr>
        <b/>
        <sz val="8"/>
        <color theme="1"/>
        <rFont val="Arial"/>
        <family val="2"/>
      </rPr>
      <t>Protocol A2</t>
    </r>
    <r>
      <rPr>
        <sz val="8"/>
        <color theme="1"/>
        <rFont val="Arial"/>
        <family val="2"/>
      </rPr>
      <t xml:space="preserve"> this DATASHEET reports the maximum percentage of ceiling area uninsulated and any required increase in insulation R-Value when there are existing, altered and/or added penetrations in the aggregate space area.</t>
    </r>
  </si>
  <si>
    <r>
      <t xml:space="preserve">For </t>
    </r>
    <r>
      <rPr>
        <b/>
        <sz val="8"/>
        <color theme="1"/>
        <rFont val="Arial"/>
        <family val="2"/>
      </rPr>
      <t>Protocol C1.1.1</t>
    </r>
    <r>
      <rPr>
        <sz val="8"/>
        <color theme="1"/>
        <rFont val="Arial"/>
        <family val="2"/>
      </rPr>
      <t xml:space="preserve"> this DATASHEET reports the maximum wattage for the Class 1 building, attached verandah or balcony or associated Class10a building when there is existing, altered and/or added artificial lighting in the aggregate space area.</t>
    </r>
  </si>
  <si>
    <r>
      <t xml:space="preserve">For </t>
    </r>
    <r>
      <rPr>
        <b/>
        <sz val="8"/>
        <color theme="1"/>
        <rFont val="Arial"/>
        <family val="2"/>
      </rPr>
      <t>Protocol A3</t>
    </r>
    <r>
      <rPr>
        <sz val="8"/>
        <color theme="1"/>
        <rFont val="Arial"/>
        <family val="2"/>
      </rPr>
      <t xml:space="preserve"> this DATASHEET reports the location and number of vented recessed downlights included in HERS calculations.</t>
    </r>
  </si>
  <si>
    <t>Indicative building
star rating</t>
  </si>
  <si>
    <t>Ref dwg</t>
  </si>
  <si>
    <t>(if additional to those
nominated in HERS report)</t>
  </si>
  <si>
    <t>NatHERS climate zone number</t>
  </si>
  <si>
    <t>Protocol A1.1 Total MJ Target</t>
  </si>
  <si>
    <t>Aggregate ceiling insulation area of all spaces</t>
  </si>
  <si>
    <t>Protocol C1.1.1 Artificial lighting</t>
  </si>
  <si>
    <t>Calculation method</t>
  </si>
  <si>
    <t>Lamp power density</t>
  </si>
  <si>
    <t>Aggregate area of all spaces</t>
  </si>
  <si>
    <t>MAXIMUM total wattage</t>
  </si>
  <si>
    <t>Attached verandah or balcony</t>
  </si>
  <si>
    <t>Aggregate area</t>
  </si>
  <si>
    <t>Attached verandah or balcony (second option)</t>
  </si>
  <si>
    <t>Associated Class 10a building</t>
  </si>
  <si>
    <t>Associated Class 10a building (second option)</t>
  </si>
  <si>
    <t>The calculated Total MJ has been determined using selections nominated in the HERS report for material colour, floor covering and the like.  These selections can be varied, conditional that the maximum MJ Target is not exceeded.</t>
  </si>
  <si>
    <t>Location and number of vented recessed downlights included in HERS calculations</t>
  </si>
  <si>
    <t>Increase increments as for R1.0 worst-case</t>
  </si>
  <si>
    <t>BC_PenRange (used for drop-down, ignore second 5%)</t>
  </si>
  <si>
    <t>BC_InsRange1</t>
  </si>
  <si>
    <t>BC_InsValue1</t>
  </si>
  <si>
    <t>O/side Table</t>
  </si>
  <si>
    <r>
      <t xml:space="preserve">Minimum insulation </t>
    </r>
    <r>
      <rPr>
        <b/>
        <i/>
        <sz val="8"/>
        <color theme="1"/>
        <rFont val="Arial"/>
        <family val="2"/>
      </rPr>
      <t>R-Value</t>
    </r>
    <r>
      <rPr>
        <b/>
        <sz val="8"/>
        <color theme="1"/>
        <rFont val="Arial"/>
        <family val="2"/>
      </rPr>
      <t xml:space="preserve"> when adjusted for the nominated maximum percentage of ceiling area uninsulated</t>
    </r>
  </si>
  <si>
    <t>Class 1</t>
  </si>
  <si>
    <t>Verandah/balcony</t>
  </si>
  <si>
    <t>Class 10a</t>
  </si>
  <si>
    <r>
      <t xml:space="preserve">BCA 3.12.0(a)(i)(F):
Building sealing to be
undertaken as </t>
    </r>
    <r>
      <rPr>
        <i/>
        <sz val="8"/>
        <color theme="1"/>
        <rFont val="Arial"/>
        <family val="2"/>
      </rPr>
      <t xml:space="preserve">required
</t>
    </r>
    <r>
      <rPr>
        <sz val="8"/>
        <color theme="1"/>
        <rFont val="Arial"/>
        <family val="2"/>
      </rPr>
      <t>by BCA Part 3.12.3,
and Protocol alternatives:</t>
    </r>
  </si>
  <si>
    <t>Protocol A2 Maximum percentage of ceiling area uninsulated</t>
  </si>
  <si>
    <r>
      <t xml:space="preserve">Minimum </t>
    </r>
    <r>
      <rPr>
        <i/>
        <sz val="8"/>
        <color theme="1"/>
        <rFont val="Arial"/>
        <family val="2"/>
      </rPr>
      <t>R-Value</t>
    </r>
    <r>
      <rPr>
        <sz val="8"/>
        <color theme="1"/>
        <rFont val="Arial"/>
        <family val="2"/>
      </rPr>
      <t xml:space="preserve"> of ceiling level insulation determined using HERS calculations
(no allowance for BCA Table 3.12.1.1b penetrations)</t>
    </r>
  </si>
  <si>
    <t>Additional notes that apply for this DATASHEET:</t>
  </si>
  <si>
    <t>Insulation</t>
  </si>
  <si>
    <t>Percentage</t>
  </si>
  <si>
    <t>CALCULATION DATASHEET reports MJ calculations for the existing building
and alteration and/or addition</t>
  </si>
  <si>
    <r>
      <t xml:space="preserve">BCA 3.12.1.2(e): compliance verified by nominating building work ceiling insulation area, maximum percentage of ceiling insulation area that can be lost to installed penetrations, and the </t>
    </r>
    <r>
      <rPr>
        <i/>
        <sz val="8"/>
        <color theme="1"/>
        <rFont val="Arial"/>
        <family val="2"/>
      </rPr>
      <t>R-Value</t>
    </r>
    <r>
      <rPr>
        <sz val="8"/>
        <color theme="1"/>
        <rFont val="Arial"/>
        <family val="2"/>
      </rPr>
      <t xml:space="preserve"> required for ceiling insulation with no penetrations; then calculating the required minimum installed </t>
    </r>
    <r>
      <rPr>
        <i/>
        <sz val="8"/>
        <color theme="1"/>
        <rFont val="Arial"/>
        <family val="2"/>
      </rPr>
      <t>R-Value</t>
    </r>
    <r>
      <rPr>
        <sz val="8"/>
        <color theme="1"/>
        <rFont val="Arial"/>
        <family val="2"/>
      </rPr>
      <t xml:space="preserve"> using Protocol B1.1.3.  It is not necessary to provide an electrical plan nominating individual penetration location or size.</t>
    </r>
  </si>
  <si>
    <r>
      <t xml:space="preserve">BCA 3.12.5.5(a): when </t>
    </r>
    <r>
      <rPr>
        <i/>
        <sz val="8"/>
        <color theme="1"/>
        <rFont val="Arial"/>
        <family val="2"/>
      </rPr>
      <t>lamp power density</t>
    </r>
    <r>
      <rPr>
        <sz val="8"/>
        <color theme="1"/>
        <rFont val="Arial"/>
        <family val="2"/>
      </rPr>
      <t xml:space="preserve"> is used, compliance verified by multiplying the aggregate area (m2) by the prescribed W/m2 to determined the "total of the maximum power rating of the lamps".  It is not necessary to provide an electrical plan nominating individual lighting location or wattage.</t>
    </r>
  </si>
  <si>
    <t>Note 5</t>
  </si>
  <si>
    <t>Note 1</t>
  </si>
  <si>
    <t>Note 2</t>
  </si>
  <si>
    <t>Note 4</t>
  </si>
  <si>
    <r>
      <t xml:space="preserve">BCA Table 3.12.1.1b: Insulation </t>
    </r>
    <r>
      <rPr>
        <i/>
        <sz val="8"/>
        <color theme="1"/>
        <rFont val="Arial"/>
        <family val="2"/>
      </rPr>
      <t>R-Values</t>
    </r>
    <r>
      <rPr>
        <sz val="8"/>
        <color theme="1"/>
        <rFont val="Arial"/>
        <family val="2"/>
      </rPr>
      <t xml:space="preserve"> less than R1.0 adjusted for penetrations using a worst-case "as for R1.0" proportional increase.</t>
    </r>
  </si>
  <si>
    <t>BC_StarBand_Rev</t>
  </si>
  <si>
    <t>Round up star rating</t>
  </si>
  <si>
    <t>30/08/14</t>
  </si>
  <si>
    <t>Correct rounding error in "Calculated minimum area weighted rating" formula</t>
  </si>
  <si>
    <t>BCA edition(s) that applied for the existing building area (not part of the affected zone area)</t>
  </si>
  <si>
    <r>
      <t xml:space="preserve">BCA edition(s) that applied for the existing building area (not part of the affected </t>
    </r>
    <r>
      <rPr>
        <strike/>
        <sz val="8"/>
        <color theme="1"/>
        <rFont val="Arial"/>
        <family val="2"/>
      </rPr>
      <t>portion</t>
    </r>
    <r>
      <rPr>
        <sz val="8"/>
        <color theme="1"/>
        <rFont val="Arial"/>
        <family val="2"/>
      </rPr>
      <t xml:space="preserve"> zone area)</t>
    </r>
  </si>
  <si>
    <t>09/10/14</t>
  </si>
  <si>
    <t>Correction of "Aggregate ceiling area of all spaces (roof)" formulas</t>
  </si>
  <si>
    <t>Added</t>
  </si>
  <si>
    <t>Altered/existing</t>
  </si>
  <si>
    <t>after the altered and/or existing ceiling area 0.5%max concession is applied</t>
  </si>
  <si>
    <t>0.5max concession</t>
  </si>
  <si>
    <t>20/10/14</t>
  </si>
  <si>
    <t>20 Oct 2014</t>
  </si>
  <si>
    <t>Maximum percentage of ceiling area uninsulated LESS THAN</t>
  </si>
  <si>
    <t>Correction of "Maximum percentage of ceiling area uninsulated LESS THAN"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</si>
</sst>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9" x14ac:knownFonts="1">
    <font>
      <sz val="11"/>
      <color theme="1"/>
      <name val="Calibri"/>
      <family val="2"/>
      <scheme val="minor"/>
    </font>
    <font>
      <sz val="11"/>
      <color theme="1"/>
      <name val="Calibri"/>
      <family val="2"/>
      <scheme val="minor"/>
    </font>
    <font>
      <sz val="8"/>
      <name val="Arial"/>
      <family val="2"/>
    </font>
    <font>
      <b/>
      <sz val="8"/>
      <name val="Arial"/>
      <family val="2"/>
    </font>
    <font>
      <b/>
      <sz val="8"/>
      <color theme="0"/>
      <name val="Arial"/>
      <family val="2"/>
    </font>
    <font>
      <sz val="8"/>
      <color theme="0"/>
      <name val="Arial"/>
      <family val="2"/>
    </font>
    <font>
      <i/>
      <sz val="8"/>
      <color rgb="FFFF0000"/>
      <name val="Arial"/>
      <family val="2"/>
    </font>
    <font>
      <i/>
      <sz val="8"/>
      <color rgb="FF0000FF"/>
      <name val="Arial"/>
      <family val="2"/>
    </font>
    <font>
      <b/>
      <sz val="9"/>
      <color indexed="81"/>
      <name val="Tahoma"/>
      <family val="2"/>
    </font>
    <font>
      <sz val="9"/>
      <color indexed="81"/>
      <name val="Tahoma"/>
      <family val="2"/>
    </font>
    <font>
      <i/>
      <sz val="8"/>
      <color rgb="FF3333FF"/>
      <name val="Arial"/>
      <family val="2"/>
    </font>
    <font>
      <b/>
      <i/>
      <sz val="8"/>
      <color theme="0"/>
      <name val="Arial"/>
      <family val="2"/>
    </font>
    <font>
      <sz val="8"/>
      <color theme="1"/>
      <name val="Arial"/>
      <family val="2"/>
    </font>
    <font>
      <b/>
      <sz val="8"/>
      <color theme="1"/>
      <name val="Arial"/>
      <family val="2"/>
    </font>
    <font>
      <sz val="7"/>
      <color theme="1"/>
      <name val="Arial"/>
      <family val="2"/>
    </font>
    <font>
      <sz val="12"/>
      <color theme="1"/>
      <name val="Arial"/>
      <family val="2"/>
    </font>
    <font>
      <sz val="12"/>
      <name val="Arial"/>
      <family val="2"/>
    </font>
    <font>
      <sz val="12"/>
      <color theme="0"/>
      <name val="Arial"/>
      <family val="2"/>
    </font>
    <font>
      <b/>
      <sz val="12"/>
      <color theme="1"/>
      <name val="Arial"/>
      <family val="2"/>
    </font>
    <font>
      <i/>
      <sz val="8"/>
      <color theme="1"/>
      <name val="Arial"/>
      <family val="2"/>
    </font>
    <font>
      <sz val="8"/>
      <color theme="0" tint="-0.499984740745262"/>
      <name val="Arial"/>
      <family val="2"/>
    </font>
    <font>
      <sz val="8"/>
      <color rgb="FFFF0000"/>
      <name val="Arial"/>
      <family val="2"/>
    </font>
    <font>
      <sz val="14"/>
      <name val="Arial"/>
      <family val="2"/>
    </font>
    <font>
      <b/>
      <sz val="14"/>
      <color theme="0"/>
      <name val="Arial"/>
      <family val="2"/>
    </font>
    <font>
      <sz val="14"/>
      <color theme="0"/>
      <name val="Arial"/>
      <family val="2"/>
    </font>
    <font>
      <sz val="14"/>
      <color theme="1"/>
      <name val="Arial"/>
      <family val="2"/>
    </font>
    <font>
      <b/>
      <sz val="14"/>
      <name val="Arial"/>
      <family val="2"/>
    </font>
    <font>
      <b/>
      <i/>
      <sz val="8"/>
      <color theme="1"/>
      <name val="Arial"/>
      <family val="2"/>
    </font>
    <font>
      <strike/>
      <sz val="8"/>
      <color theme="1"/>
      <name val="Arial"/>
      <family val="2"/>
    </font>
  </fonts>
  <fills count="23">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indexed="22"/>
        <bgColor indexed="64"/>
      </patternFill>
    </fill>
    <fill>
      <patternFill patternType="solid">
        <fgColor indexed="4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s>
  <borders count="41">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318">
    <xf numFmtId="0" fontId="0" fillId="0" borderId="0" xfId="0"/>
    <xf numFmtId="0" fontId="2" fillId="3" borderId="0" xfId="0" applyFont="1" applyFill="1" applyAlignment="1" applyProtection="1">
      <alignment vertical="center"/>
    </xf>
    <xf numFmtId="0" fontId="2" fillId="3" borderId="1" xfId="0" applyFont="1" applyFill="1" applyBorder="1" applyAlignment="1" applyProtection="1">
      <alignment vertical="center"/>
    </xf>
    <xf numFmtId="0" fontId="2" fillId="0" borderId="0" xfId="0" applyFont="1" applyAlignment="1" applyProtection="1">
      <alignment vertical="center"/>
    </xf>
    <xf numFmtId="0" fontId="2" fillId="8" borderId="0" xfId="0" applyFont="1" applyFill="1" applyAlignment="1" applyProtection="1">
      <alignment vertical="center"/>
    </xf>
    <xf numFmtId="0" fontId="2" fillId="0" borderId="0" xfId="0" applyFont="1" applyAlignment="1" applyProtection="1">
      <alignment horizontal="right" vertical="center"/>
    </xf>
    <xf numFmtId="0" fontId="2" fillId="6" borderId="0" xfId="0" applyFont="1" applyFill="1" applyAlignment="1" applyProtection="1">
      <alignment vertical="center"/>
    </xf>
    <xf numFmtId="0" fontId="6" fillId="0" borderId="0" xfId="0" applyFont="1" applyAlignment="1" applyProtection="1">
      <alignment vertical="center"/>
    </xf>
    <xf numFmtId="0" fontId="3" fillId="0" borderId="0" xfId="0" applyFont="1" applyAlignment="1" applyProtection="1">
      <alignment vertical="center"/>
    </xf>
    <xf numFmtId="0" fontId="2" fillId="9" borderId="0" xfId="0" applyFont="1" applyFill="1" applyAlignment="1" applyProtection="1">
      <alignment vertical="center"/>
    </xf>
    <xf numFmtId="0" fontId="6" fillId="8" borderId="0" xfId="0" applyFont="1" applyFill="1" applyAlignment="1" applyProtection="1">
      <alignment horizontal="right" vertical="center"/>
    </xf>
    <xf numFmtId="0" fontId="2" fillId="6" borderId="9" xfId="0" applyFont="1" applyFill="1" applyBorder="1" applyAlignment="1" applyProtection="1">
      <alignment vertical="center"/>
    </xf>
    <xf numFmtId="0" fontId="2" fillId="6" borderId="0" xfId="0" applyFont="1" applyFill="1" applyAlignment="1" applyProtection="1">
      <alignment horizontal="left" wrapText="1"/>
    </xf>
    <xf numFmtId="0" fontId="2" fillId="0" borderId="9" xfId="0" applyFont="1" applyBorder="1" applyAlignment="1" applyProtection="1">
      <alignment vertical="center"/>
    </xf>
    <xf numFmtId="0" fontId="2" fillId="5" borderId="0" xfId="0" applyFont="1" applyFill="1" applyAlignment="1" applyProtection="1">
      <alignment vertical="center"/>
    </xf>
    <xf numFmtId="0" fontId="2" fillId="6" borderId="0" xfId="0" applyFont="1" applyFill="1" applyAlignment="1" applyProtection="1">
      <alignment horizontal="left" vertical="center"/>
    </xf>
    <xf numFmtId="0" fontId="3" fillId="5" borderId="0" xfId="0" applyFont="1" applyFill="1" applyAlignment="1" applyProtection="1">
      <alignment vertical="center"/>
    </xf>
    <xf numFmtId="0" fontId="7" fillId="0" borderId="0" xfId="0" applyFont="1" applyAlignment="1" applyProtection="1">
      <alignment vertical="center"/>
    </xf>
    <xf numFmtId="0" fontId="3" fillId="0" borderId="0" xfId="0" applyFont="1" applyAlignment="1" applyProtection="1">
      <alignment horizontal="left" vertical="center"/>
    </xf>
    <xf numFmtId="0" fontId="3" fillId="6" borderId="0" xfId="0" applyFont="1" applyFill="1" applyAlignment="1" applyProtection="1">
      <alignment vertical="center"/>
    </xf>
    <xf numFmtId="2" fontId="3" fillId="10" borderId="0" xfId="0" applyNumberFormat="1" applyFont="1" applyFill="1" applyAlignment="1" applyProtection="1">
      <alignment vertical="center"/>
    </xf>
    <xf numFmtId="0" fontId="2" fillId="10" borderId="0" xfId="0" applyFont="1" applyFill="1" applyAlignment="1" applyProtection="1">
      <alignment horizontal="right" vertical="center"/>
    </xf>
    <xf numFmtId="10" fontId="2" fillId="6" borderId="0" xfId="0" applyNumberFormat="1" applyFont="1" applyFill="1" applyAlignment="1" applyProtection="1">
      <alignment vertical="center"/>
    </xf>
    <xf numFmtId="2" fontId="2" fillId="6" borderId="0" xfId="0" applyNumberFormat="1" applyFont="1" applyFill="1" applyAlignment="1" applyProtection="1">
      <alignment vertical="center"/>
    </xf>
    <xf numFmtId="0" fontId="7" fillId="0" borderId="0" xfId="0" applyFont="1" applyAlignment="1" applyProtection="1">
      <alignment horizontal="right" vertical="center"/>
    </xf>
    <xf numFmtId="2" fontId="2" fillId="11" borderId="0" xfId="0" applyNumberFormat="1" applyFont="1" applyFill="1" applyAlignment="1" applyProtection="1">
      <alignment vertical="center"/>
    </xf>
    <xf numFmtId="2" fontId="2" fillId="9" borderId="0" xfId="0" applyNumberFormat="1" applyFont="1" applyFill="1" applyAlignment="1" applyProtection="1">
      <alignment vertical="center"/>
    </xf>
    <xf numFmtId="0" fontId="10" fillId="0" borderId="0" xfId="0" applyFont="1" applyAlignment="1" applyProtection="1">
      <alignment vertical="center"/>
    </xf>
    <xf numFmtId="165" fontId="2" fillId="6" borderId="0" xfId="0" applyNumberFormat="1" applyFont="1" applyFill="1" applyAlignment="1" applyProtection="1">
      <alignment vertical="center"/>
    </xf>
    <xf numFmtId="0" fontId="2" fillId="14" borderId="0" xfId="0" applyFont="1" applyFill="1" applyAlignment="1" applyProtection="1">
      <alignment vertical="center"/>
    </xf>
    <xf numFmtId="0" fontId="2" fillId="15" borderId="0" xfId="0" applyFont="1" applyFill="1" applyAlignment="1" applyProtection="1">
      <alignment vertical="center"/>
    </xf>
    <xf numFmtId="0" fontId="2" fillId="0" borderId="0" xfId="0" applyFont="1" applyAlignment="1" applyProtection="1">
      <alignment horizontal="left" vertical="center"/>
    </xf>
    <xf numFmtId="0" fontId="12" fillId="3" borderId="0" xfId="0" applyFont="1" applyFill="1" applyBorder="1" applyAlignment="1">
      <alignment vertical="top" wrapText="1"/>
    </xf>
    <xf numFmtId="0" fontId="12" fillId="3" borderId="0" xfId="0" applyFont="1" applyFill="1"/>
    <xf numFmtId="0" fontId="12" fillId="0" borderId="0" xfId="0" applyFont="1"/>
    <xf numFmtId="0" fontId="12" fillId="6" borderId="0" xfId="0" applyFont="1" applyFill="1"/>
    <xf numFmtId="0" fontId="12" fillId="6" borderId="0" xfId="0" applyFont="1" applyFill="1" applyAlignment="1">
      <alignment horizontal="center"/>
    </xf>
    <xf numFmtId="0" fontId="12" fillId="0" borderId="17" xfId="0" applyFont="1" applyBorder="1"/>
    <xf numFmtId="0" fontId="12" fillId="0" borderId="8" xfId="0" applyFont="1" applyBorder="1"/>
    <xf numFmtId="0" fontId="12" fillId="0" borderId="18" xfId="0" applyFont="1" applyBorder="1"/>
    <xf numFmtId="0" fontId="12" fillId="6" borderId="13" xfId="0" applyFont="1" applyFill="1" applyBorder="1"/>
    <xf numFmtId="0" fontId="12" fillId="6" borderId="0" xfId="0" applyFont="1" applyFill="1" applyBorder="1"/>
    <xf numFmtId="0" fontId="12" fillId="0" borderId="22" xfId="0" applyFont="1" applyBorder="1"/>
    <xf numFmtId="0" fontId="12" fillId="0" borderId="13" xfId="0" applyFont="1" applyBorder="1"/>
    <xf numFmtId="0" fontId="12" fillId="0" borderId="0" xfId="0" applyFont="1" applyBorder="1"/>
    <xf numFmtId="2" fontId="12" fillId="6" borderId="0" xfId="0" applyNumberFormat="1" applyFont="1" applyFill="1" applyAlignment="1">
      <alignment horizontal="center"/>
    </xf>
    <xf numFmtId="0" fontId="6" fillId="0" borderId="0" xfId="0" applyFont="1"/>
    <xf numFmtId="0" fontId="2" fillId="0" borderId="0" xfId="0" applyFont="1" applyAlignment="1">
      <alignment horizontal="left"/>
    </xf>
    <xf numFmtId="0" fontId="2" fillId="0" borderId="13" xfId="0" applyFont="1" applyBorder="1" applyAlignment="1">
      <alignment horizontal="left"/>
    </xf>
    <xf numFmtId="0" fontId="2" fillId="0" borderId="0" xfId="0" applyFont="1" applyBorder="1" applyAlignment="1">
      <alignment horizontal="left"/>
    </xf>
    <xf numFmtId="0" fontId="2" fillId="0" borderId="22" xfId="0" applyFont="1" applyBorder="1" applyAlignment="1">
      <alignment horizontal="left"/>
    </xf>
    <xf numFmtId="0" fontId="2" fillId="0" borderId="0" xfId="0" applyFont="1"/>
    <xf numFmtId="0" fontId="3" fillId="0" borderId="0" xfId="0" applyFont="1"/>
    <xf numFmtId="0" fontId="2" fillId="6" borderId="13" xfId="0" applyFont="1" applyFill="1" applyBorder="1" applyAlignment="1">
      <alignment horizontal="left"/>
    </xf>
    <xf numFmtId="0" fontId="12" fillId="6" borderId="19" xfId="0" applyFont="1" applyFill="1" applyBorder="1"/>
    <xf numFmtId="0" fontId="12" fillId="0" borderId="1" xfId="0" applyFont="1" applyBorder="1"/>
    <xf numFmtId="0" fontId="12" fillId="0" borderId="20" xfId="0" applyFont="1" applyBorder="1"/>
    <xf numFmtId="0" fontId="6" fillId="0" borderId="0" xfId="0" applyFont="1" applyAlignment="1">
      <alignment horizontal="right"/>
    </xf>
    <xf numFmtId="0" fontId="13" fillId="9" borderId="0" xfId="0" applyFont="1" applyFill="1"/>
    <xf numFmtId="0" fontId="10" fillId="0" borderId="0" xfId="0" applyFont="1"/>
    <xf numFmtId="0" fontId="3" fillId="12" borderId="0" xfId="0" applyFont="1" applyFill="1"/>
    <xf numFmtId="1" fontId="12" fillId="0" borderId="0" xfId="0" applyNumberFormat="1" applyFont="1"/>
    <xf numFmtId="1" fontId="12" fillId="13" borderId="0" xfId="0" applyNumberFormat="1" applyFont="1" applyFill="1"/>
    <xf numFmtId="1" fontId="12" fillId="9" borderId="0" xfId="0" applyNumberFormat="1" applyFont="1" applyFill="1"/>
    <xf numFmtId="0" fontId="15" fillId="0" borderId="0" xfId="0" applyFont="1"/>
    <xf numFmtId="0" fontId="16" fillId="15" borderId="0" xfId="0" applyFont="1" applyFill="1" applyAlignment="1" applyProtection="1">
      <alignment vertical="center"/>
    </xf>
    <xf numFmtId="0" fontId="17" fillId="4" borderId="0" xfId="0" applyFont="1" applyFill="1"/>
    <xf numFmtId="0" fontId="16" fillId="0" borderId="0" xfId="0" applyFont="1" applyAlignment="1" applyProtection="1">
      <alignment vertical="center"/>
    </xf>
    <xf numFmtId="0" fontId="16" fillId="8" borderId="0" xfId="0" applyFont="1" applyFill="1" applyAlignment="1" applyProtection="1">
      <alignment vertical="center"/>
    </xf>
    <xf numFmtId="0" fontId="16" fillId="0" borderId="0" xfId="0" applyFont="1" applyAlignment="1" applyProtection="1">
      <alignment horizontal="right" vertical="center"/>
    </xf>
    <xf numFmtId="0" fontId="5" fillId="4" borderId="0" xfId="0" applyFont="1" applyFill="1"/>
    <xf numFmtId="0" fontId="12" fillId="3" borderId="0" xfId="0" applyFont="1" applyFill="1" applyAlignment="1">
      <alignment horizontal="left"/>
    </xf>
    <xf numFmtId="0" fontId="13" fillId="7" borderId="9" xfId="0" applyFont="1" applyFill="1" applyBorder="1" applyAlignment="1" applyProtection="1">
      <alignment horizontal="center"/>
      <protection locked="0"/>
    </xf>
    <xf numFmtId="0" fontId="12" fillId="3" borderId="19" xfId="0" applyFont="1" applyFill="1" applyBorder="1"/>
    <xf numFmtId="0" fontId="12" fillId="0" borderId="9" xfId="0" applyFont="1" applyFill="1" applyBorder="1" applyAlignment="1" applyProtection="1">
      <alignment horizontal="center" vertical="center"/>
      <protection locked="0"/>
    </xf>
    <xf numFmtId="0" fontId="6" fillId="3" borderId="0" xfId="0" applyFont="1" applyFill="1"/>
    <xf numFmtId="0" fontId="12" fillId="3" borderId="0" xfId="0" applyFont="1" applyFill="1" applyAlignment="1">
      <alignment horizontal="right"/>
    </xf>
    <xf numFmtId="0" fontId="12" fillId="3" borderId="13" xfId="0" applyFont="1" applyFill="1" applyBorder="1" applyAlignment="1">
      <alignment horizontal="center"/>
    </xf>
    <xf numFmtId="0" fontId="13" fillId="3" borderId="0" xfId="0" applyFont="1" applyFill="1" applyAlignment="1">
      <alignment horizontal="right"/>
    </xf>
    <xf numFmtId="0" fontId="13" fillId="3" borderId="25" xfId="0" applyFont="1" applyFill="1" applyBorder="1" applyAlignment="1">
      <alignment wrapText="1"/>
    </xf>
    <xf numFmtId="0" fontId="13" fillId="3" borderId="0" xfId="0" applyFont="1" applyFill="1" applyBorder="1"/>
    <xf numFmtId="0" fontId="12" fillId="3" borderId="13" xfId="0" applyFont="1" applyFill="1" applyBorder="1"/>
    <xf numFmtId="0" fontId="12" fillId="4" borderId="0" xfId="0" applyFont="1" applyFill="1"/>
    <xf numFmtId="0" fontId="4" fillId="4" borderId="0" xfId="0" applyFont="1" applyFill="1" applyAlignment="1">
      <alignment horizontal="right"/>
    </xf>
    <xf numFmtId="165" fontId="13" fillId="3" borderId="2" xfId="0" applyNumberFormat="1" applyFont="1" applyFill="1" applyBorder="1" applyAlignment="1">
      <alignment horizontal="center" vertical="center"/>
    </xf>
    <xf numFmtId="0" fontId="12" fillId="3" borderId="26" xfId="0" applyFont="1" applyFill="1" applyBorder="1"/>
    <xf numFmtId="0" fontId="12" fillId="3" borderId="0" xfId="0" applyFont="1" applyFill="1" applyAlignment="1">
      <alignment vertical="center" wrapText="1"/>
    </xf>
    <xf numFmtId="0" fontId="5" fillId="4" borderId="0" xfId="0" applyFont="1" applyFill="1" applyBorder="1"/>
    <xf numFmtId="1" fontId="13" fillId="5" borderId="13" xfId="0" applyNumberFormat="1" applyFont="1" applyFill="1" applyBorder="1" applyAlignment="1">
      <alignment horizontal="center"/>
    </xf>
    <xf numFmtId="0" fontId="12" fillId="3" borderId="0" xfId="0" applyFont="1" applyFill="1" applyBorder="1" applyAlignment="1">
      <alignment horizontal="left"/>
    </xf>
    <xf numFmtId="0" fontId="12" fillId="3" borderId="0" xfId="0" applyFont="1" applyFill="1" applyBorder="1"/>
    <xf numFmtId="0" fontId="5" fillId="4" borderId="0" xfId="0" applyFont="1" applyFill="1" applyBorder="1" applyAlignment="1" applyProtection="1">
      <alignment vertical="center"/>
    </xf>
    <xf numFmtId="0" fontId="20" fillId="3" borderId="1" xfId="0" applyFont="1" applyFill="1" applyBorder="1" applyAlignment="1" applyProtection="1">
      <alignment vertical="center"/>
    </xf>
    <xf numFmtId="0" fontId="21" fillId="3" borderId="0" xfId="0" applyFont="1" applyFill="1" applyAlignment="1" applyProtection="1">
      <alignment vertical="center"/>
    </xf>
    <xf numFmtId="0" fontId="3" fillId="0" borderId="2" xfId="0" applyFont="1" applyFill="1" applyBorder="1" applyAlignment="1" applyProtection="1">
      <alignment vertical="center"/>
      <protection locked="0"/>
    </xf>
    <xf numFmtId="0" fontId="22" fillId="15" borderId="0" xfId="0" applyFont="1" applyFill="1" applyAlignment="1" applyProtection="1">
      <alignment vertical="center"/>
    </xf>
    <xf numFmtId="0" fontId="23" fillId="2" borderId="0" xfId="0" applyFont="1" applyFill="1" applyBorder="1" applyAlignment="1" applyProtection="1">
      <alignment vertical="center"/>
    </xf>
    <xf numFmtId="0" fontId="25" fillId="0" borderId="0" xfId="0" applyFont="1"/>
    <xf numFmtId="0" fontId="25" fillId="2" borderId="0" xfId="0" applyFont="1" applyFill="1"/>
    <xf numFmtId="0" fontId="22" fillId="0" borderId="0" xfId="0" applyFont="1" applyAlignment="1" applyProtection="1">
      <alignment vertical="center"/>
    </xf>
    <xf numFmtId="0" fontId="22" fillId="8" borderId="0" xfId="0" applyFont="1" applyFill="1" applyAlignment="1" applyProtection="1">
      <alignment vertical="center"/>
    </xf>
    <xf numFmtId="0" fontId="26" fillId="8" borderId="0" xfId="0" applyFont="1" applyFill="1" applyAlignment="1" applyProtection="1">
      <alignment vertical="center"/>
    </xf>
    <xf numFmtId="0" fontId="23" fillId="2" borderId="29" xfId="0" applyFont="1" applyFill="1" applyBorder="1" applyAlignment="1" applyProtection="1">
      <alignment vertical="center"/>
    </xf>
    <xf numFmtId="0" fontId="24" fillId="2" borderId="30" xfId="0" applyFont="1" applyFill="1" applyBorder="1" applyAlignment="1" applyProtection="1">
      <alignment vertical="center"/>
    </xf>
    <xf numFmtId="0" fontId="4" fillId="4" borderId="14" xfId="0" applyFont="1" applyFill="1" applyBorder="1" applyAlignment="1" applyProtection="1">
      <alignment vertical="center"/>
    </xf>
    <xf numFmtId="0" fontId="3" fillId="3" borderId="27" xfId="0" applyFont="1" applyFill="1" applyBorder="1" applyAlignment="1" applyProtection="1">
      <alignment vertical="center"/>
    </xf>
    <xf numFmtId="0" fontId="20" fillId="3" borderId="27" xfId="0" applyFont="1" applyFill="1" applyBorder="1" applyAlignment="1" applyProtection="1">
      <alignment vertical="center"/>
    </xf>
    <xf numFmtId="0" fontId="3" fillId="3" borderId="32" xfId="0" applyFont="1" applyFill="1" applyBorder="1" applyAlignment="1" applyProtection="1">
      <alignment vertical="center"/>
    </xf>
    <xf numFmtId="0" fontId="2" fillId="3" borderId="16" xfId="0" applyFont="1" applyFill="1" applyBorder="1" applyAlignment="1" applyProtection="1">
      <alignment vertical="center"/>
    </xf>
    <xf numFmtId="0" fontId="5" fillId="4" borderId="15" xfId="0" applyFont="1" applyFill="1" applyBorder="1" applyAlignment="1" applyProtection="1">
      <alignment vertical="center"/>
    </xf>
    <xf numFmtId="0" fontId="3" fillId="3" borderId="15" xfId="0" applyFont="1" applyFill="1" applyBorder="1" applyAlignment="1" applyProtection="1">
      <alignment vertical="center"/>
    </xf>
    <xf numFmtId="0" fontId="3" fillId="3" borderId="35" xfId="0" applyFont="1" applyFill="1" applyBorder="1" applyAlignment="1" applyProtection="1">
      <alignment vertical="center"/>
    </xf>
    <xf numFmtId="0" fontId="18" fillId="5" borderId="14" xfId="0" applyFont="1" applyFill="1" applyBorder="1" applyProtection="1"/>
    <xf numFmtId="0" fontId="15" fillId="5" borderId="0" xfId="0" applyFont="1" applyFill="1" applyBorder="1" applyProtection="1"/>
    <xf numFmtId="0" fontId="15" fillId="5" borderId="15" xfId="0" applyFont="1" applyFill="1" applyBorder="1" applyProtection="1"/>
    <xf numFmtId="0" fontId="20" fillId="3" borderId="34" xfId="0" applyFont="1" applyFill="1" applyBorder="1" applyProtection="1"/>
    <xf numFmtId="0" fontId="12" fillId="3" borderId="0" xfId="0" applyFont="1" applyFill="1" applyProtection="1"/>
    <xf numFmtId="0" fontId="12" fillId="3" borderId="1" xfId="0" applyFont="1" applyFill="1" applyBorder="1" applyProtection="1"/>
    <xf numFmtId="0" fontId="12" fillId="3" borderId="6" xfId="0" applyFont="1" applyFill="1" applyBorder="1" applyProtection="1"/>
    <xf numFmtId="0" fontId="13" fillId="3" borderId="2" xfId="0" applyFont="1" applyFill="1" applyBorder="1" applyAlignment="1" applyProtection="1">
      <alignment horizontal="left" vertical="center"/>
    </xf>
    <xf numFmtId="0" fontId="12" fillId="3" borderId="8" xfId="0" applyFont="1" applyFill="1" applyBorder="1" applyProtection="1"/>
    <xf numFmtId="0" fontId="12" fillId="3" borderId="0" xfId="0" applyFont="1" applyFill="1" applyBorder="1" applyAlignment="1" applyProtection="1">
      <alignment vertical="center" wrapText="1"/>
    </xf>
    <xf numFmtId="0" fontId="12" fillId="5" borderId="0" xfId="0" applyFont="1" applyFill="1" applyBorder="1" applyProtection="1"/>
    <xf numFmtId="0" fontId="12" fillId="5" borderId="0" xfId="0" applyFont="1" applyFill="1" applyProtection="1"/>
    <xf numFmtId="0" fontId="12" fillId="5" borderId="1" xfId="0" applyFont="1" applyFill="1" applyBorder="1" applyProtection="1"/>
    <xf numFmtId="0" fontId="12" fillId="5" borderId="6" xfId="0" applyFont="1" applyFill="1" applyBorder="1" applyProtection="1"/>
    <xf numFmtId="0" fontId="12" fillId="3" borderId="28" xfId="0" applyFont="1" applyFill="1" applyBorder="1" applyProtection="1"/>
    <xf numFmtId="0" fontId="12" fillId="3" borderId="0" xfId="0" applyFont="1" applyFill="1" applyBorder="1" applyProtection="1"/>
    <xf numFmtId="0" fontId="12" fillId="3" borderId="0" xfId="0" applyFont="1" applyFill="1" applyBorder="1" applyAlignment="1" applyProtection="1">
      <alignment wrapText="1"/>
    </xf>
    <xf numFmtId="0" fontId="12" fillId="3" borderId="15" xfId="0" applyFont="1" applyFill="1" applyBorder="1" applyProtection="1"/>
    <xf numFmtId="0" fontId="12" fillId="5" borderId="0" xfId="0" applyFont="1" applyFill="1" applyBorder="1" applyAlignment="1" applyProtection="1"/>
    <xf numFmtId="0" fontId="12" fillId="5" borderId="0" xfId="0" applyFont="1" applyFill="1" applyBorder="1" applyAlignment="1" applyProtection="1">
      <alignment wrapText="1"/>
    </xf>
    <xf numFmtId="0" fontId="12" fillId="3" borderId="1" xfId="0" applyFont="1" applyFill="1" applyBorder="1" applyAlignment="1" applyProtection="1">
      <alignment wrapText="1"/>
    </xf>
    <xf numFmtId="0" fontId="12" fillId="5" borderId="15" xfId="0" applyFont="1" applyFill="1" applyBorder="1" applyProtection="1"/>
    <xf numFmtId="0" fontId="4" fillId="4" borderId="29" xfId="0" applyFont="1" applyFill="1" applyBorder="1" applyProtection="1"/>
    <xf numFmtId="0" fontId="5" fillId="4" borderId="30" xfId="0" applyFont="1" applyFill="1" applyBorder="1" applyProtection="1"/>
    <xf numFmtId="0" fontId="5" fillId="4" borderId="31" xfId="0" applyFont="1" applyFill="1" applyBorder="1" applyProtection="1"/>
    <xf numFmtId="0" fontId="13" fillId="3" borderId="14" xfId="0" applyFont="1" applyFill="1" applyBorder="1" applyProtection="1"/>
    <xf numFmtId="0" fontId="12" fillId="3" borderId="14" xfId="0" applyFont="1" applyFill="1" applyBorder="1" applyProtection="1"/>
    <xf numFmtId="0" fontId="13" fillId="4" borderId="8" xfId="0" applyFont="1" applyFill="1" applyBorder="1" applyAlignment="1" applyProtection="1">
      <alignment vertical="center" wrapText="1"/>
    </xf>
    <xf numFmtId="0" fontId="12" fillId="4" borderId="0" xfId="0" applyFont="1" applyFill="1" applyBorder="1" applyProtection="1"/>
    <xf numFmtId="0" fontId="12" fillId="4" borderId="15" xfId="0" applyFont="1" applyFill="1" applyBorder="1" applyProtection="1"/>
    <xf numFmtId="0" fontId="4" fillId="4" borderId="0" xfId="0" applyFont="1" applyFill="1" applyBorder="1" applyAlignment="1" applyProtection="1">
      <alignment horizontal="right"/>
    </xf>
    <xf numFmtId="0" fontId="13" fillId="4" borderId="0" xfId="0" applyFont="1" applyFill="1" applyBorder="1" applyAlignment="1" applyProtection="1">
      <alignment vertical="center" wrapText="1"/>
    </xf>
    <xf numFmtId="0" fontId="5" fillId="4" borderId="0" xfId="0" applyFont="1" applyFill="1" applyBorder="1" applyAlignment="1" applyProtection="1">
      <alignment horizontal="right"/>
    </xf>
    <xf numFmtId="0" fontId="12" fillId="8" borderId="0" xfId="0" applyFont="1" applyFill="1" applyProtection="1"/>
    <xf numFmtId="0" fontId="12" fillId="8" borderId="16" xfId="0" applyFont="1" applyFill="1" applyBorder="1" applyProtection="1"/>
    <xf numFmtId="0" fontId="12" fillId="8" borderId="21" xfId="0" applyFont="1" applyFill="1" applyBorder="1" applyProtection="1"/>
    <xf numFmtId="49" fontId="13" fillId="8" borderId="21" xfId="0" applyNumberFormat="1" applyFont="1" applyFill="1" applyBorder="1" applyProtection="1"/>
    <xf numFmtId="0" fontId="13" fillId="8" borderId="21" xfId="0" applyFont="1" applyFill="1" applyBorder="1" applyProtection="1"/>
    <xf numFmtId="49" fontId="13" fillId="8" borderId="0" xfId="0" applyNumberFormat="1" applyFont="1" applyFill="1" applyAlignment="1" applyProtection="1">
      <alignment horizontal="left"/>
    </xf>
    <xf numFmtId="0" fontId="12" fillId="0" borderId="0" xfId="0" applyFont="1" applyProtection="1"/>
    <xf numFmtId="0" fontId="13" fillId="0" borderId="9" xfId="0" applyFont="1" applyFill="1" applyBorder="1" applyAlignment="1" applyProtection="1">
      <alignment horizontal="left" vertical="center"/>
      <protection locked="0"/>
    </xf>
    <xf numFmtId="0" fontId="5" fillId="4" borderId="0" xfId="0" applyFont="1" applyFill="1" applyAlignment="1">
      <alignment vertical="center"/>
    </xf>
    <xf numFmtId="0" fontId="4" fillId="2" borderId="0" xfId="0" applyFont="1" applyFill="1" applyAlignment="1">
      <alignment horizontal="right" vertical="center"/>
    </xf>
    <xf numFmtId="0" fontId="4" fillId="2" borderId="31" xfId="0" applyFont="1" applyFill="1" applyBorder="1" applyAlignment="1" applyProtection="1">
      <alignment horizontal="right" vertical="center"/>
    </xf>
    <xf numFmtId="0" fontId="12" fillId="3" borderId="0" xfId="0" applyFont="1" applyFill="1" applyBorder="1" applyAlignment="1">
      <alignment vertical="center"/>
    </xf>
    <xf numFmtId="0" fontId="12" fillId="3" borderId="0" xfId="0" applyFont="1" applyFill="1" applyAlignment="1">
      <alignment vertical="center"/>
    </xf>
    <xf numFmtId="0" fontId="13" fillId="3" borderId="0" xfId="0" applyFont="1" applyFill="1" applyBorder="1" applyAlignment="1" applyProtection="1">
      <alignment horizontal="right"/>
    </xf>
    <xf numFmtId="0" fontId="12" fillId="4" borderId="0" xfId="0" applyFont="1" applyFill="1" applyBorder="1" applyAlignment="1" applyProtection="1">
      <alignment horizontal="right"/>
    </xf>
    <xf numFmtId="0" fontId="4" fillId="4" borderId="0" xfId="0" applyFont="1" applyFill="1" applyAlignment="1">
      <alignment vertical="center"/>
    </xf>
    <xf numFmtId="0" fontId="12" fillId="17" borderId="0" xfId="0" applyFont="1" applyFill="1"/>
    <xf numFmtId="0" fontId="12" fillId="14" borderId="0" xfId="0" applyFont="1" applyFill="1"/>
    <xf numFmtId="0" fontId="3" fillId="14" borderId="0" xfId="0" applyFont="1" applyFill="1" applyAlignment="1" applyProtection="1">
      <alignment vertical="center"/>
    </xf>
    <xf numFmtId="0" fontId="3" fillId="14" borderId="22" xfId="0" applyFont="1" applyFill="1" applyBorder="1" applyAlignment="1" applyProtection="1">
      <alignment vertical="center"/>
    </xf>
    <xf numFmtId="0" fontId="3" fillId="14" borderId="0" xfId="0" applyFont="1" applyFill="1" applyAlignment="1" applyProtection="1">
      <alignment horizontal="right" vertical="center"/>
    </xf>
    <xf numFmtId="0" fontId="3" fillId="14" borderId="0" xfId="0" applyFont="1" applyFill="1" applyBorder="1" applyAlignment="1" applyProtection="1">
      <alignment vertical="top"/>
    </xf>
    <xf numFmtId="0" fontId="3" fillId="14" borderId="0" xfId="0" applyFont="1" applyFill="1" applyBorder="1" applyAlignment="1" applyProtection="1">
      <alignment horizontal="right" vertical="top"/>
    </xf>
    <xf numFmtId="0" fontId="12" fillId="14" borderId="22" xfId="0" applyFont="1" applyFill="1" applyBorder="1"/>
    <xf numFmtId="0" fontId="12" fillId="14" borderId="0" xfId="0" applyFont="1" applyFill="1" applyAlignment="1">
      <alignment horizontal="right" vertical="center"/>
    </xf>
    <xf numFmtId="0" fontId="4" fillId="4" borderId="22" xfId="0" applyFont="1" applyFill="1" applyBorder="1" applyAlignment="1">
      <alignment vertical="center"/>
    </xf>
    <xf numFmtId="0" fontId="12" fillId="3" borderId="22" xfId="0" applyFont="1" applyFill="1" applyBorder="1"/>
    <xf numFmtId="0" fontId="12" fillId="3" borderId="20" xfId="0" applyFont="1" applyFill="1" applyBorder="1"/>
    <xf numFmtId="0" fontId="12" fillId="19" borderId="0" xfId="0" applyFont="1" applyFill="1"/>
    <xf numFmtId="0" fontId="13" fillId="20" borderId="0" xfId="0" applyFont="1" applyFill="1"/>
    <xf numFmtId="0" fontId="12" fillId="16" borderId="0" xfId="0" applyFont="1" applyFill="1"/>
    <xf numFmtId="0" fontId="13" fillId="21" borderId="0" xfId="0" applyFont="1" applyFill="1"/>
    <xf numFmtId="0" fontId="12" fillId="21" borderId="0" xfId="0" applyFont="1" applyFill="1"/>
    <xf numFmtId="0" fontId="13" fillId="17" borderId="0" xfId="0" applyFont="1" applyFill="1" applyAlignment="1">
      <alignment horizontal="right"/>
    </xf>
    <xf numFmtId="0" fontId="13" fillId="16" borderId="0" xfId="0" applyFont="1" applyFill="1" applyAlignment="1">
      <alignment horizontal="right"/>
    </xf>
    <xf numFmtId="0" fontId="13" fillId="16" borderId="13" xfId="0" applyFont="1" applyFill="1" applyBorder="1"/>
    <xf numFmtId="0" fontId="12" fillId="17" borderId="13" xfId="0" applyFont="1" applyFill="1" applyBorder="1"/>
    <xf numFmtId="0" fontId="13" fillId="17" borderId="1" xfId="0" applyFont="1" applyFill="1" applyBorder="1"/>
    <xf numFmtId="0" fontId="12" fillId="17" borderId="1" xfId="0" applyFont="1" applyFill="1" applyBorder="1"/>
    <xf numFmtId="0" fontId="12" fillId="17" borderId="20" xfId="0" applyFont="1" applyFill="1" applyBorder="1"/>
    <xf numFmtId="0" fontId="12" fillId="17" borderId="0" xfId="0" applyFont="1" applyFill="1" applyAlignment="1">
      <alignment horizontal="right"/>
    </xf>
    <xf numFmtId="0" fontId="12" fillId="5" borderId="0" xfId="0" applyFont="1" applyFill="1"/>
    <xf numFmtId="0" fontId="12" fillId="5" borderId="38" xfId="0" applyFont="1" applyFill="1" applyBorder="1"/>
    <xf numFmtId="0" fontId="12" fillId="5" borderId="14" xfId="0" applyFont="1" applyFill="1" applyBorder="1"/>
    <xf numFmtId="0" fontId="12" fillId="19" borderId="0" xfId="0" applyFont="1" applyFill="1" applyAlignment="1">
      <alignment horizontal="right" vertical="center"/>
    </xf>
    <xf numFmtId="0" fontId="13" fillId="5" borderId="0" xfId="0" applyFont="1" applyFill="1"/>
    <xf numFmtId="1" fontId="12" fillId="0" borderId="9" xfId="0" applyNumberFormat="1" applyFont="1" applyFill="1" applyBorder="1" applyAlignment="1" applyProtection="1">
      <alignment horizontal="center"/>
      <protection locked="0"/>
    </xf>
    <xf numFmtId="1" fontId="13" fillId="5" borderId="17" xfId="0" applyNumberFormat="1" applyFont="1" applyFill="1" applyBorder="1" applyAlignment="1">
      <alignment horizontal="center"/>
    </xf>
    <xf numFmtId="2" fontId="2" fillId="8" borderId="0" xfId="0" applyNumberFormat="1" applyFont="1" applyFill="1" applyAlignment="1" applyProtection="1">
      <alignment vertical="center"/>
    </xf>
    <xf numFmtId="2" fontId="3" fillId="8" borderId="0" xfId="0" applyNumberFormat="1" applyFont="1" applyFill="1" applyAlignment="1" applyProtection="1">
      <alignment vertical="center"/>
    </xf>
    <xf numFmtId="2" fontId="2" fillId="22" borderId="0" xfId="0" applyNumberFormat="1" applyFont="1" applyFill="1" applyAlignment="1" applyProtection="1">
      <alignment vertical="center"/>
    </xf>
    <xf numFmtId="0" fontId="10" fillId="0" borderId="0" xfId="0" applyFont="1" applyFill="1" applyAlignment="1" applyProtection="1">
      <alignment vertical="center"/>
    </xf>
    <xf numFmtId="0" fontId="13" fillId="0" borderId="9" xfId="0" applyFont="1" applyFill="1" applyBorder="1" applyAlignment="1" applyProtection="1">
      <alignment horizontal="center"/>
      <protection locked="0"/>
    </xf>
    <xf numFmtId="164" fontId="13" fillId="0" borderId="9" xfId="0" applyNumberFormat="1" applyFont="1" applyFill="1" applyBorder="1" applyAlignment="1" applyProtection="1">
      <alignment horizontal="center"/>
      <protection locked="0"/>
    </xf>
    <xf numFmtId="2" fontId="12" fillId="0" borderId="12" xfId="0" applyNumberFormat="1" applyFont="1" applyFill="1" applyBorder="1" applyAlignment="1" applyProtection="1">
      <alignment horizontal="center"/>
      <protection locked="0"/>
    </xf>
    <xf numFmtId="2" fontId="12" fillId="14" borderId="0" xfId="0" applyNumberFormat="1" applyFont="1" applyFill="1" applyAlignment="1">
      <alignment horizontal="center"/>
    </xf>
    <xf numFmtId="2" fontId="12" fillId="0" borderId="9" xfId="0" applyNumberFormat="1" applyFont="1" applyFill="1" applyBorder="1" applyAlignment="1" applyProtection="1">
      <alignment horizontal="center"/>
      <protection locked="0"/>
    </xf>
    <xf numFmtId="0" fontId="12" fillId="19" borderId="0" xfId="0" applyFont="1" applyFill="1" applyAlignment="1">
      <alignment horizontal="left" vertical="center"/>
    </xf>
    <xf numFmtId="0" fontId="12" fillId="14" borderId="17" xfId="0" applyFont="1" applyFill="1" applyBorder="1"/>
    <xf numFmtId="0" fontId="12" fillId="14" borderId="16" xfId="0" applyFont="1" applyFill="1" applyBorder="1"/>
    <xf numFmtId="0" fontId="12" fillId="14" borderId="24" xfId="0" applyFont="1" applyFill="1" applyBorder="1"/>
    <xf numFmtId="0" fontId="15" fillId="6" borderId="0" xfId="0" applyFont="1" applyFill="1"/>
    <xf numFmtId="0" fontId="16" fillId="6" borderId="0" xfId="0" applyFont="1" applyFill="1" applyAlignment="1" applyProtection="1">
      <alignment vertical="center"/>
    </xf>
    <xf numFmtId="0" fontId="12" fillId="0" borderId="9" xfId="0" applyFont="1" applyBorder="1" applyAlignment="1" applyProtection="1">
      <alignment horizontal="center"/>
      <protection locked="0"/>
    </xf>
    <xf numFmtId="0" fontId="12" fillId="17" borderId="0" xfId="0" applyFont="1" applyFill="1" applyAlignment="1">
      <alignment horizontal="center"/>
    </xf>
    <xf numFmtId="0" fontId="12" fillId="17" borderId="1" xfId="0" applyFont="1" applyFill="1" applyBorder="1" applyAlignment="1">
      <alignment horizontal="center"/>
    </xf>
    <xf numFmtId="0" fontId="12" fillId="17" borderId="13" xfId="0" applyFont="1" applyFill="1" applyBorder="1" applyAlignment="1">
      <alignment horizontal="center"/>
    </xf>
    <xf numFmtId="0" fontId="12" fillId="17" borderId="19" xfId="0" applyFont="1" applyFill="1" applyBorder="1" applyAlignment="1">
      <alignment horizontal="center"/>
    </xf>
    <xf numFmtId="0" fontId="2" fillId="22" borderId="0" xfId="0" applyFont="1" applyFill="1" applyAlignment="1" applyProtection="1">
      <alignment vertical="center"/>
    </xf>
    <xf numFmtId="0" fontId="13" fillId="8" borderId="0" xfId="0" applyFont="1" applyFill="1"/>
    <xf numFmtId="0" fontId="12" fillId="10" borderId="0" xfId="0" applyFont="1" applyFill="1"/>
    <xf numFmtId="49" fontId="12" fillId="8" borderId="9" xfId="0" applyNumberFormat="1" applyFont="1" applyFill="1" applyBorder="1" applyProtection="1"/>
    <xf numFmtId="0" fontId="12" fillId="8" borderId="12" xfId="0" applyFont="1" applyFill="1" applyBorder="1" applyAlignment="1" applyProtection="1">
      <alignment horizontal="left"/>
    </xf>
    <xf numFmtId="10" fontId="2" fillId="6" borderId="0" xfId="1" applyNumberFormat="1" applyFont="1" applyFill="1" applyAlignment="1" applyProtection="1">
      <alignment horizontal="left" vertical="center"/>
    </xf>
    <xf numFmtId="0" fontId="3" fillId="18" borderId="0" xfId="0" applyFont="1" applyFill="1" applyAlignment="1" applyProtection="1">
      <alignment vertical="center"/>
    </xf>
    <xf numFmtId="0" fontId="12" fillId="14" borderId="13" xfId="0" applyFont="1" applyFill="1" applyBorder="1" applyProtection="1"/>
    <xf numFmtId="0" fontId="12" fillId="14" borderId="0" xfId="0" applyFont="1" applyFill="1" applyProtection="1"/>
    <xf numFmtId="0" fontId="13" fillId="14" borderId="13" xfId="0" applyFont="1" applyFill="1" applyBorder="1" applyProtection="1"/>
    <xf numFmtId="0" fontId="13" fillId="14" borderId="0" xfId="0" applyFont="1" applyFill="1" applyProtection="1"/>
    <xf numFmtId="0" fontId="13" fillId="15" borderId="0" xfId="0" applyFont="1" applyFill="1" applyAlignment="1" applyProtection="1">
      <alignment horizontal="right"/>
    </xf>
    <xf numFmtId="0" fontId="12" fillId="14" borderId="17" xfId="0" applyFont="1" applyFill="1" applyBorder="1" applyProtection="1"/>
    <xf numFmtId="10" fontId="13" fillId="15" borderId="0" xfId="1" applyNumberFormat="1" applyFont="1" applyFill="1" applyAlignment="1" applyProtection="1">
      <alignment horizontal="right"/>
    </xf>
    <xf numFmtId="0" fontId="12" fillId="14" borderId="0" xfId="0" applyFont="1" applyFill="1" applyBorder="1" applyProtection="1"/>
    <xf numFmtId="164" fontId="13" fillId="0" borderId="9" xfId="1" applyNumberFormat="1" applyFont="1" applyFill="1" applyBorder="1" applyAlignment="1" applyProtection="1">
      <alignment horizontal="center"/>
      <protection locked="0"/>
    </xf>
    <xf numFmtId="0" fontId="12" fillId="14" borderId="0" xfId="0" applyFont="1" applyFill="1" applyAlignment="1" applyProtection="1">
      <alignment horizontal="left" wrapText="1"/>
    </xf>
    <xf numFmtId="0" fontId="12" fillId="0" borderId="1" xfId="0" applyFont="1" applyBorder="1" applyAlignment="1" applyProtection="1">
      <alignment horizontal="left" vertical="center"/>
      <protection locked="0"/>
    </xf>
    <xf numFmtId="2" fontId="13" fillId="14" borderId="39" xfId="0" applyNumberFormat="1" applyFont="1" applyFill="1" applyBorder="1" applyAlignment="1">
      <alignment horizontal="center"/>
    </xf>
    <xf numFmtId="2" fontId="13" fillId="14" borderId="40" xfId="0" applyNumberFormat="1" applyFont="1" applyFill="1" applyBorder="1" applyAlignment="1">
      <alignment horizontal="center"/>
    </xf>
    <xf numFmtId="0" fontId="13" fillId="14" borderId="0" xfId="0" applyFont="1" applyFill="1" applyBorder="1" applyAlignment="1">
      <alignment horizontal="right" wrapText="1"/>
    </xf>
    <xf numFmtId="165" fontId="13" fillId="17" borderId="39" xfId="0" applyNumberFormat="1" applyFont="1" applyFill="1" applyBorder="1" applyAlignment="1">
      <alignment horizontal="center"/>
    </xf>
    <xf numFmtId="165" fontId="13" fillId="17" borderId="40" xfId="0" applyNumberFormat="1" applyFont="1" applyFill="1" applyBorder="1" applyAlignment="1">
      <alignment horizontal="center"/>
    </xf>
    <xf numFmtId="0" fontId="12" fillId="5" borderId="0" xfId="0" applyFont="1" applyFill="1" applyAlignment="1">
      <alignment horizontal="left" vertical="center" wrapText="1"/>
    </xf>
    <xf numFmtId="0" fontId="12" fillId="0" borderId="11" xfId="0" applyFont="1" applyFill="1" applyBorder="1" applyAlignment="1" applyProtection="1">
      <alignment horizontal="left" vertical="center"/>
      <protection locked="0"/>
    </xf>
    <xf numFmtId="0" fontId="12" fillId="0" borderId="7" xfId="0" applyFont="1" applyFill="1" applyBorder="1" applyAlignment="1" applyProtection="1">
      <alignment horizontal="left" vertical="center"/>
      <protection locked="0"/>
    </xf>
    <xf numFmtId="0" fontId="12" fillId="0" borderId="12" xfId="0" applyFont="1" applyFill="1" applyBorder="1" applyAlignment="1" applyProtection="1">
      <alignment horizontal="left" vertical="center"/>
      <protection locked="0"/>
    </xf>
    <xf numFmtId="165" fontId="18" fillId="5" borderId="0" xfId="0" applyNumberFormat="1" applyFont="1" applyFill="1" applyBorder="1" applyAlignment="1">
      <alignment horizontal="center" vertical="center"/>
    </xf>
    <xf numFmtId="0" fontId="12" fillId="3" borderId="0" xfId="0" applyFont="1" applyFill="1" applyBorder="1" applyAlignment="1">
      <alignment horizontal="left" wrapText="1"/>
    </xf>
    <xf numFmtId="0" fontId="12" fillId="0" borderId="11" xfId="0" applyFont="1" applyFill="1" applyBorder="1" applyAlignment="1" applyProtection="1">
      <alignment horizontal="right"/>
      <protection locked="0"/>
    </xf>
    <xf numFmtId="0" fontId="12" fillId="0" borderId="7" xfId="0" applyFont="1" applyFill="1" applyBorder="1" applyAlignment="1" applyProtection="1">
      <alignment horizontal="right"/>
      <protection locked="0"/>
    </xf>
    <xf numFmtId="0" fontId="12" fillId="0" borderId="12" xfId="0" applyFont="1" applyFill="1" applyBorder="1" applyAlignment="1" applyProtection="1">
      <alignment horizontal="right"/>
      <protection locked="0"/>
    </xf>
    <xf numFmtId="0" fontId="13" fillId="3" borderId="14" xfId="0" applyFont="1" applyFill="1" applyBorder="1" applyAlignment="1">
      <alignment horizontal="left" vertical="center"/>
    </xf>
    <xf numFmtId="0" fontId="13" fillId="3" borderId="0" xfId="0" applyFont="1" applyFill="1" applyBorder="1" applyAlignment="1">
      <alignment horizontal="left" vertical="center"/>
    </xf>
    <xf numFmtId="165" fontId="12" fillId="0" borderId="23" xfId="0" applyNumberFormat="1" applyFont="1" applyFill="1" applyBorder="1" applyAlignment="1" applyProtection="1">
      <alignment horizontal="center" vertical="center"/>
      <protection locked="0"/>
    </xf>
    <xf numFmtId="165" fontId="12" fillId="0" borderId="10" xfId="0" applyNumberFormat="1" applyFont="1" applyFill="1" applyBorder="1" applyAlignment="1" applyProtection="1">
      <alignment horizontal="center" vertical="center"/>
      <protection locked="0"/>
    </xf>
    <xf numFmtId="0" fontId="4" fillId="4" borderId="0" xfId="0" applyFont="1" applyFill="1" applyAlignment="1">
      <alignment horizontal="right" vertical="center" wrapText="1"/>
    </xf>
    <xf numFmtId="0" fontId="4" fillId="4" borderId="22" xfId="0" applyFont="1" applyFill="1" applyBorder="1" applyAlignment="1">
      <alignment horizontal="right" vertical="center" wrapText="1"/>
    </xf>
    <xf numFmtId="0" fontId="13" fillId="3" borderId="3" xfId="0" applyFont="1" applyFill="1" applyBorder="1" applyAlignment="1">
      <alignment horizontal="center" vertical="center"/>
    </xf>
    <xf numFmtId="0" fontId="13" fillId="3" borderId="5" xfId="0" applyFont="1" applyFill="1" applyBorder="1" applyAlignment="1">
      <alignment horizontal="center" vertical="center"/>
    </xf>
    <xf numFmtId="164" fontId="13" fillId="3" borderId="3" xfId="1" applyNumberFormat="1" applyFont="1" applyFill="1" applyBorder="1" applyAlignment="1">
      <alignment horizontal="center" vertical="center"/>
    </xf>
    <xf numFmtId="164" fontId="13" fillId="3" borderId="5" xfId="1" applyNumberFormat="1" applyFont="1" applyFill="1" applyBorder="1" applyAlignment="1">
      <alignment horizontal="center" vertical="center"/>
    </xf>
    <xf numFmtId="0" fontId="12" fillId="3" borderId="0" xfId="0" applyFont="1" applyFill="1" applyAlignment="1">
      <alignment horizontal="left" vertical="center" wrapText="1"/>
    </xf>
    <xf numFmtId="0" fontId="4" fillId="2" borderId="32" xfId="0" applyFont="1" applyFill="1" applyBorder="1" applyAlignment="1" applyProtection="1">
      <alignment horizontal="left" vertical="center"/>
    </xf>
    <xf numFmtId="0" fontId="4" fillId="2" borderId="16" xfId="0" applyFont="1" applyFill="1" applyBorder="1" applyAlignment="1" applyProtection="1">
      <alignment horizontal="left" vertical="center"/>
    </xf>
    <xf numFmtId="0" fontId="4" fillId="2" borderId="33" xfId="0" applyFont="1" applyFill="1" applyBorder="1" applyAlignment="1" applyProtection="1">
      <alignment horizontal="left" vertical="center"/>
    </xf>
    <xf numFmtId="0" fontId="12" fillId="5" borderId="0" xfId="0" applyFont="1" applyFill="1" applyAlignment="1">
      <alignment horizontal="left"/>
    </xf>
    <xf numFmtId="0" fontId="12" fillId="8" borderId="9" xfId="0" applyFont="1" applyFill="1" applyBorder="1" applyAlignment="1" applyProtection="1">
      <alignment horizontal="left" vertical="center"/>
    </xf>
    <xf numFmtId="0" fontId="12" fillId="8" borderId="11" xfId="0" applyFont="1" applyFill="1" applyBorder="1" applyAlignment="1" applyProtection="1">
      <alignment horizontal="left" vertical="center"/>
    </xf>
    <xf numFmtId="0" fontId="12" fillId="8" borderId="0" xfId="0" applyFont="1" applyFill="1" applyBorder="1" applyAlignment="1" applyProtection="1">
      <alignment horizontal="left" vertical="center" wrapText="1"/>
    </xf>
    <xf numFmtId="0" fontId="12" fillId="5" borderId="8" xfId="0" applyFont="1" applyFill="1" applyBorder="1" applyAlignment="1">
      <alignment horizontal="left" vertical="center" wrapText="1"/>
    </xf>
    <xf numFmtId="0" fontId="12" fillId="5" borderId="0" xfId="0" applyFont="1" applyFill="1" applyAlignment="1">
      <alignment horizontal="left" vertical="top" wrapText="1"/>
    </xf>
    <xf numFmtId="0" fontId="12" fillId="14" borderId="0" xfId="0" applyFont="1" applyFill="1" applyBorder="1" applyAlignment="1">
      <alignment horizontal="right" vertical="center" wrapText="1"/>
    </xf>
    <xf numFmtId="0" fontId="12" fillId="14" borderId="22" xfId="0" applyFont="1" applyFill="1" applyBorder="1" applyAlignment="1">
      <alignment horizontal="right" vertical="center" wrapText="1"/>
    </xf>
    <xf numFmtId="0" fontId="12" fillId="0" borderId="36" xfId="0" applyFont="1" applyBorder="1" applyAlignment="1" applyProtection="1">
      <alignment horizontal="left"/>
      <protection locked="0"/>
    </xf>
    <xf numFmtId="0" fontId="12" fillId="0" borderId="7" xfId="0" applyFont="1" applyBorder="1" applyAlignment="1" applyProtection="1">
      <alignment horizontal="left"/>
      <protection locked="0"/>
    </xf>
    <xf numFmtId="0" fontId="12" fillId="0" borderId="34" xfId="0" applyFont="1" applyBorder="1" applyAlignment="1" applyProtection="1">
      <alignment horizontal="left"/>
      <protection locked="0"/>
    </xf>
    <xf numFmtId="0" fontId="12" fillId="3" borderId="0" xfId="0" applyFont="1" applyFill="1" applyBorder="1" applyAlignment="1" applyProtection="1">
      <alignment horizontal="left" vertical="top" wrapText="1"/>
    </xf>
    <xf numFmtId="0" fontId="12" fillId="3" borderId="1" xfId="0" applyFont="1" applyFill="1" applyBorder="1" applyAlignment="1" applyProtection="1">
      <alignment horizontal="left" vertical="top" wrapText="1"/>
    </xf>
    <xf numFmtId="0" fontId="13" fillId="3" borderId="27" xfId="0" applyFont="1" applyFill="1" applyBorder="1" applyAlignment="1" applyProtection="1">
      <alignment horizontal="left"/>
    </xf>
    <xf numFmtId="0" fontId="13" fillId="3" borderId="1" xfId="0" applyFont="1" applyFill="1" applyBorder="1" applyAlignment="1" applyProtection="1">
      <alignment horizontal="left"/>
    </xf>
    <xf numFmtId="0" fontId="12" fillId="0" borderId="34" xfId="0" applyFont="1" applyFill="1" applyBorder="1" applyAlignment="1" applyProtection="1">
      <alignment horizontal="left" vertical="center"/>
      <protection locked="0"/>
    </xf>
    <xf numFmtId="0" fontId="12" fillId="0" borderId="17" xfId="0" applyFont="1" applyFill="1" applyBorder="1" applyAlignment="1" applyProtection="1">
      <alignment horizontal="left" vertical="top" wrapText="1"/>
      <protection locked="0"/>
    </xf>
    <xf numFmtId="0" fontId="12" fillId="0" borderId="8" xfId="0" applyFont="1" applyFill="1" applyBorder="1" applyAlignment="1" applyProtection="1">
      <alignment horizontal="left" vertical="top" wrapText="1"/>
      <protection locked="0"/>
    </xf>
    <xf numFmtId="0" fontId="12" fillId="0" borderId="18" xfId="0" applyFont="1" applyFill="1" applyBorder="1" applyAlignment="1" applyProtection="1">
      <alignment horizontal="left" vertical="top" wrapText="1"/>
      <protection locked="0"/>
    </xf>
    <xf numFmtId="0" fontId="12" fillId="0" borderId="19" xfId="0" applyFont="1" applyFill="1" applyBorder="1" applyAlignment="1" applyProtection="1">
      <alignment horizontal="left" vertical="top" wrapText="1"/>
      <protection locked="0"/>
    </xf>
    <xf numFmtId="0" fontId="12" fillId="0" borderId="1" xfId="0" applyFont="1" applyFill="1" applyBorder="1" applyAlignment="1" applyProtection="1">
      <alignment horizontal="left" vertical="top" wrapText="1"/>
      <protection locked="0"/>
    </xf>
    <xf numFmtId="0" fontId="12" fillId="0" borderId="20" xfId="0" applyFont="1" applyFill="1" applyBorder="1" applyAlignment="1" applyProtection="1">
      <alignment horizontal="left" vertical="top" wrapText="1"/>
      <protection locked="0"/>
    </xf>
    <xf numFmtId="0" fontId="4" fillId="4" borderId="37" xfId="0" applyFont="1" applyFill="1" applyBorder="1" applyAlignment="1" applyProtection="1">
      <alignment horizontal="left" vertical="center" wrapText="1"/>
    </xf>
    <xf numFmtId="0" fontId="4" fillId="4" borderId="14" xfId="0" applyFont="1" applyFill="1" applyBorder="1" applyAlignment="1" applyProtection="1">
      <alignment horizontal="left" vertical="center" wrapText="1"/>
    </xf>
    <xf numFmtId="0" fontId="12" fillId="3" borderId="0"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14" fillId="3" borderId="0" xfId="0" applyFont="1" applyFill="1" applyBorder="1" applyAlignment="1" applyProtection="1">
      <alignment horizontal="right" wrapText="1"/>
    </xf>
    <xf numFmtId="0" fontId="14" fillId="3" borderId="22" xfId="0" applyFont="1" applyFill="1" applyBorder="1" applyAlignment="1" applyProtection="1">
      <alignment horizontal="right" wrapText="1"/>
    </xf>
    <xf numFmtId="0" fontId="3" fillId="0" borderId="3" xfId="0" applyFont="1" applyFill="1" applyBorder="1" applyAlignment="1" applyProtection="1">
      <alignment horizontal="left" vertical="center"/>
      <protection locked="0"/>
    </xf>
    <xf numFmtId="0" fontId="3" fillId="0" borderId="4" xfId="0" applyFont="1" applyFill="1" applyBorder="1" applyAlignment="1" applyProtection="1">
      <alignment horizontal="left" vertical="center"/>
      <protection locked="0"/>
    </xf>
    <xf numFmtId="0" fontId="3" fillId="0" borderId="5" xfId="0" applyFont="1" applyFill="1" applyBorder="1" applyAlignment="1" applyProtection="1">
      <alignment horizontal="left" vertical="center"/>
      <protection locked="0"/>
    </xf>
    <xf numFmtId="0" fontId="12" fillId="0" borderId="14" xfId="0" applyFont="1" applyBorder="1" applyAlignment="1" applyProtection="1">
      <alignment horizontal="left" vertical="center" wrapText="1"/>
    </xf>
    <xf numFmtId="0" fontId="12" fillId="0" borderId="0" xfId="0" applyFont="1" applyBorder="1" applyAlignment="1" applyProtection="1">
      <alignment horizontal="left" vertical="center" wrapText="1"/>
    </xf>
    <xf numFmtId="0" fontId="12" fillId="0" borderId="15" xfId="0" applyFont="1" applyBorder="1" applyAlignment="1" applyProtection="1">
      <alignment horizontal="left" vertical="center" wrapText="1"/>
    </xf>
    <xf numFmtId="0" fontId="3" fillId="0" borderId="3"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12" fillId="0" borderId="11" xfId="0" applyFont="1" applyFill="1" applyBorder="1" applyAlignment="1" applyProtection="1">
      <alignment horizontal="left"/>
      <protection locked="0"/>
    </xf>
    <xf numFmtId="0" fontId="12" fillId="0" borderId="7" xfId="0" applyFont="1" applyFill="1" applyBorder="1" applyAlignment="1" applyProtection="1">
      <alignment horizontal="left"/>
      <protection locked="0"/>
    </xf>
    <xf numFmtId="0" fontId="12" fillId="0" borderId="12" xfId="0" applyFont="1" applyFill="1" applyBorder="1" applyAlignment="1" applyProtection="1">
      <alignment horizontal="left"/>
      <protection locked="0"/>
    </xf>
    <xf numFmtId="0" fontId="12" fillId="0" borderId="17" xfId="0" applyFont="1" applyFill="1" applyBorder="1" applyAlignment="1" applyProtection="1">
      <alignment horizontal="left" vertical="top"/>
      <protection locked="0"/>
    </xf>
    <xf numFmtId="0" fontId="12" fillId="0" borderId="8" xfId="0" applyFont="1" applyFill="1" applyBorder="1" applyAlignment="1" applyProtection="1">
      <alignment horizontal="left" vertical="top"/>
      <protection locked="0"/>
    </xf>
    <xf numFmtId="0" fontId="12" fillId="0" borderId="28" xfId="0" applyFont="1" applyFill="1" applyBorder="1" applyAlignment="1" applyProtection="1">
      <alignment horizontal="left" vertical="top"/>
      <protection locked="0"/>
    </xf>
    <xf numFmtId="0" fontId="12" fillId="0" borderId="13" xfId="0" applyFont="1" applyFill="1" applyBorder="1" applyAlignment="1" applyProtection="1">
      <alignment horizontal="left" vertical="top"/>
      <protection locked="0"/>
    </xf>
    <xf numFmtId="0" fontId="12" fillId="0" borderId="0" xfId="0" applyFont="1" applyFill="1" applyBorder="1" applyAlignment="1" applyProtection="1">
      <alignment horizontal="left" vertical="top"/>
      <protection locked="0"/>
    </xf>
    <xf numFmtId="0" fontId="12" fillId="0" borderId="15" xfId="0" applyFont="1" applyFill="1" applyBorder="1" applyAlignment="1" applyProtection="1">
      <alignment horizontal="left" vertical="top"/>
      <protection locked="0"/>
    </xf>
    <xf numFmtId="0" fontId="12" fillId="0" borderId="19" xfId="0" applyFont="1" applyFill="1" applyBorder="1" applyAlignment="1" applyProtection="1">
      <alignment horizontal="left" vertical="top"/>
      <protection locked="0"/>
    </xf>
    <xf numFmtId="0" fontId="12" fillId="0" borderId="1" xfId="0" applyFont="1" applyFill="1" applyBorder="1" applyAlignment="1" applyProtection="1">
      <alignment horizontal="left" vertical="top"/>
      <protection locked="0"/>
    </xf>
    <xf numFmtId="0" fontId="12" fillId="0" borderId="6" xfId="0" applyFont="1" applyFill="1" applyBorder="1" applyAlignment="1" applyProtection="1">
      <alignment horizontal="left" vertical="top"/>
      <protection locked="0"/>
    </xf>
    <xf numFmtId="0" fontId="12" fillId="3" borderId="0" xfId="0" applyFont="1" applyFill="1" applyAlignment="1" applyProtection="1">
      <alignment horizontal="left" wrapText="1"/>
    </xf>
    <xf numFmtId="0" fontId="12" fillId="5" borderId="0" xfId="0" applyFont="1" applyFill="1" applyAlignment="1" applyProtection="1">
      <alignment horizontal="left" wrapText="1"/>
    </xf>
    <xf numFmtId="0" fontId="12" fillId="5" borderId="15" xfId="0" applyFont="1" applyFill="1" applyBorder="1" applyAlignment="1" applyProtection="1">
      <alignment horizontal="left" wrapText="1"/>
    </xf>
    <xf numFmtId="0" fontId="13" fillId="3" borderId="3" xfId="0" applyFont="1" applyFill="1" applyBorder="1" applyAlignment="1" applyProtection="1">
      <alignment horizontal="left" vertical="center"/>
    </xf>
    <xf numFmtId="0" fontId="13" fillId="3" borderId="4" xfId="0" applyFont="1" applyFill="1" applyBorder="1" applyAlignment="1" applyProtection="1">
      <alignment horizontal="left" vertical="center"/>
    </xf>
    <xf numFmtId="0" fontId="13" fillId="3" borderId="5" xfId="0" applyFont="1" applyFill="1" applyBorder="1" applyAlignment="1" applyProtection="1">
      <alignment horizontal="left" vertical="center"/>
    </xf>
    <xf numFmtId="49" fontId="12" fillId="0" borderId="11" xfId="0" applyNumberFormat="1" applyFont="1" applyFill="1" applyBorder="1" applyAlignment="1" applyProtection="1">
      <alignment horizontal="left" vertical="center"/>
      <protection locked="0"/>
    </xf>
    <xf numFmtId="49" fontId="12" fillId="0" borderId="12" xfId="0" applyNumberFormat="1" applyFont="1" applyFill="1" applyBorder="1" applyAlignment="1" applyProtection="1">
      <alignment horizontal="left" vertical="center"/>
      <protection locked="0"/>
    </xf>
    <xf numFmtId="49" fontId="13" fillId="0" borderId="11" xfId="0" applyNumberFormat="1" applyFont="1" applyFill="1" applyBorder="1" applyAlignment="1" applyProtection="1">
      <alignment horizontal="left" vertical="center"/>
      <protection locked="0"/>
    </xf>
    <xf numFmtId="49" fontId="13" fillId="0" borderId="34" xfId="0" applyNumberFormat="1" applyFont="1" applyFill="1" applyBorder="1" applyAlignment="1" applyProtection="1">
      <alignment horizontal="left" vertical="center"/>
      <protection locked="0"/>
    </xf>
  </cellXfs>
  <cellStyles count="2">
    <cellStyle name="Normal" xfId="0" builtinId="0"/>
    <cellStyle name="Percent" xfId="1" builtinId="5"/>
  </cellStyles>
  <dxfs count="37">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rgb="FFFF0000"/>
      </font>
      <fill>
        <patternFill>
          <bgColor rgb="FFFF0000"/>
        </patternFill>
      </fill>
    </dxf>
    <dxf>
      <font>
        <b/>
        <i val="0"/>
        <color theme="0"/>
      </font>
      <fill>
        <patternFill>
          <bgColor rgb="FFFF0000"/>
        </patternFill>
      </fill>
    </dxf>
    <dxf>
      <font>
        <b/>
        <i val="0"/>
        <color theme="0"/>
      </font>
      <fill>
        <patternFill>
          <bgColor rgb="FFFF0000"/>
        </patternFill>
      </fill>
    </dxf>
  </dxfs>
  <tableStyles count="0" defaultTableStyle="TableStyleMedium2" defaultPivotStyle="PivotStyleLight16"/>
  <colors>
    <mruColors>
      <color rgb="FFFF66FF"/>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N120"/>
  <sheetViews>
    <sheetView showGridLines="0" showRowColHeaders="0" tabSelected="1" topLeftCell="A64" zoomScaleNormal="100" workbookViewId="0">
      <selection activeCell="M21" sqref="M21"/>
    </sheetView>
  </sheetViews>
  <sheetFormatPr defaultRowHeight="12" customHeight="1" x14ac:dyDescent="0.2"/>
  <cols>
    <col min="1" max="1" width="1.5703125" style="151" customWidth="1"/>
    <col min="2" max="2" width="23.7109375" style="151" customWidth="1"/>
    <col min="3" max="6" width="7.7109375" style="151" customWidth="1"/>
    <col min="7" max="7" width="7.5703125" style="151" customWidth="1"/>
    <col min="8" max="12" width="7.7109375" style="151" customWidth="1"/>
    <col min="13" max="13" width="12.42578125" style="151" customWidth="1"/>
    <col min="14" max="14" width="1.5703125" style="151" customWidth="1"/>
    <col min="15" max="15" width="4.7109375" style="34" customWidth="1"/>
    <col min="16" max="16" width="1.7109375" style="34" customWidth="1"/>
    <col min="17" max="17" width="7" style="34" customWidth="1"/>
    <col min="18" max="26" width="5.7109375" style="34" customWidth="1"/>
    <col min="27" max="35" width="6" style="34" customWidth="1"/>
    <col min="36" max="36" width="1.5703125" style="34" customWidth="1"/>
    <col min="37" max="37" width="4.5703125" style="34" customWidth="1"/>
    <col min="38" max="38" width="65.42578125" style="3" hidden="1" customWidth="1"/>
    <col min="39" max="39" width="9.140625" style="3" hidden="1" customWidth="1"/>
    <col min="40" max="40" width="50.85546875" style="3" hidden="1" customWidth="1"/>
    <col min="41" max="41" width="4.7109375" style="3" hidden="1" customWidth="1"/>
    <col min="42" max="42" width="5.85546875" style="3" hidden="1" customWidth="1"/>
    <col min="43" max="43" width="13.7109375" style="5" hidden="1" customWidth="1"/>
    <col min="44" max="46" width="9.140625" style="3" hidden="1" customWidth="1"/>
    <col min="47" max="57" width="9" style="3" hidden="1" customWidth="1"/>
    <col min="58" max="59" width="3.7109375" style="3" hidden="1" customWidth="1"/>
    <col min="60" max="60" width="11.140625" style="3" hidden="1" customWidth="1"/>
    <col min="61" max="61" width="10.7109375" style="3" hidden="1" customWidth="1"/>
    <col min="62" max="62" width="11" style="3" hidden="1" customWidth="1"/>
    <col min="63" max="63" width="11.85546875" style="3" hidden="1" customWidth="1"/>
    <col min="64" max="66" width="8.7109375" style="3" hidden="1" customWidth="1"/>
    <col min="67" max="67" width="4.7109375" style="34" hidden="1" customWidth="1"/>
    <col min="68" max="68" width="13.42578125" style="34" hidden="1" customWidth="1"/>
    <col min="69" max="69" width="14.42578125" style="34" hidden="1" customWidth="1"/>
    <col min="70" max="165" width="9.140625" style="34" hidden="1" customWidth="1"/>
    <col min="166" max="166" width="4.7109375" style="34" hidden="1" customWidth="1"/>
    <col min="167" max="170" width="9.140625" style="34" hidden="1" customWidth="1"/>
    <col min="171" max="16384" width="9.140625" style="34"/>
  </cols>
  <sheetData>
    <row r="1" spans="1:170" ht="12" customHeight="1" thickBot="1" x14ac:dyDescent="0.25">
      <c r="A1" s="30"/>
      <c r="B1" s="30"/>
      <c r="C1" s="30"/>
      <c r="D1" s="30"/>
      <c r="E1" s="30"/>
      <c r="F1" s="30"/>
      <c r="G1" s="30"/>
      <c r="H1" s="30"/>
      <c r="I1" s="30"/>
      <c r="J1" s="30"/>
      <c r="K1" s="30"/>
      <c r="L1" s="30"/>
      <c r="M1" s="30"/>
      <c r="N1" s="30"/>
      <c r="P1" s="30"/>
      <c r="Q1" s="30"/>
      <c r="R1" s="30"/>
      <c r="S1" s="30"/>
      <c r="T1" s="30"/>
      <c r="U1" s="30"/>
      <c r="V1" s="30"/>
      <c r="W1" s="30"/>
      <c r="X1" s="30"/>
      <c r="Y1" s="30"/>
      <c r="Z1" s="30"/>
      <c r="AA1" s="30"/>
      <c r="AB1" s="30"/>
      <c r="AC1" s="30"/>
      <c r="AD1" s="30"/>
      <c r="AE1" s="30"/>
      <c r="AF1" s="30"/>
      <c r="AG1" s="30"/>
      <c r="AH1" s="30"/>
      <c r="AI1" s="30"/>
      <c r="AJ1" s="30"/>
    </row>
    <row r="2" spans="1:170" s="97" customFormat="1" ht="18" x14ac:dyDescent="0.25">
      <c r="A2" s="95"/>
      <c r="B2" s="102" t="s">
        <v>133</v>
      </c>
      <c r="C2" s="103"/>
      <c r="D2" s="103"/>
      <c r="E2" s="103"/>
      <c r="F2" s="103"/>
      <c r="G2" s="103"/>
      <c r="H2" s="103"/>
      <c r="I2" s="103"/>
      <c r="J2" s="103"/>
      <c r="K2" s="103"/>
      <c r="L2" s="103"/>
      <c r="M2" s="155" t="str">
        <f>CONCATENATE("BCA"," ",$H$61," / ","Protocol v:",$L$61," / ","Report v:",$C$78)</f>
        <v>BCA  / Protocol v: / Report v:20 Oct 2014</v>
      </c>
      <c r="N2" s="95"/>
      <c r="P2" s="95"/>
      <c r="Q2" s="96" t="s">
        <v>144</v>
      </c>
      <c r="R2" s="98"/>
      <c r="S2" s="98"/>
      <c r="T2" s="98"/>
      <c r="U2" s="98"/>
      <c r="V2" s="98"/>
      <c r="W2" s="98"/>
      <c r="X2" s="98"/>
      <c r="Y2" s="98"/>
      <c r="Z2" s="98"/>
      <c r="AA2" s="98"/>
      <c r="AB2" s="98"/>
      <c r="AC2" s="98"/>
      <c r="AD2" s="98"/>
      <c r="AE2" s="98"/>
      <c r="AF2" s="98"/>
      <c r="AG2" s="98"/>
      <c r="AH2" s="98"/>
      <c r="AI2" s="154" t="str">
        <f>M2</f>
        <v>BCA  / Protocol v: / Report v:20 Oct 2014</v>
      </c>
      <c r="AJ2" s="95"/>
      <c r="AL2" s="99"/>
      <c r="AM2" s="100"/>
      <c r="AN2" s="101" t="s">
        <v>31</v>
      </c>
      <c r="AO2" s="100"/>
      <c r="AP2" s="100"/>
      <c r="AQ2" s="101" t="s">
        <v>42</v>
      </c>
      <c r="AR2" s="100"/>
      <c r="AS2" s="100"/>
      <c r="AT2" s="100"/>
      <c r="AU2" s="100"/>
      <c r="AV2" s="100"/>
      <c r="AW2" s="100"/>
      <c r="AX2" s="100"/>
      <c r="AY2" s="100"/>
      <c r="AZ2" s="100"/>
      <c r="BA2" s="100"/>
      <c r="BB2" s="100"/>
      <c r="BC2" s="100"/>
      <c r="BD2" s="100"/>
      <c r="BE2" s="100"/>
      <c r="BF2" s="100"/>
      <c r="BG2" s="100"/>
      <c r="BH2" s="101" t="s">
        <v>37</v>
      </c>
      <c r="BI2" s="100"/>
      <c r="BJ2" s="100"/>
      <c r="BK2" s="100"/>
      <c r="BL2" s="100"/>
      <c r="BM2" s="100"/>
      <c r="BN2" s="100"/>
      <c r="BO2" s="100"/>
      <c r="BP2" s="101" t="s">
        <v>119</v>
      </c>
      <c r="BQ2" s="100"/>
      <c r="BR2" s="100"/>
      <c r="BS2" s="100"/>
      <c r="BT2" s="100"/>
      <c r="BU2" s="100"/>
      <c r="BV2" s="100"/>
      <c r="BW2" s="100"/>
      <c r="BX2" s="100"/>
      <c r="BY2" s="100"/>
      <c r="BZ2" s="100"/>
      <c r="CA2" s="100"/>
      <c r="CB2" s="100"/>
      <c r="CC2" s="100"/>
      <c r="CD2" s="100"/>
      <c r="CE2" s="100"/>
      <c r="CF2" s="100"/>
      <c r="CG2" s="100"/>
      <c r="CH2" s="100"/>
      <c r="CI2" s="100"/>
      <c r="CJ2" s="100"/>
      <c r="CK2" s="100"/>
      <c r="CL2" s="100"/>
      <c r="CM2" s="100"/>
      <c r="CN2" s="100"/>
      <c r="CO2" s="100"/>
      <c r="CP2" s="100"/>
      <c r="CQ2" s="100"/>
      <c r="CR2" s="100"/>
      <c r="CS2" s="100"/>
      <c r="CT2" s="100"/>
      <c r="CU2" s="100"/>
      <c r="CV2" s="100"/>
      <c r="CW2" s="100"/>
      <c r="CX2" s="100"/>
      <c r="CY2" s="100"/>
      <c r="CZ2" s="100"/>
      <c r="DA2" s="100"/>
      <c r="DB2" s="100"/>
      <c r="DC2" s="100"/>
      <c r="DD2" s="100"/>
      <c r="DE2" s="100"/>
      <c r="DF2" s="100"/>
      <c r="DG2" s="100"/>
      <c r="DH2" s="100"/>
      <c r="DI2" s="100"/>
      <c r="DJ2" s="100"/>
      <c r="DK2" s="100"/>
      <c r="DL2" s="100"/>
      <c r="DM2" s="100"/>
      <c r="DN2" s="100"/>
      <c r="DO2" s="100"/>
      <c r="DP2" s="100"/>
      <c r="DQ2" s="100"/>
      <c r="DR2" s="100"/>
      <c r="DS2" s="100"/>
      <c r="DT2" s="100"/>
      <c r="DU2" s="100"/>
      <c r="DV2" s="100"/>
      <c r="DW2" s="100"/>
      <c r="DX2" s="100"/>
      <c r="DY2" s="100"/>
      <c r="DZ2" s="100"/>
      <c r="EA2" s="100"/>
      <c r="EB2" s="100"/>
      <c r="EC2" s="100"/>
      <c r="ED2" s="100"/>
      <c r="EE2" s="100"/>
      <c r="EF2" s="100"/>
      <c r="EG2" s="100"/>
      <c r="EH2" s="100"/>
      <c r="EI2" s="100"/>
      <c r="EJ2" s="100"/>
      <c r="EK2" s="100"/>
      <c r="EL2" s="100"/>
      <c r="EM2" s="100"/>
      <c r="EN2" s="100"/>
      <c r="EO2" s="100"/>
      <c r="EP2" s="100"/>
      <c r="EQ2" s="100"/>
      <c r="ER2" s="100"/>
      <c r="ES2" s="100"/>
      <c r="ET2" s="100"/>
      <c r="EU2" s="100"/>
      <c r="EV2" s="100"/>
      <c r="EW2" s="100"/>
      <c r="EX2" s="100"/>
      <c r="EY2" s="100"/>
      <c r="EZ2" s="100"/>
      <c r="FA2" s="100"/>
      <c r="FB2" s="100"/>
      <c r="FC2" s="100"/>
      <c r="FD2" s="100"/>
      <c r="FE2" s="100"/>
      <c r="FF2" s="100"/>
      <c r="FG2" s="100"/>
      <c r="FH2" s="100"/>
      <c r="FI2" s="100"/>
      <c r="FJ2" s="100"/>
      <c r="FK2" s="100" t="s">
        <v>120</v>
      </c>
      <c r="FL2" s="100"/>
      <c r="FM2" s="100"/>
      <c r="FN2" s="100"/>
    </row>
    <row r="3" spans="1:170" s="64" customFormat="1" ht="15" customHeight="1" x14ac:dyDescent="0.25">
      <c r="A3" s="95"/>
      <c r="B3" s="112" t="s">
        <v>134</v>
      </c>
      <c r="C3" s="113"/>
      <c r="D3" s="113"/>
      <c r="E3" s="113"/>
      <c r="F3" s="113"/>
      <c r="G3" s="113"/>
      <c r="H3" s="113"/>
      <c r="I3" s="113"/>
      <c r="J3" s="113"/>
      <c r="K3" s="113"/>
      <c r="L3" s="113"/>
      <c r="M3" s="114"/>
      <c r="N3" s="95"/>
      <c r="P3" s="65"/>
      <c r="Q3" s="153" t="str">
        <f>CONCATENATE("Building site:"," ",$C$48)</f>
        <v xml:space="preserve">Building site: </v>
      </c>
      <c r="R3" s="66"/>
      <c r="S3" s="70"/>
      <c r="T3" s="66"/>
      <c r="U3" s="66"/>
      <c r="V3" s="66"/>
      <c r="W3" s="66"/>
      <c r="X3" s="66"/>
      <c r="Y3" s="66"/>
      <c r="Z3" s="66"/>
      <c r="AA3" s="66"/>
      <c r="AB3" s="66"/>
      <c r="AC3" s="66"/>
      <c r="AD3" s="66"/>
      <c r="AE3" s="66"/>
      <c r="AF3" s="66"/>
      <c r="AG3" s="66"/>
      <c r="AH3" s="66"/>
      <c r="AI3" s="66"/>
      <c r="AJ3" s="65"/>
      <c r="AL3" s="67"/>
      <c r="AM3" s="68"/>
      <c r="AN3" s="67"/>
      <c r="AO3" s="67"/>
      <c r="AP3" s="67"/>
      <c r="AQ3" s="69"/>
      <c r="AR3" s="67"/>
      <c r="AS3" s="67"/>
      <c r="AT3" s="67"/>
      <c r="AU3" s="67"/>
      <c r="AV3" s="67"/>
      <c r="AW3" s="67"/>
      <c r="AX3" s="67"/>
      <c r="AY3" s="67"/>
      <c r="AZ3" s="67"/>
      <c r="BA3" s="67"/>
      <c r="BB3" s="67"/>
      <c r="BC3" s="67"/>
      <c r="BD3" s="67"/>
      <c r="BE3" s="67"/>
      <c r="BF3" s="67"/>
      <c r="BG3" s="67"/>
      <c r="BH3" s="206"/>
      <c r="BI3" s="6" t="s">
        <v>46</v>
      </c>
      <c r="BJ3" s="206"/>
      <c r="BK3" s="207"/>
      <c r="BL3" s="67"/>
      <c r="BM3" s="67"/>
      <c r="BN3" s="67"/>
      <c r="FN3" s="68"/>
    </row>
    <row r="4" spans="1:170" ht="12" customHeight="1" x14ac:dyDescent="0.2">
      <c r="A4" s="95"/>
      <c r="B4" s="290" t="s">
        <v>135</v>
      </c>
      <c r="C4" s="291"/>
      <c r="D4" s="291"/>
      <c r="E4" s="291"/>
      <c r="F4" s="291"/>
      <c r="G4" s="291"/>
      <c r="H4" s="291"/>
      <c r="I4" s="291"/>
      <c r="J4" s="291"/>
      <c r="K4" s="291"/>
      <c r="L4" s="291"/>
      <c r="M4" s="292"/>
      <c r="N4" s="95"/>
      <c r="P4" s="30"/>
      <c r="Q4" s="156" t="s">
        <v>161</v>
      </c>
      <c r="R4" s="90"/>
      <c r="S4" s="90"/>
      <c r="T4" s="90"/>
      <c r="U4" s="90"/>
      <c r="V4" s="90"/>
      <c r="W4" s="90"/>
      <c r="X4" s="90"/>
      <c r="Y4" s="90"/>
      <c r="Z4" s="90"/>
      <c r="AA4" s="90"/>
      <c r="AB4" s="90"/>
      <c r="AC4" s="90"/>
      <c r="AD4" s="90"/>
      <c r="AE4" s="90"/>
      <c r="AF4" s="90"/>
      <c r="AG4" s="90"/>
      <c r="AH4" s="90"/>
      <c r="AI4" s="90"/>
      <c r="AJ4" s="30"/>
      <c r="AM4" s="4"/>
      <c r="AN4" s="6"/>
      <c r="BH4" s="6"/>
      <c r="BI4" s="13">
        <v>5</v>
      </c>
      <c r="BJ4" s="6" t="s">
        <v>189</v>
      </c>
      <c r="BK4" s="6"/>
      <c r="FN4" s="4"/>
    </row>
    <row r="5" spans="1:170" ht="12" customHeight="1" x14ac:dyDescent="0.2">
      <c r="A5" s="95"/>
      <c r="B5" s="290"/>
      <c r="C5" s="291"/>
      <c r="D5" s="291"/>
      <c r="E5" s="291"/>
      <c r="F5" s="291"/>
      <c r="G5" s="291"/>
      <c r="H5" s="291"/>
      <c r="I5" s="291"/>
      <c r="J5" s="291"/>
      <c r="K5" s="291"/>
      <c r="L5" s="291"/>
      <c r="M5" s="292"/>
      <c r="N5" s="95"/>
      <c r="P5" s="30"/>
      <c r="Q5" s="283" t="s">
        <v>162</v>
      </c>
      <c r="R5" s="283"/>
      <c r="S5" s="283"/>
      <c r="T5" s="283"/>
      <c r="U5" s="283"/>
      <c r="V5" s="283"/>
      <c r="W5" s="283"/>
      <c r="X5" s="283"/>
      <c r="Y5" s="283"/>
      <c r="Z5" s="283"/>
      <c r="AA5" s="283"/>
      <c r="AB5" s="283"/>
      <c r="AC5" s="283"/>
      <c r="AD5" s="283"/>
      <c r="AE5" s="283"/>
      <c r="AF5" s="283"/>
      <c r="AG5" s="283"/>
      <c r="AH5" s="283"/>
      <c r="AI5" s="283"/>
      <c r="AJ5" s="30"/>
      <c r="AM5" s="4"/>
      <c r="AN5" s="6" t="s">
        <v>32</v>
      </c>
      <c r="BH5" s="6"/>
      <c r="BI5" s="6"/>
      <c r="BJ5" s="6"/>
      <c r="BK5" s="6"/>
      <c r="BP5" s="35" t="str">
        <f>AN26</f>
        <v>Pre BCA 2004</v>
      </c>
      <c r="BQ5" s="36">
        <v>2</v>
      </c>
      <c r="FK5" s="34" t="s">
        <v>104</v>
      </c>
      <c r="FN5" s="4"/>
    </row>
    <row r="6" spans="1:170" ht="12" customHeight="1" x14ac:dyDescent="0.2">
      <c r="A6" s="95"/>
      <c r="B6" s="290"/>
      <c r="C6" s="291"/>
      <c r="D6" s="291"/>
      <c r="E6" s="291"/>
      <c r="F6" s="291"/>
      <c r="G6" s="291"/>
      <c r="H6" s="291"/>
      <c r="I6" s="291"/>
      <c r="J6" s="291"/>
      <c r="K6" s="291"/>
      <c r="L6" s="291"/>
      <c r="M6" s="292"/>
      <c r="N6" s="95"/>
      <c r="P6" s="30"/>
      <c r="Q6" s="283"/>
      <c r="R6" s="283"/>
      <c r="S6" s="283"/>
      <c r="T6" s="283"/>
      <c r="U6" s="283"/>
      <c r="V6" s="283"/>
      <c r="W6" s="283"/>
      <c r="X6" s="283"/>
      <c r="Y6" s="283"/>
      <c r="Z6" s="283"/>
      <c r="AA6" s="283"/>
      <c r="AB6" s="283"/>
      <c r="AC6" s="283"/>
      <c r="AD6" s="283"/>
      <c r="AE6" s="283"/>
      <c r="AF6" s="283"/>
      <c r="AG6" s="283"/>
      <c r="AH6" s="283"/>
      <c r="AI6" s="283"/>
      <c r="AJ6" s="30"/>
      <c r="AM6" s="4"/>
      <c r="AN6" s="6"/>
      <c r="BH6" s="6"/>
      <c r="BI6" s="13">
        <v>4</v>
      </c>
      <c r="BJ6" s="6" t="s">
        <v>190</v>
      </c>
      <c r="BK6" s="6"/>
      <c r="BP6" s="35" t="str">
        <f t="shared" ref="BP6:BP7" si="0">AN27</f>
        <v>Pre BCA 2006</v>
      </c>
      <c r="BQ6" s="36">
        <v>3</v>
      </c>
      <c r="BT6" s="34" t="s">
        <v>104</v>
      </c>
      <c r="FK6" s="34" t="s">
        <v>121</v>
      </c>
      <c r="FN6" s="4"/>
    </row>
    <row r="7" spans="1:170" ht="12" customHeight="1" x14ac:dyDescent="0.2">
      <c r="A7" s="30"/>
      <c r="B7" s="104" t="s">
        <v>140</v>
      </c>
      <c r="C7" s="91"/>
      <c r="D7" s="91"/>
      <c r="E7" s="91"/>
      <c r="F7" s="91"/>
      <c r="G7" s="91"/>
      <c r="H7" s="91"/>
      <c r="I7" s="91"/>
      <c r="J7" s="91"/>
      <c r="K7" s="91"/>
      <c r="L7" s="91"/>
      <c r="M7" s="109"/>
      <c r="N7" s="30"/>
      <c r="P7" s="30"/>
      <c r="Q7" s="157" t="s">
        <v>164</v>
      </c>
      <c r="R7" s="33"/>
      <c r="S7" s="33"/>
      <c r="T7" s="33"/>
      <c r="U7" s="33"/>
      <c r="V7" s="33"/>
      <c r="W7" s="33"/>
      <c r="X7" s="33"/>
      <c r="Y7" s="33"/>
      <c r="Z7" s="33"/>
      <c r="AA7" s="33"/>
      <c r="AB7" s="33"/>
      <c r="AC7" s="33"/>
      <c r="AD7" s="33"/>
      <c r="AE7" s="33"/>
      <c r="AF7" s="33"/>
      <c r="AG7" s="33"/>
      <c r="AH7" s="33"/>
      <c r="AI7" s="33"/>
      <c r="AJ7" s="30"/>
      <c r="AM7" s="4"/>
      <c r="AN7" s="6" t="s">
        <v>33</v>
      </c>
      <c r="BH7" s="6"/>
      <c r="BI7" s="6"/>
      <c r="BJ7" s="6"/>
      <c r="BK7" s="6"/>
      <c r="BP7" s="35" t="str">
        <f t="shared" si="0"/>
        <v>Pre BCA 2012</v>
      </c>
      <c r="BQ7" s="36">
        <v>4</v>
      </c>
      <c r="BT7" s="37" t="s">
        <v>105</v>
      </c>
      <c r="BU7" s="38" t="s">
        <v>106</v>
      </c>
      <c r="BV7" s="39"/>
      <c r="FK7" s="35" t="b">
        <f>AND(M33=AN35,M34=AN39)</f>
        <v>0</v>
      </c>
      <c r="FN7" s="4"/>
    </row>
    <row r="8" spans="1:170" ht="12" customHeight="1" x14ac:dyDescent="0.2">
      <c r="A8" s="30"/>
      <c r="B8" s="105" t="s">
        <v>0</v>
      </c>
      <c r="C8" s="92"/>
      <c r="D8" s="92"/>
      <c r="E8" s="92"/>
      <c r="F8" s="92"/>
      <c r="G8" s="92"/>
      <c r="H8" s="92"/>
      <c r="I8" s="92"/>
      <c r="J8" s="92"/>
      <c r="K8" s="92"/>
      <c r="L8" s="92"/>
      <c r="M8" s="110" t="s">
        <v>5</v>
      </c>
      <c r="N8" s="30"/>
      <c r="P8" s="30"/>
      <c r="Q8" s="283" t="s">
        <v>163</v>
      </c>
      <c r="R8" s="283"/>
      <c r="S8" s="283"/>
      <c r="T8" s="283"/>
      <c r="U8" s="283"/>
      <c r="V8" s="283"/>
      <c r="W8" s="283"/>
      <c r="X8" s="283"/>
      <c r="Y8" s="283"/>
      <c r="Z8" s="283"/>
      <c r="AA8" s="283"/>
      <c r="AB8" s="283"/>
      <c r="AC8" s="283"/>
      <c r="AD8" s="283"/>
      <c r="AE8" s="283"/>
      <c r="AF8" s="283"/>
      <c r="AG8" s="283"/>
      <c r="AH8" s="283"/>
      <c r="AI8" s="283"/>
      <c r="AJ8" s="30"/>
      <c r="AM8" s="4"/>
      <c r="AN8" s="6" t="s">
        <v>34</v>
      </c>
      <c r="BH8" s="6"/>
      <c r="BI8" s="13">
        <v>3</v>
      </c>
      <c r="BJ8" s="6" t="s">
        <v>191</v>
      </c>
      <c r="BK8" s="6"/>
      <c r="BT8" s="40" t="b">
        <f>AND(ISBLANK(Z13),ISNUMBER(AA14))</f>
        <v>0</v>
      </c>
      <c r="BU8" s="41" t="b">
        <f>AND(ISBLANK(AA14),ISNUMBER(Z13))</f>
        <v>0</v>
      </c>
      <c r="BV8" s="42"/>
      <c r="FN8" s="4"/>
    </row>
    <row r="9" spans="1:170" ht="12" customHeight="1" x14ac:dyDescent="0.2">
      <c r="A9" s="30"/>
      <c r="B9" s="106" t="s">
        <v>2</v>
      </c>
      <c r="C9" s="2"/>
      <c r="D9" s="2"/>
      <c r="E9" s="2"/>
      <c r="F9" s="2"/>
      <c r="G9" s="2"/>
      <c r="H9" s="2"/>
      <c r="I9" s="2"/>
      <c r="J9" s="2"/>
      <c r="K9" s="2"/>
      <c r="L9" s="2"/>
      <c r="M9" s="115" t="s">
        <v>1</v>
      </c>
      <c r="N9" s="30"/>
      <c r="P9" s="30"/>
      <c r="Q9" s="284"/>
      <c r="R9" s="284"/>
      <c r="S9" s="284"/>
      <c r="T9" s="284"/>
      <c r="U9" s="284"/>
      <c r="V9" s="284"/>
      <c r="W9" s="284"/>
      <c r="X9" s="284"/>
      <c r="Y9" s="284"/>
      <c r="Z9" s="284"/>
      <c r="AA9" s="284"/>
      <c r="AB9" s="284"/>
      <c r="AC9" s="284"/>
      <c r="AD9" s="284"/>
      <c r="AE9" s="284"/>
      <c r="AF9" s="284"/>
      <c r="AG9" s="284"/>
      <c r="AH9" s="284"/>
      <c r="AI9" s="284"/>
      <c r="AJ9" s="30"/>
      <c r="AM9" s="4"/>
      <c r="AN9" s="6" t="s">
        <v>36</v>
      </c>
      <c r="BH9" s="6"/>
      <c r="BI9" s="6"/>
      <c r="BJ9" s="6"/>
      <c r="BK9" s="6"/>
      <c r="BP9" s="34" t="s">
        <v>117</v>
      </c>
      <c r="BT9" s="43"/>
      <c r="BU9" s="44"/>
      <c r="BV9" s="42"/>
      <c r="FN9" s="4"/>
    </row>
    <row r="10" spans="1:170" ht="12" customHeight="1" thickBot="1" x14ac:dyDescent="0.25">
      <c r="A10" s="30"/>
      <c r="B10" s="107" t="s">
        <v>3</v>
      </c>
      <c r="C10" s="108"/>
      <c r="D10" s="108"/>
      <c r="E10" s="108"/>
      <c r="F10" s="108"/>
      <c r="G10" s="108"/>
      <c r="H10" s="108"/>
      <c r="I10" s="108"/>
      <c r="J10" s="108"/>
      <c r="K10" s="108"/>
      <c r="L10" s="108"/>
      <c r="M10" s="111" t="s">
        <v>5</v>
      </c>
      <c r="N10" s="30"/>
      <c r="P10" s="30"/>
      <c r="Q10" s="33"/>
      <c r="R10" s="33"/>
      <c r="S10" s="33"/>
      <c r="T10" s="33"/>
      <c r="U10" s="33"/>
      <c r="V10" s="33"/>
      <c r="W10" s="33"/>
      <c r="X10" s="33"/>
      <c r="Y10" s="33"/>
      <c r="Z10" s="33"/>
      <c r="AA10" s="33"/>
      <c r="AB10" s="33"/>
      <c r="AC10" s="33"/>
      <c r="AD10" s="33"/>
      <c r="AE10" s="33"/>
      <c r="AF10" s="33"/>
      <c r="AG10" s="33"/>
      <c r="AH10" s="33"/>
      <c r="AI10" s="33"/>
      <c r="AJ10" s="30"/>
      <c r="AM10" s="4"/>
      <c r="AN10" s="6"/>
      <c r="BP10" s="45" t="e">
        <f>((BQ5*AA18)+(BQ6*AA19)+(BQ7*AA20))/SUM(AA18:AA20)</f>
        <v>#DIV/0!</v>
      </c>
      <c r="BQ10" s="46"/>
      <c r="BT10" s="43" t="s">
        <v>107</v>
      </c>
      <c r="BU10" s="44"/>
      <c r="BV10" s="42"/>
      <c r="FN10" s="4"/>
    </row>
    <row r="11" spans="1:170" ht="12" customHeight="1" x14ac:dyDescent="0.2">
      <c r="A11" s="30"/>
      <c r="B11" s="93"/>
      <c r="C11" s="1"/>
      <c r="D11" s="1"/>
      <c r="E11" s="1"/>
      <c r="F11" s="1"/>
      <c r="G11" s="1"/>
      <c r="H11" s="1"/>
      <c r="I11" s="1"/>
      <c r="J11" s="1"/>
      <c r="K11" s="1"/>
      <c r="L11" s="1"/>
      <c r="M11" s="1"/>
      <c r="N11" s="30"/>
      <c r="P11" s="30"/>
      <c r="Q11" s="160" t="s">
        <v>169</v>
      </c>
      <c r="R11" s="160"/>
      <c r="S11" s="160"/>
      <c r="T11" s="160"/>
      <c r="U11" s="160"/>
      <c r="V11" s="160"/>
      <c r="W11" s="160"/>
      <c r="X11" s="160"/>
      <c r="Y11" s="160"/>
      <c r="Z11" s="170"/>
      <c r="AA11" s="33"/>
      <c r="AB11" s="33"/>
      <c r="AC11" s="33"/>
      <c r="AD11" s="33"/>
      <c r="AE11" s="33"/>
      <c r="AF11" s="33"/>
      <c r="AG11" s="33"/>
      <c r="AH11" s="33"/>
      <c r="AI11" s="33"/>
      <c r="AJ11" s="30"/>
      <c r="AM11" s="4"/>
      <c r="AN11" s="6"/>
      <c r="BT11" s="40" t="b">
        <f>AND(ISBLANK(Q16),OR(ISNUMBER(Z13),ISNUMBER(AA14)))</f>
        <v>0</v>
      </c>
      <c r="BU11" s="41" t="b">
        <f>AND(Z13&gt;1,OR(Q16=AN52,Q16=AN53))</f>
        <v>0</v>
      </c>
      <c r="BV11" s="42"/>
      <c r="FN11" s="4"/>
    </row>
    <row r="12" spans="1:170" ht="12" customHeight="1" thickBot="1" x14ac:dyDescent="0.25">
      <c r="A12" s="30"/>
      <c r="B12" s="16" t="s">
        <v>4</v>
      </c>
      <c r="C12" s="14"/>
      <c r="D12" s="14"/>
      <c r="E12" s="14"/>
      <c r="F12" s="14"/>
      <c r="G12" s="14"/>
      <c r="H12" s="14"/>
      <c r="I12" s="14"/>
      <c r="J12" s="14"/>
      <c r="K12" s="14"/>
      <c r="L12" s="14"/>
      <c r="M12" s="14"/>
      <c r="N12" s="30"/>
      <c r="P12" s="30"/>
      <c r="Q12" s="33"/>
      <c r="R12" s="33"/>
      <c r="S12" s="33"/>
      <c r="T12" s="33"/>
      <c r="U12" s="33"/>
      <c r="V12" s="33"/>
      <c r="W12" s="33"/>
      <c r="X12" s="33"/>
      <c r="Y12" s="33"/>
      <c r="Z12" s="171"/>
      <c r="AA12" s="33"/>
      <c r="AB12" s="33"/>
      <c r="AC12" s="33"/>
      <c r="AD12" s="33"/>
      <c r="AE12" s="33"/>
      <c r="AF12" s="33"/>
      <c r="AG12" s="33"/>
      <c r="AH12" s="33"/>
      <c r="AI12" s="33"/>
      <c r="AJ12" s="30"/>
      <c r="AM12" s="4"/>
      <c r="AN12" s="6" t="s">
        <v>39</v>
      </c>
      <c r="BP12" s="34" t="s">
        <v>116</v>
      </c>
      <c r="BT12" s="43" t="s">
        <v>108</v>
      </c>
      <c r="BU12" s="44"/>
      <c r="BV12" s="42"/>
      <c r="FN12" s="4"/>
    </row>
    <row r="13" spans="1:170" ht="12" customHeight="1" x14ac:dyDescent="0.2">
      <c r="A13" s="30"/>
      <c r="B13" s="270" t="s">
        <v>141</v>
      </c>
      <c r="C13" s="116" t="s">
        <v>7</v>
      </c>
      <c r="D13" s="116"/>
      <c r="E13" s="116"/>
      <c r="F13" s="116"/>
      <c r="G13" s="116"/>
      <c r="H13" s="116"/>
      <c r="I13" s="116"/>
      <c r="J13" s="116"/>
      <c r="K13" s="116"/>
      <c r="L13" s="116"/>
      <c r="M13" s="311" t="s">
        <v>5</v>
      </c>
      <c r="N13" s="30"/>
      <c r="P13" s="30"/>
      <c r="Q13" s="33"/>
      <c r="R13" s="33"/>
      <c r="S13" s="33"/>
      <c r="T13" s="33"/>
      <c r="U13" s="33"/>
      <c r="V13" s="33"/>
      <c r="W13" s="33"/>
      <c r="X13" s="33"/>
      <c r="Y13" s="76" t="s">
        <v>136</v>
      </c>
      <c r="Z13" s="72"/>
      <c r="AA13" s="33"/>
      <c r="AB13" s="33"/>
      <c r="AC13" s="33"/>
      <c r="AD13" s="33"/>
      <c r="AE13" s="33"/>
      <c r="AF13" s="33"/>
      <c r="AG13" s="33"/>
      <c r="AH13" s="33"/>
      <c r="AI13" s="33"/>
      <c r="AJ13" s="30"/>
      <c r="AM13" s="4"/>
      <c r="AN13" s="6" t="s">
        <v>35</v>
      </c>
      <c r="BP13" s="45" t="e">
        <f>IF(AC22&lt;=10%,BP10,IF(AC22&gt;80%,INDEX(BC_Stars,MATCH($Q$16,BC_StarsDescribe,0),1),BP10+((AC22-10%)/70%)*(INDEX(BC_Stars,MATCH($Q$16,BC_StarsDescribe,0),1)-BP10)))</f>
        <v>#N/A</v>
      </c>
      <c r="BQ13" s="215" t="e">
        <f>INDEX(BC_StarBand_Rev,1,MATCH(BP13,BC_StarBand_Rev,-1))</f>
        <v>#N/A</v>
      </c>
      <c r="BT13" s="40" t="b">
        <f>AND(SUM(AA18:AA20)=0,ISTEXT(Q16))</f>
        <v>0</v>
      </c>
      <c r="BU13" s="44"/>
      <c r="BV13" s="42"/>
      <c r="FN13" s="4"/>
    </row>
    <row r="14" spans="1:170" ht="12" customHeight="1" x14ac:dyDescent="0.2">
      <c r="A14" s="30"/>
      <c r="B14" s="270"/>
      <c r="C14" s="309" t="s">
        <v>198</v>
      </c>
      <c r="D14" s="309"/>
      <c r="E14" s="309"/>
      <c r="F14" s="309"/>
      <c r="G14" s="309"/>
      <c r="H14" s="309"/>
      <c r="I14" s="309"/>
      <c r="J14" s="309"/>
      <c r="K14" s="309"/>
      <c r="L14" s="310"/>
      <c r="M14" s="312"/>
      <c r="N14" s="30"/>
      <c r="P14" s="30"/>
      <c r="Q14" s="33"/>
      <c r="R14" s="33"/>
      <c r="S14" s="33"/>
      <c r="T14" s="33"/>
      <c r="U14" s="33"/>
      <c r="V14" s="33"/>
      <c r="W14" s="33"/>
      <c r="X14" s="33"/>
      <c r="Y14" s="33"/>
      <c r="Z14" s="33"/>
      <c r="AA14" s="74"/>
      <c r="AB14" s="71" t="s">
        <v>168</v>
      </c>
      <c r="AC14" s="33"/>
      <c r="AD14" s="33"/>
      <c r="AE14" s="33"/>
      <c r="AF14" s="33"/>
      <c r="AG14" s="33"/>
      <c r="AH14" s="33"/>
      <c r="AI14" s="33"/>
      <c r="AJ14" s="30"/>
      <c r="AM14" s="4"/>
      <c r="AN14" s="6" t="s">
        <v>41</v>
      </c>
      <c r="BQ14" s="34" t="s">
        <v>207</v>
      </c>
      <c r="BT14" s="43"/>
      <c r="BU14" s="44"/>
      <c r="BV14" s="42"/>
      <c r="FN14" s="4"/>
    </row>
    <row r="15" spans="1:170" ht="12" customHeight="1" x14ac:dyDescent="0.2">
      <c r="A15" s="30"/>
      <c r="B15" s="270"/>
      <c r="C15" s="309"/>
      <c r="D15" s="309"/>
      <c r="E15" s="309"/>
      <c r="F15" s="309"/>
      <c r="G15" s="309"/>
      <c r="H15" s="309"/>
      <c r="I15" s="309"/>
      <c r="J15" s="309"/>
      <c r="K15" s="309"/>
      <c r="L15" s="310"/>
      <c r="M15" s="312"/>
      <c r="N15" s="30"/>
      <c r="P15" s="30"/>
      <c r="Q15" s="71" t="s">
        <v>29</v>
      </c>
      <c r="R15" s="33"/>
      <c r="S15" s="33"/>
      <c r="T15" s="33"/>
      <c r="U15" s="33"/>
      <c r="V15" s="33"/>
      <c r="W15" s="33"/>
      <c r="X15" s="33"/>
      <c r="Y15" s="33"/>
      <c r="Z15" s="172"/>
      <c r="AA15" s="33"/>
      <c r="AB15" s="33"/>
      <c r="AC15" s="33"/>
      <c r="AD15" s="33"/>
      <c r="AE15" s="33"/>
      <c r="AF15" s="33"/>
      <c r="AG15" s="33"/>
      <c r="AH15" s="33"/>
      <c r="AI15" s="33"/>
      <c r="AJ15" s="30"/>
      <c r="AM15" s="4"/>
      <c r="AN15" s="6"/>
      <c r="BT15" s="43"/>
      <c r="BU15" s="44"/>
      <c r="BV15" s="42"/>
      <c r="FN15" s="4"/>
    </row>
    <row r="16" spans="1:170" ht="12" customHeight="1" x14ac:dyDescent="0.2">
      <c r="A16" s="30"/>
      <c r="B16" s="270"/>
      <c r="C16" s="116"/>
      <c r="D16" s="116"/>
      <c r="E16" s="116"/>
      <c r="F16" s="116"/>
      <c r="G16" s="116"/>
      <c r="H16" s="116"/>
      <c r="I16" s="116"/>
      <c r="J16" s="116"/>
      <c r="K16" s="116"/>
      <c r="L16" s="116"/>
      <c r="M16" s="312"/>
      <c r="N16" s="30"/>
      <c r="P16" s="30"/>
      <c r="Q16" s="242"/>
      <c r="R16" s="243"/>
      <c r="S16" s="243"/>
      <c r="T16" s="243"/>
      <c r="U16" s="243"/>
      <c r="V16" s="243"/>
      <c r="W16" s="243"/>
      <c r="X16" s="243"/>
      <c r="Y16" s="243"/>
      <c r="Z16" s="244"/>
      <c r="AA16" s="33"/>
      <c r="AB16" s="33"/>
      <c r="AC16" s="75"/>
      <c r="AD16" s="33"/>
      <c r="AE16" s="33"/>
      <c r="AF16" s="33"/>
      <c r="AG16" s="33"/>
      <c r="AH16" s="33"/>
      <c r="AI16" s="33"/>
      <c r="AJ16" s="30"/>
      <c r="AM16" s="4"/>
      <c r="AN16" s="6"/>
      <c r="BR16" s="47"/>
      <c r="BS16" s="47"/>
      <c r="BT16" s="48"/>
      <c r="BU16" s="49"/>
      <c r="BV16" s="50"/>
      <c r="BW16" s="47"/>
      <c r="BX16" s="47"/>
      <c r="BY16" s="47"/>
      <c r="BZ16" s="47"/>
      <c r="CA16" s="47"/>
      <c r="CB16" s="47"/>
      <c r="CC16" s="47"/>
      <c r="CD16" s="47"/>
      <c r="CE16" s="47"/>
      <c r="CF16" s="47"/>
      <c r="CG16" s="47"/>
      <c r="CH16" s="47"/>
      <c r="CI16" s="47"/>
      <c r="CJ16" s="47"/>
      <c r="CK16" s="47"/>
      <c r="CL16" s="47"/>
      <c r="CM16" s="47"/>
      <c r="CN16" s="47"/>
      <c r="CO16" s="47"/>
      <c r="CP16" s="47"/>
      <c r="CQ16" s="47"/>
      <c r="CR16" s="47"/>
      <c r="CS16" s="47"/>
      <c r="CT16" s="47"/>
      <c r="CU16" s="47"/>
      <c r="CV16" s="47"/>
      <c r="CW16" s="47"/>
      <c r="CX16" s="47"/>
      <c r="CY16" s="47"/>
      <c r="CZ16" s="47"/>
      <c r="DA16" s="47"/>
      <c r="DB16" s="47"/>
      <c r="DC16" s="47"/>
      <c r="DD16" s="47"/>
      <c r="DE16" s="47"/>
      <c r="DF16" s="47"/>
      <c r="DG16" s="47"/>
      <c r="DH16" s="47"/>
      <c r="DI16" s="47"/>
      <c r="DJ16" s="47"/>
      <c r="DK16" s="47"/>
      <c r="DL16" s="47"/>
      <c r="DM16" s="47"/>
      <c r="DN16" s="47"/>
      <c r="DO16" s="47"/>
      <c r="DP16" s="47"/>
      <c r="DQ16" s="47"/>
      <c r="DR16" s="47"/>
      <c r="DS16" s="47"/>
      <c r="DT16" s="47"/>
      <c r="DU16" s="47"/>
      <c r="DV16" s="47"/>
      <c r="DW16" s="47"/>
      <c r="DX16" s="47"/>
      <c r="DY16" s="47"/>
      <c r="DZ16" s="47"/>
      <c r="EA16" s="47"/>
      <c r="EB16" s="47"/>
      <c r="EC16" s="47"/>
      <c r="ED16" s="47"/>
      <c r="EE16" s="47"/>
      <c r="EF16" s="47"/>
      <c r="EG16" s="47"/>
      <c r="EH16" s="47"/>
      <c r="EI16" s="47"/>
      <c r="EJ16" s="47"/>
      <c r="EK16" s="47"/>
      <c r="EL16" s="47"/>
      <c r="EM16" s="47"/>
      <c r="EN16" s="47"/>
      <c r="EO16" s="47"/>
      <c r="EP16" s="47"/>
      <c r="EQ16" s="47"/>
      <c r="ER16" s="47"/>
      <c r="ES16" s="47"/>
      <c r="ET16" s="47"/>
      <c r="EU16" s="47"/>
      <c r="EV16" s="47"/>
      <c r="EW16" s="47"/>
      <c r="EX16" s="47"/>
      <c r="EY16" s="47"/>
      <c r="EZ16" s="47"/>
      <c r="FA16" s="47"/>
      <c r="FB16" s="47"/>
      <c r="FC16" s="47"/>
      <c r="FD16" s="47"/>
      <c r="FE16" s="47"/>
      <c r="FF16" s="47"/>
      <c r="FG16" s="47"/>
      <c r="FH16" s="47"/>
      <c r="FI16" s="47"/>
      <c r="FJ16" s="47"/>
      <c r="FK16" s="47"/>
      <c r="FN16" s="4"/>
    </row>
    <row r="17" spans="1:170" ht="12" customHeight="1" thickBot="1" x14ac:dyDescent="0.25">
      <c r="A17" s="30"/>
      <c r="B17" s="271"/>
      <c r="C17" s="117"/>
      <c r="D17" s="117"/>
      <c r="E17" s="117"/>
      <c r="F17" s="117"/>
      <c r="G17" s="117"/>
      <c r="H17" s="117"/>
      <c r="I17" s="117"/>
      <c r="J17" s="117"/>
      <c r="K17" s="117"/>
      <c r="L17" s="118"/>
      <c r="M17" s="313"/>
      <c r="N17" s="30"/>
      <c r="P17" s="30"/>
      <c r="Q17" s="33"/>
      <c r="R17" s="33"/>
      <c r="S17" s="33"/>
      <c r="T17" s="33"/>
      <c r="U17" s="33"/>
      <c r="V17" s="33"/>
      <c r="W17" s="33"/>
      <c r="X17" s="33"/>
      <c r="Y17" s="33"/>
      <c r="Z17" s="33"/>
      <c r="AA17" s="73"/>
      <c r="AB17" s="33"/>
      <c r="AC17" s="33"/>
      <c r="AD17" s="33"/>
      <c r="AE17" s="33"/>
      <c r="AF17" s="33"/>
      <c r="AG17" s="33"/>
      <c r="AH17" s="33"/>
      <c r="AI17" s="33"/>
      <c r="AJ17" s="30"/>
      <c r="AM17" s="4"/>
      <c r="AN17" s="6" t="s">
        <v>5</v>
      </c>
      <c r="BP17" s="34" t="s">
        <v>76</v>
      </c>
      <c r="BR17" s="47"/>
      <c r="BS17" s="47"/>
      <c r="BT17" s="48"/>
      <c r="BU17" s="49"/>
      <c r="BV17" s="50"/>
      <c r="BW17" s="47"/>
      <c r="BX17" s="47"/>
      <c r="BY17" s="47"/>
      <c r="BZ17" s="47"/>
      <c r="CA17" s="47"/>
      <c r="CB17" s="47"/>
      <c r="CC17" s="47"/>
      <c r="CD17" s="47"/>
      <c r="CE17" s="47"/>
      <c r="CF17" s="47"/>
      <c r="CG17" s="47"/>
      <c r="CH17" s="47"/>
      <c r="CI17" s="47"/>
      <c r="CJ17" s="47"/>
      <c r="CK17" s="47"/>
      <c r="CL17" s="47"/>
      <c r="CM17" s="47"/>
      <c r="CN17" s="47"/>
      <c r="CO17" s="47"/>
      <c r="CP17" s="47"/>
      <c r="CQ17" s="47"/>
      <c r="CR17" s="47"/>
      <c r="CS17" s="47"/>
      <c r="CT17" s="47"/>
      <c r="CU17" s="47"/>
      <c r="CV17" s="47"/>
      <c r="CW17" s="47"/>
      <c r="CX17" s="47"/>
      <c r="CY17" s="47"/>
      <c r="CZ17" s="47"/>
      <c r="DA17" s="47"/>
      <c r="DB17" s="47"/>
      <c r="DC17" s="47"/>
      <c r="DD17" s="47"/>
      <c r="DE17" s="47"/>
      <c r="DF17" s="47"/>
      <c r="DG17" s="47"/>
      <c r="DH17" s="47"/>
      <c r="DI17" s="47"/>
      <c r="DJ17" s="47"/>
      <c r="DK17" s="47"/>
      <c r="DL17" s="47"/>
      <c r="DM17" s="47"/>
      <c r="DN17" s="47"/>
      <c r="DO17" s="47"/>
      <c r="DP17" s="47"/>
      <c r="DQ17" s="47"/>
      <c r="DR17" s="47"/>
      <c r="DS17" s="47"/>
      <c r="DT17" s="47"/>
      <c r="DU17" s="47"/>
      <c r="DV17" s="47"/>
      <c r="DW17" s="47"/>
      <c r="DX17" s="47"/>
      <c r="DY17" s="47"/>
      <c r="DZ17" s="47"/>
      <c r="EA17" s="47"/>
      <c r="EB17" s="47"/>
      <c r="EC17" s="47"/>
      <c r="ED17" s="47"/>
      <c r="EE17" s="47"/>
      <c r="EF17" s="47"/>
      <c r="EG17" s="47"/>
      <c r="EH17" s="47"/>
      <c r="EI17" s="47"/>
      <c r="EJ17" s="47"/>
      <c r="EK17" s="47"/>
      <c r="EL17" s="47"/>
      <c r="EM17" s="47"/>
      <c r="EN17" s="47"/>
      <c r="EO17" s="47"/>
      <c r="EP17" s="47"/>
      <c r="EQ17" s="47"/>
      <c r="ER17" s="47"/>
      <c r="ES17" s="47"/>
      <c r="ET17" s="47"/>
      <c r="EU17" s="47"/>
      <c r="EV17" s="47"/>
      <c r="EW17" s="47"/>
      <c r="EX17" s="47"/>
      <c r="EY17" s="47"/>
      <c r="EZ17" s="47"/>
      <c r="FA17" s="47"/>
      <c r="FB17" s="47"/>
      <c r="FC17" s="47"/>
      <c r="FD17" s="47"/>
      <c r="FE17" s="47"/>
      <c r="FF17" s="47"/>
      <c r="FG17" s="47"/>
      <c r="FH17" s="47"/>
      <c r="FI17" s="47"/>
      <c r="FJ17" s="47"/>
      <c r="FK17" s="47"/>
      <c r="FN17" s="4"/>
    </row>
    <row r="18" spans="1:170" ht="12" customHeight="1" thickBot="1" x14ac:dyDescent="0.25">
      <c r="A18" s="30"/>
      <c r="B18" s="116"/>
      <c r="C18" s="116"/>
      <c r="D18" s="116"/>
      <c r="E18" s="116"/>
      <c r="F18" s="116"/>
      <c r="G18" s="116"/>
      <c r="H18" s="116"/>
      <c r="I18" s="116"/>
      <c r="J18" s="116"/>
      <c r="K18" s="116"/>
      <c r="L18" s="116"/>
      <c r="M18" s="116"/>
      <c r="N18" s="30"/>
      <c r="P18" s="30"/>
      <c r="Q18" s="33"/>
      <c r="R18" s="255" t="s">
        <v>210</v>
      </c>
      <c r="S18" s="255"/>
      <c r="T18" s="255"/>
      <c r="U18" s="255"/>
      <c r="V18" s="255"/>
      <c r="W18" s="255"/>
      <c r="X18" s="255"/>
      <c r="Y18" s="76"/>
      <c r="Z18" s="76" t="str">
        <f>AN26</f>
        <v>Pre BCA 2004</v>
      </c>
      <c r="AA18" s="191"/>
      <c r="AB18" s="33" t="s">
        <v>12</v>
      </c>
      <c r="AC18" s="33"/>
      <c r="AD18" s="33"/>
      <c r="AE18" s="33"/>
      <c r="AF18" s="33"/>
      <c r="AG18" s="33"/>
      <c r="AH18" s="33"/>
      <c r="AI18" s="33"/>
      <c r="AJ18" s="30"/>
      <c r="AM18" s="10" t="s">
        <v>43</v>
      </c>
      <c r="AN18" s="11"/>
      <c r="BP18" s="35">
        <f>SUM(AA18:AA20)+AA22</f>
        <v>0</v>
      </c>
      <c r="BS18" s="47"/>
      <c r="BT18" s="48"/>
      <c r="BU18" s="49"/>
      <c r="BV18" s="50"/>
      <c r="BW18" s="47"/>
      <c r="BX18" s="47"/>
      <c r="BY18" s="47"/>
      <c r="BZ18" s="47"/>
      <c r="CA18" s="47"/>
      <c r="CB18" s="47"/>
      <c r="CC18" s="47"/>
      <c r="CD18" s="47"/>
      <c r="CE18" s="47"/>
      <c r="CF18" s="47"/>
      <c r="CG18" s="47"/>
      <c r="CH18" s="47"/>
      <c r="CI18" s="47"/>
      <c r="CJ18" s="47"/>
      <c r="CK18" s="47"/>
      <c r="CL18" s="47"/>
      <c r="CM18" s="47"/>
      <c r="CN18" s="47"/>
      <c r="CO18" s="47"/>
      <c r="CP18" s="47"/>
      <c r="CQ18" s="47"/>
      <c r="CR18" s="47"/>
      <c r="CS18" s="47"/>
      <c r="CT18" s="47"/>
      <c r="CU18" s="47"/>
      <c r="CV18" s="47"/>
      <c r="CW18" s="47"/>
      <c r="CX18" s="47"/>
      <c r="CY18" s="47"/>
      <c r="CZ18" s="47"/>
      <c r="DA18" s="47"/>
      <c r="DB18" s="47"/>
      <c r="DC18" s="47"/>
      <c r="DD18" s="47"/>
      <c r="DE18" s="47"/>
      <c r="DF18" s="47"/>
      <c r="DG18" s="47"/>
      <c r="DH18" s="47"/>
      <c r="DI18" s="47"/>
      <c r="DJ18" s="47"/>
      <c r="DK18" s="47"/>
      <c r="DL18" s="47"/>
      <c r="DM18" s="47"/>
      <c r="DN18" s="47"/>
      <c r="DO18" s="47"/>
      <c r="DP18" s="47"/>
      <c r="DQ18" s="47"/>
      <c r="DR18" s="47"/>
      <c r="DS18" s="47"/>
      <c r="DT18" s="47"/>
      <c r="DU18" s="47"/>
      <c r="DV18" s="47"/>
      <c r="DW18" s="47"/>
      <c r="DX18" s="47"/>
      <c r="DY18" s="47"/>
      <c r="DZ18" s="47"/>
      <c r="EA18" s="47"/>
      <c r="EB18" s="47"/>
      <c r="EC18" s="47"/>
      <c r="ED18" s="47"/>
      <c r="EE18" s="47"/>
      <c r="EF18" s="47"/>
      <c r="EG18" s="47"/>
      <c r="EH18" s="47"/>
      <c r="EI18" s="47"/>
      <c r="EJ18" s="47"/>
      <c r="EK18" s="47"/>
      <c r="EL18" s="47"/>
      <c r="EM18" s="47"/>
      <c r="EN18" s="47"/>
      <c r="EO18" s="47"/>
      <c r="EP18" s="47"/>
      <c r="EQ18" s="47"/>
      <c r="ER18" s="47"/>
      <c r="ES18" s="47"/>
      <c r="ET18" s="47"/>
      <c r="EU18" s="47"/>
      <c r="EV18" s="47"/>
      <c r="EW18" s="47"/>
      <c r="EX18" s="47"/>
      <c r="EY18" s="47"/>
      <c r="EZ18" s="47"/>
      <c r="FA18" s="47"/>
      <c r="FB18" s="47"/>
      <c r="FC18" s="47"/>
      <c r="FD18" s="47"/>
      <c r="FE18" s="47"/>
      <c r="FF18" s="47"/>
      <c r="FG18" s="47"/>
      <c r="FH18" s="47"/>
      <c r="FI18" s="47"/>
      <c r="FJ18" s="47"/>
      <c r="FK18" s="47"/>
      <c r="FN18" s="4"/>
    </row>
    <row r="19" spans="1:170" ht="12" customHeight="1" thickBot="1" x14ac:dyDescent="0.25">
      <c r="A19" s="30"/>
      <c r="B19" s="117" t="s">
        <v>123</v>
      </c>
      <c r="C19" s="117" t="s">
        <v>137</v>
      </c>
      <c r="D19" s="117"/>
      <c r="E19" s="117"/>
      <c r="F19" s="117"/>
      <c r="G19" s="117"/>
      <c r="H19" s="117"/>
      <c r="I19" s="117"/>
      <c r="J19" s="117"/>
      <c r="K19" s="117"/>
      <c r="L19" s="118"/>
      <c r="M19" s="119" t="s">
        <v>5</v>
      </c>
      <c r="N19" s="30"/>
      <c r="P19" s="30"/>
      <c r="Q19" s="33"/>
      <c r="R19" s="255"/>
      <c r="S19" s="255"/>
      <c r="T19" s="255"/>
      <c r="U19" s="255"/>
      <c r="V19" s="255"/>
      <c r="W19" s="255"/>
      <c r="X19" s="255"/>
      <c r="Y19" s="76"/>
      <c r="Z19" s="76" t="str">
        <f>AN27</f>
        <v>Pre BCA 2006</v>
      </c>
      <c r="AA19" s="191"/>
      <c r="AB19" s="33" t="s">
        <v>12</v>
      </c>
      <c r="AC19" s="33"/>
      <c r="AD19" s="33"/>
      <c r="AE19" s="33"/>
      <c r="AF19" s="33"/>
      <c r="AG19" s="33"/>
      <c r="AH19" s="33"/>
      <c r="AI19" s="33"/>
      <c r="AJ19" s="30"/>
      <c r="AM19" s="4"/>
      <c r="AN19" s="6"/>
      <c r="BR19" s="47"/>
      <c r="BS19" s="47"/>
      <c r="BT19" s="48"/>
      <c r="BU19" s="49"/>
      <c r="BV19" s="50"/>
      <c r="BW19" s="47"/>
      <c r="BX19" s="47"/>
      <c r="BY19" s="47"/>
      <c r="BZ19" s="47"/>
      <c r="CA19" s="47"/>
      <c r="CB19" s="47"/>
      <c r="CC19" s="47"/>
      <c r="CD19" s="47"/>
      <c r="CE19" s="47"/>
      <c r="CF19" s="47"/>
      <c r="CG19" s="47"/>
      <c r="CH19" s="47"/>
      <c r="CI19" s="47"/>
      <c r="CJ19" s="47"/>
      <c r="CK19" s="47"/>
      <c r="CL19" s="47"/>
      <c r="CM19" s="47"/>
      <c r="CN19" s="47"/>
      <c r="CO19" s="47"/>
      <c r="CP19" s="47"/>
      <c r="CQ19" s="47"/>
      <c r="CR19" s="47"/>
      <c r="CS19" s="47"/>
      <c r="CT19" s="47"/>
      <c r="CU19" s="47"/>
      <c r="CV19" s="47"/>
      <c r="CW19" s="47"/>
      <c r="CX19" s="47"/>
      <c r="CY19" s="47"/>
      <c r="CZ19" s="47"/>
      <c r="DA19" s="47"/>
      <c r="DB19" s="47"/>
      <c r="DC19" s="47"/>
      <c r="DD19" s="47"/>
      <c r="DE19" s="47"/>
      <c r="DF19" s="47"/>
      <c r="DG19" s="47"/>
      <c r="DH19" s="47"/>
      <c r="DI19" s="47"/>
      <c r="DJ19" s="47"/>
      <c r="DK19" s="47"/>
      <c r="DL19" s="47"/>
      <c r="DM19" s="47"/>
      <c r="DN19" s="47"/>
      <c r="DO19" s="47"/>
      <c r="DP19" s="47"/>
      <c r="DQ19" s="47"/>
      <c r="DR19" s="47"/>
      <c r="DS19" s="47"/>
      <c r="DT19" s="47"/>
      <c r="DU19" s="47"/>
      <c r="DV19" s="47"/>
      <c r="DW19" s="47"/>
      <c r="DX19" s="47"/>
      <c r="DY19" s="47"/>
      <c r="DZ19" s="47"/>
      <c r="EA19" s="47"/>
      <c r="EB19" s="47"/>
      <c r="EC19" s="47"/>
      <c r="ED19" s="47"/>
      <c r="EE19" s="47"/>
      <c r="EF19" s="47"/>
      <c r="EG19" s="47"/>
      <c r="EH19" s="47"/>
      <c r="EI19" s="47"/>
      <c r="EJ19" s="47"/>
      <c r="EK19" s="47"/>
      <c r="EL19" s="47"/>
      <c r="EM19" s="47"/>
      <c r="EN19" s="47"/>
      <c r="EO19" s="47"/>
      <c r="EP19" s="47"/>
      <c r="EQ19" s="47"/>
      <c r="ER19" s="47"/>
      <c r="ES19" s="47"/>
      <c r="ET19" s="47"/>
      <c r="EU19" s="47"/>
      <c r="EV19" s="47"/>
      <c r="EW19" s="47"/>
      <c r="EX19" s="47"/>
      <c r="EY19" s="47"/>
      <c r="EZ19" s="47"/>
      <c r="FA19" s="47"/>
      <c r="FB19" s="47"/>
      <c r="FC19" s="47"/>
      <c r="FD19" s="47"/>
      <c r="FE19" s="47"/>
      <c r="FF19" s="47"/>
      <c r="FG19" s="47"/>
      <c r="FH19" s="47"/>
      <c r="FI19" s="47"/>
      <c r="FJ19" s="47"/>
      <c r="FK19" s="47"/>
      <c r="FN19" s="4"/>
    </row>
    <row r="20" spans="1:170" ht="12" customHeight="1" thickBot="1" x14ac:dyDescent="0.25">
      <c r="A20" s="30"/>
      <c r="B20" s="120"/>
      <c r="C20" s="120"/>
      <c r="D20" s="120"/>
      <c r="E20" s="120"/>
      <c r="F20" s="120"/>
      <c r="G20" s="120"/>
      <c r="H20" s="120"/>
      <c r="I20" s="120"/>
      <c r="J20" s="120"/>
      <c r="K20" s="120"/>
      <c r="L20" s="120"/>
      <c r="M20" s="116"/>
      <c r="N20" s="30"/>
      <c r="P20" s="30"/>
      <c r="Q20" s="33"/>
      <c r="R20" s="33"/>
      <c r="S20" s="33"/>
      <c r="T20" s="33"/>
      <c r="U20" s="33"/>
      <c r="V20" s="33"/>
      <c r="W20" s="33"/>
      <c r="X20" s="33"/>
      <c r="Y20" s="76"/>
      <c r="Z20" s="76" t="str">
        <f>AN28</f>
        <v>Pre BCA 2012</v>
      </c>
      <c r="AA20" s="191"/>
      <c r="AB20" s="33" t="s">
        <v>12</v>
      </c>
      <c r="AC20" s="33"/>
      <c r="AD20" s="33"/>
      <c r="AE20" s="33"/>
      <c r="AF20" s="33"/>
      <c r="AG20" s="33"/>
      <c r="AH20" s="33"/>
      <c r="AI20" s="33"/>
      <c r="AJ20" s="30"/>
      <c r="AM20" s="4"/>
      <c r="AN20" s="6" t="s">
        <v>44</v>
      </c>
      <c r="BP20" s="51" t="s">
        <v>110</v>
      </c>
      <c r="BQ20" s="52"/>
      <c r="BR20" s="47"/>
      <c r="BS20" s="47"/>
      <c r="BT20" s="48" t="s">
        <v>109</v>
      </c>
      <c r="BU20" s="49"/>
      <c r="BV20" s="50"/>
      <c r="BW20" s="47"/>
      <c r="BX20" s="47"/>
      <c r="BY20" s="47"/>
      <c r="BZ20" s="47"/>
      <c r="CA20" s="47"/>
      <c r="CB20" s="47"/>
      <c r="CC20" s="47"/>
      <c r="CD20" s="47"/>
      <c r="CE20" s="47"/>
      <c r="CF20" s="47"/>
      <c r="CG20" s="47"/>
      <c r="CH20" s="47"/>
      <c r="CI20" s="47"/>
      <c r="CJ20" s="47"/>
      <c r="CK20" s="47"/>
      <c r="CL20" s="47"/>
      <c r="CM20" s="47"/>
      <c r="CN20" s="47"/>
      <c r="CO20" s="47"/>
      <c r="CP20" s="47"/>
      <c r="CQ20" s="47"/>
      <c r="CR20" s="47"/>
      <c r="CS20" s="47"/>
      <c r="CT20" s="47"/>
      <c r="CU20" s="47"/>
      <c r="CV20" s="47"/>
      <c r="CW20" s="47"/>
      <c r="CX20" s="47"/>
      <c r="CY20" s="47"/>
      <c r="CZ20" s="47"/>
      <c r="DA20" s="47"/>
      <c r="DB20" s="47"/>
      <c r="DC20" s="47"/>
      <c r="DD20" s="47"/>
      <c r="DE20" s="47"/>
      <c r="DF20" s="47"/>
      <c r="DG20" s="47"/>
      <c r="DH20" s="47"/>
      <c r="DI20" s="47"/>
      <c r="DJ20" s="47"/>
      <c r="DK20" s="47"/>
      <c r="DL20" s="47"/>
      <c r="DM20" s="47"/>
      <c r="DN20" s="47"/>
      <c r="DO20" s="47"/>
      <c r="DP20" s="47"/>
      <c r="DQ20" s="47"/>
      <c r="DR20" s="47"/>
      <c r="DS20" s="47"/>
      <c r="DT20" s="47"/>
      <c r="DU20" s="47"/>
      <c r="DV20" s="47"/>
      <c r="DW20" s="47"/>
      <c r="DX20" s="47"/>
      <c r="DY20" s="47"/>
      <c r="DZ20" s="47"/>
      <c r="EA20" s="47"/>
      <c r="EB20" s="47"/>
      <c r="EC20" s="47"/>
      <c r="ED20" s="47"/>
      <c r="EE20" s="47"/>
      <c r="EF20" s="47"/>
      <c r="EG20" s="47"/>
      <c r="EH20" s="47"/>
      <c r="EI20" s="47"/>
      <c r="EJ20" s="47"/>
      <c r="EK20" s="47"/>
      <c r="EL20" s="47"/>
      <c r="EM20" s="47"/>
      <c r="EN20" s="47"/>
      <c r="EO20" s="47"/>
      <c r="EP20" s="47"/>
      <c r="EQ20" s="47"/>
      <c r="ER20" s="47"/>
      <c r="ES20" s="47"/>
      <c r="ET20" s="47"/>
      <c r="EU20" s="47"/>
      <c r="EV20" s="47"/>
      <c r="EW20" s="47"/>
      <c r="EX20" s="47"/>
      <c r="EY20" s="47"/>
      <c r="EZ20" s="47"/>
      <c r="FA20" s="47"/>
      <c r="FB20" s="47"/>
      <c r="FC20" s="47"/>
      <c r="FD20" s="47"/>
      <c r="FE20" s="47"/>
      <c r="FF20" s="47"/>
      <c r="FG20" s="47"/>
      <c r="FH20" s="47"/>
      <c r="FI20" s="47"/>
      <c r="FJ20" s="47"/>
      <c r="FK20" s="47"/>
      <c r="FN20" s="4"/>
    </row>
    <row r="21" spans="1:170" ht="12" customHeight="1" thickBot="1" x14ac:dyDescent="0.25">
      <c r="A21" s="30"/>
      <c r="B21" s="117" t="s">
        <v>124</v>
      </c>
      <c r="C21" s="117" t="s">
        <v>138</v>
      </c>
      <c r="D21" s="117"/>
      <c r="E21" s="117"/>
      <c r="F21" s="117"/>
      <c r="G21" s="117"/>
      <c r="H21" s="117"/>
      <c r="I21" s="117"/>
      <c r="J21" s="117"/>
      <c r="K21" s="117"/>
      <c r="L21" s="117"/>
      <c r="M21" s="94"/>
      <c r="N21" s="30"/>
      <c r="P21" s="30"/>
      <c r="Q21" s="33"/>
      <c r="R21" s="33"/>
      <c r="S21" s="33"/>
      <c r="T21" s="33"/>
      <c r="U21" s="33"/>
      <c r="V21" s="33"/>
      <c r="W21" s="33"/>
      <c r="X21" s="33"/>
      <c r="Y21" s="33"/>
      <c r="Z21" s="33"/>
      <c r="AA21" s="77"/>
      <c r="AB21" s="33"/>
      <c r="AC21" s="33"/>
      <c r="AD21" s="33"/>
      <c r="AE21" s="33"/>
      <c r="AF21" s="33"/>
      <c r="AG21" s="33"/>
      <c r="AH21" s="33"/>
      <c r="AI21" s="33"/>
      <c r="AJ21" s="30"/>
      <c r="AM21" s="4"/>
      <c r="AN21" s="6"/>
      <c r="BP21" s="35" t="e">
        <f>INDEX(BC_MJ,MATCH(AA14,BC_ZoneReg,0),MATCH(AA26,BC_StarBand,1))</f>
        <v>#N/A</v>
      </c>
      <c r="BQ21" s="47"/>
      <c r="BR21" s="47"/>
      <c r="BS21" s="47"/>
      <c r="BT21" s="53" t="b">
        <f>AND(ISBLANK(AA22),SUM(AA18:AA20)&gt;0)</f>
        <v>0</v>
      </c>
      <c r="BU21" s="49"/>
      <c r="BV21" s="50"/>
      <c r="BW21" s="47"/>
      <c r="BX21" s="47"/>
      <c r="BY21" s="47"/>
      <c r="BZ21" s="47"/>
      <c r="CA21" s="47"/>
      <c r="CB21" s="47"/>
      <c r="CC21" s="47"/>
      <c r="CD21" s="47"/>
      <c r="CE21" s="47"/>
      <c r="CF21" s="47"/>
      <c r="CG21" s="47"/>
      <c r="CH21" s="47"/>
      <c r="CI21" s="47"/>
      <c r="CJ21" s="47"/>
      <c r="CK21" s="47"/>
      <c r="CL21" s="47"/>
      <c r="CM21" s="47"/>
      <c r="CN21" s="47"/>
      <c r="CO21" s="47"/>
      <c r="CP21" s="47"/>
      <c r="CQ21" s="47"/>
      <c r="CR21" s="47"/>
      <c r="CS21" s="47"/>
      <c r="CT21" s="47"/>
      <c r="CU21" s="47"/>
      <c r="CV21" s="47"/>
      <c r="CW21" s="47"/>
      <c r="CX21" s="47"/>
      <c r="CY21" s="47"/>
      <c r="CZ21" s="47"/>
      <c r="DA21" s="47"/>
      <c r="DB21" s="47"/>
      <c r="DC21" s="47"/>
      <c r="DD21" s="47"/>
      <c r="DE21" s="47"/>
      <c r="DF21" s="47"/>
      <c r="DG21" s="47"/>
      <c r="DH21" s="47"/>
      <c r="DI21" s="47"/>
      <c r="DJ21" s="47"/>
      <c r="DK21" s="47"/>
      <c r="DL21" s="47"/>
      <c r="DM21" s="47"/>
      <c r="DN21" s="47"/>
      <c r="DO21" s="47"/>
      <c r="DP21" s="47"/>
      <c r="DQ21" s="47"/>
      <c r="DR21" s="47"/>
      <c r="DS21" s="47"/>
      <c r="DT21" s="47"/>
      <c r="DU21" s="47"/>
      <c r="DV21" s="47"/>
      <c r="DW21" s="47"/>
      <c r="DX21" s="47"/>
      <c r="DY21" s="47"/>
      <c r="DZ21" s="47"/>
      <c r="EA21" s="47"/>
      <c r="EB21" s="47"/>
      <c r="EC21" s="47"/>
      <c r="ED21" s="47"/>
      <c r="EE21" s="47"/>
      <c r="EF21" s="47"/>
      <c r="EG21" s="47"/>
      <c r="EH21" s="47"/>
      <c r="EI21" s="47"/>
      <c r="EJ21" s="47"/>
      <c r="EK21" s="47"/>
      <c r="EL21" s="47"/>
      <c r="EM21" s="47"/>
      <c r="EN21" s="47"/>
      <c r="EO21" s="47"/>
      <c r="EP21" s="47"/>
      <c r="EQ21" s="47"/>
      <c r="ER21" s="47"/>
      <c r="ES21" s="47"/>
      <c r="ET21" s="47"/>
      <c r="EU21" s="47"/>
      <c r="EV21" s="47"/>
      <c r="EW21" s="47"/>
      <c r="EX21" s="47"/>
      <c r="EY21" s="47"/>
      <c r="EZ21" s="47"/>
      <c r="FA21" s="47"/>
      <c r="FB21" s="47"/>
      <c r="FC21" s="47"/>
      <c r="FD21" s="47"/>
      <c r="FE21" s="47"/>
      <c r="FF21" s="47"/>
      <c r="FG21" s="47"/>
      <c r="FH21" s="47"/>
      <c r="FI21" s="47"/>
      <c r="FJ21" s="47"/>
      <c r="FK21" s="47"/>
      <c r="FN21" s="4"/>
    </row>
    <row r="22" spans="1:170" ht="12" customHeight="1" thickBot="1" x14ac:dyDescent="0.25">
      <c r="A22" s="30"/>
      <c r="B22" s="116"/>
      <c r="C22" s="116"/>
      <c r="D22" s="116"/>
      <c r="E22" s="116"/>
      <c r="F22" s="116"/>
      <c r="G22" s="116"/>
      <c r="H22" s="116"/>
      <c r="I22" s="116"/>
      <c r="J22" s="116"/>
      <c r="K22" s="116"/>
      <c r="L22" s="116"/>
      <c r="M22" s="116"/>
      <c r="N22" s="30"/>
      <c r="P22" s="30"/>
      <c r="Q22" s="33"/>
      <c r="R22" s="33"/>
      <c r="S22" s="33"/>
      <c r="T22" s="33"/>
      <c r="U22" s="33"/>
      <c r="V22" s="33"/>
      <c r="W22" s="33"/>
      <c r="X22" s="33"/>
      <c r="Y22" s="33"/>
      <c r="Z22" s="78" t="s">
        <v>11</v>
      </c>
      <c r="AA22" s="191"/>
      <c r="AB22" s="79" t="s">
        <v>12</v>
      </c>
      <c r="AC22" s="253" t="str">
        <f>IF(SUM(AA18:AA20)=0,"",IF(OR(AA23=0,AA23=""),$AN$9,AA22/AA23))</f>
        <v/>
      </c>
      <c r="AD22" s="245" t="s">
        <v>13</v>
      </c>
      <c r="AE22" s="246"/>
      <c r="AF22" s="246"/>
      <c r="AG22" s="33"/>
      <c r="AH22" s="33"/>
      <c r="AI22" s="33"/>
      <c r="AJ22" s="30"/>
      <c r="AM22" s="4"/>
      <c r="AN22" s="12"/>
      <c r="BT22" s="43"/>
      <c r="BU22" s="44"/>
      <c r="BV22" s="42"/>
      <c r="FJ22" s="47"/>
      <c r="FK22" s="47"/>
      <c r="FN22" s="4"/>
    </row>
    <row r="23" spans="1:170" ht="12" customHeight="1" thickBot="1" x14ac:dyDescent="0.25">
      <c r="A23" s="30"/>
      <c r="B23" s="270" t="s">
        <v>142</v>
      </c>
      <c r="C23" s="308" t="s">
        <v>147</v>
      </c>
      <c r="D23" s="308"/>
      <c r="E23" s="308"/>
      <c r="F23" s="308"/>
      <c r="G23" s="308"/>
      <c r="H23" s="308"/>
      <c r="I23" s="308"/>
      <c r="J23" s="308"/>
      <c r="K23" s="308"/>
      <c r="L23" s="121"/>
      <c r="M23" s="287"/>
      <c r="N23" s="30"/>
      <c r="P23" s="30"/>
      <c r="Q23" s="33"/>
      <c r="R23" s="33"/>
      <c r="S23" s="33"/>
      <c r="T23" s="33"/>
      <c r="U23" s="33"/>
      <c r="V23" s="33"/>
      <c r="W23" s="33"/>
      <c r="X23" s="33"/>
      <c r="Y23" s="33"/>
      <c r="Z23" s="76" t="s">
        <v>30</v>
      </c>
      <c r="AA23" s="192" t="str">
        <f>IF(ISBLANK(AA22),"",BP18)</f>
        <v/>
      </c>
      <c r="AB23" s="80" t="s">
        <v>12</v>
      </c>
      <c r="AC23" s="254"/>
      <c r="AD23" s="245"/>
      <c r="AE23" s="246"/>
      <c r="AF23" s="246"/>
      <c r="AG23" s="33"/>
      <c r="AH23" s="33"/>
      <c r="AI23" s="33"/>
      <c r="AJ23" s="30"/>
      <c r="AM23" s="4"/>
      <c r="AN23" s="6" t="s">
        <v>45</v>
      </c>
      <c r="BT23" s="43"/>
      <c r="BU23" s="44"/>
      <c r="BV23" s="42"/>
      <c r="FN23" s="4"/>
    </row>
    <row r="24" spans="1:170" ht="12" customHeight="1" x14ac:dyDescent="0.2">
      <c r="A24" s="30"/>
      <c r="B24" s="270"/>
      <c r="C24" s="308"/>
      <c r="D24" s="308"/>
      <c r="E24" s="308"/>
      <c r="F24" s="308"/>
      <c r="G24" s="308"/>
      <c r="H24" s="308"/>
      <c r="I24" s="308"/>
      <c r="J24" s="308"/>
      <c r="K24" s="308"/>
      <c r="L24" s="121"/>
      <c r="M24" s="288"/>
      <c r="N24" s="30"/>
      <c r="P24" s="30"/>
      <c r="Q24" s="33"/>
      <c r="R24" s="33"/>
      <c r="S24" s="33"/>
      <c r="T24" s="33"/>
      <c r="U24" s="33"/>
      <c r="V24" s="33"/>
      <c r="W24" s="33"/>
      <c r="X24" s="33"/>
      <c r="Y24" s="33"/>
      <c r="Z24" s="33"/>
      <c r="AA24" s="81"/>
      <c r="AB24" s="33"/>
      <c r="AC24" s="33"/>
      <c r="AD24" s="33"/>
      <c r="AE24" s="33"/>
      <c r="AF24" s="33"/>
      <c r="AG24" s="33"/>
      <c r="AH24" s="33"/>
      <c r="AI24" s="33"/>
      <c r="AJ24" s="30"/>
      <c r="AM24" s="4"/>
      <c r="AN24" s="6" t="s">
        <v>187</v>
      </c>
      <c r="BT24" s="43"/>
      <c r="BU24" s="44"/>
      <c r="BV24" s="42"/>
      <c r="FN24" s="4"/>
    </row>
    <row r="25" spans="1:170" ht="12" customHeight="1" thickBot="1" x14ac:dyDescent="0.25">
      <c r="A25" s="30"/>
      <c r="B25" s="270"/>
      <c r="C25" s="122" t="s">
        <v>146</v>
      </c>
      <c r="D25" s="122"/>
      <c r="E25" s="122"/>
      <c r="F25" s="122"/>
      <c r="G25" s="122"/>
      <c r="H25" s="122"/>
      <c r="I25" s="122"/>
      <c r="J25" s="122"/>
      <c r="K25" s="122"/>
      <c r="L25" s="123"/>
      <c r="M25" s="288"/>
      <c r="N25" s="30"/>
      <c r="P25" s="30"/>
      <c r="Q25" s="33"/>
      <c r="R25" s="33"/>
      <c r="S25" s="33"/>
      <c r="T25" s="33"/>
      <c r="U25" s="33"/>
      <c r="V25" s="33"/>
      <c r="W25" s="33"/>
      <c r="X25" s="33"/>
      <c r="Y25" s="33"/>
      <c r="Z25" s="33"/>
      <c r="AA25" s="73"/>
      <c r="AB25" s="33"/>
      <c r="AC25" s="33"/>
      <c r="AD25" s="33"/>
      <c r="AE25" s="33"/>
      <c r="AF25" s="33"/>
      <c r="AG25" s="33"/>
      <c r="AH25" s="33"/>
      <c r="AI25" s="33"/>
      <c r="AJ25" s="30"/>
      <c r="AM25" s="4"/>
      <c r="AN25" s="6"/>
      <c r="BT25" s="43"/>
      <c r="BU25" s="44"/>
      <c r="BV25" s="42"/>
      <c r="FN25" s="4"/>
    </row>
    <row r="26" spans="1:170" ht="12" customHeight="1" thickBot="1" x14ac:dyDescent="0.25">
      <c r="A26" s="30"/>
      <c r="B26" s="270"/>
      <c r="C26" s="116"/>
      <c r="D26" s="116"/>
      <c r="E26" s="116"/>
      <c r="F26" s="116"/>
      <c r="G26" s="116"/>
      <c r="H26" s="116"/>
      <c r="I26" s="116"/>
      <c r="J26" s="116"/>
      <c r="K26" s="116"/>
      <c r="L26" s="116"/>
      <c r="M26" s="288"/>
      <c r="N26" s="30"/>
      <c r="P26" s="30"/>
      <c r="Q26" s="33"/>
      <c r="R26" s="33"/>
      <c r="S26" s="33"/>
      <c r="T26" s="33"/>
      <c r="U26" s="82"/>
      <c r="V26" s="82"/>
      <c r="W26" s="82"/>
      <c r="X26" s="70"/>
      <c r="Y26" s="70"/>
      <c r="Z26" s="83" t="s">
        <v>118</v>
      </c>
      <c r="AA26" s="84" t="str">
        <f>IF(ISERROR(BP13),"",BQ13)</f>
        <v/>
      </c>
      <c r="AB26" s="33" t="s">
        <v>75</v>
      </c>
      <c r="AC26" s="33"/>
      <c r="AD26" s="33"/>
      <c r="AE26" s="33"/>
      <c r="AF26" s="33"/>
      <c r="AG26" s="33"/>
      <c r="AH26" s="33"/>
      <c r="AI26" s="33"/>
      <c r="AJ26" s="30"/>
      <c r="AM26" s="4"/>
      <c r="AN26" s="6" t="s">
        <v>9</v>
      </c>
      <c r="BT26" s="43" t="s">
        <v>111</v>
      </c>
      <c r="BU26" s="44"/>
      <c r="BV26" s="42"/>
      <c r="FN26" s="4"/>
    </row>
    <row r="27" spans="1:170" ht="12" customHeight="1" x14ac:dyDescent="0.2">
      <c r="A27" s="30"/>
      <c r="B27" s="270"/>
      <c r="C27" s="116"/>
      <c r="D27" s="116"/>
      <c r="E27" s="116"/>
      <c r="F27" s="116"/>
      <c r="G27" s="116"/>
      <c r="H27" s="116"/>
      <c r="I27" s="116"/>
      <c r="J27" s="116"/>
      <c r="K27" s="116"/>
      <c r="L27" s="116"/>
      <c r="M27" s="288"/>
      <c r="N27" s="30"/>
      <c r="P27" s="30"/>
      <c r="Q27" s="33"/>
      <c r="R27" s="33"/>
      <c r="S27" s="33"/>
      <c r="T27" s="33"/>
      <c r="U27" s="33"/>
      <c r="V27" s="33"/>
      <c r="W27" s="33"/>
      <c r="X27" s="33"/>
      <c r="Y27" s="33"/>
      <c r="Z27" s="33"/>
      <c r="AA27" s="85"/>
      <c r="AB27" s="33"/>
      <c r="AC27" s="33"/>
      <c r="AD27" s="33"/>
      <c r="AE27" s="33"/>
      <c r="AF27" s="33"/>
      <c r="AG27" s="33"/>
      <c r="AH27" s="33"/>
      <c r="AI27" s="33"/>
      <c r="AJ27" s="30"/>
      <c r="AM27" s="4"/>
      <c r="AN27" s="6" t="s">
        <v>74</v>
      </c>
      <c r="BT27" s="54" t="b">
        <f>AND(ISBLANK(AA30),ISNUMBER(AA22))</f>
        <v>0</v>
      </c>
      <c r="BU27" s="55"/>
      <c r="BV27" s="56"/>
      <c r="FN27" s="4"/>
    </row>
    <row r="28" spans="1:170" ht="12" customHeight="1" x14ac:dyDescent="0.2">
      <c r="A28" s="30"/>
      <c r="B28" s="270"/>
      <c r="C28" s="116"/>
      <c r="D28" s="116"/>
      <c r="E28" s="116"/>
      <c r="F28" s="116"/>
      <c r="G28" s="116"/>
      <c r="H28" s="116"/>
      <c r="I28" s="116"/>
      <c r="J28" s="116"/>
      <c r="K28" s="116"/>
      <c r="L28" s="116"/>
      <c r="M28" s="288"/>
      <c r="N28" s="30"/>
      <c r="P28" s="30"/>
      <c r="Q28" s="33"/>
      <c r="R28" s="33"/>
      <c r="S28" s="33"/>
      <c r="T28" s="33"/>
      <c r="U28" s="82"/>
      <c r="V28" s="87"/>
      <c r="W28" s="87"/>
      <c r="X28" s="87"/>
      <c r="Y28" s="70"/>
      <c r="Z28" s="83" t="s">
        <v>28</v>
      </c>
      <c r="AA28" s="88" t="str">
        <f>IF(ISERROR(BP21),$AN$9,BP21)</f>
        <v>Data</v>
      </c>
      <c r="AB28" s="33"/>
      <c r="AC28" s="33"/>
      <c r="AD28" s="33"/>
      <c r="AE28" s="33"/>
      <c r="AF28" s="33"/>
      <c r="AG28" s="33"/>
      <c r="AH28" s="33"/>
      <c r="AI28" s="33"/>
      <c r="AJ28" s="30"/>
      <c r="AM28" s="4"/>
      <c r="AN28" s="6" t="s">
        <v>10</v>
      </c>
      <c r="BU28" s="57" t="s">
        <v>112</v>
      </c>
      <c r="BV28" s="35">
        <f>COUNTIF(BT7:BV27,TRUE)</f>
        <v>0</v>
      </c>
      <c r="FN28" s="4"/>
    </row>
    <row r="29" spans="1:170" ht="12" customHeight="1" thickBot="1" x14ac:dyDescent="0.25">
      <c r="A29" s="30"/>
      <c r="B29" s="270"/>
      <c r="C29" s="116"/>
      <c r="D29" s="116"/>
      <c r="E29" s="116"/>
      <c r="F29" s="116"/>
      <c r="G29" s="116"/>
      <c r="H29" s="116"/>
      <c r="I29" s="116"/>
      <c r="J29" s="116"/>
      <c r="K29" s="116"/>
      <c r="L29" s="116"/>
      <c r="M29" s="289"/>
      <c r="N29" s="30"/>
      <c r="P29" s="30"/>
      <c r="Q29" s="33"/>
      <c r="R29" s="86"/>
      <c r="S29" s="86"/>
      <c r="T29" s="33"/>
      <c r="U29" s="33"/>
      <c r="V29" s="33"/>
      <c r="W29" s="33"/>
      <c r="X29" s="33"/>
      <c r="Y29" s="33"/>
      <c r="Z29" s="33"/>
      <c r="AA29" s="73"/>
      <c r="AB29" s="89"/>
      <c r="AC29" s="89"/>
      <c r="AD29" s="89"/>
      <c r="AE29" s="89"/>
      <c r="AF29" s="89"/>
      <c r="AG29" s="90"/>
      <c r="AH29" s="90"/>
      <c r="AI29" s="33"/>
      <c r="AJ29" s="30"/>
      <c r="AM29" s="4"/>
      <c r="AN29" s="6"/>
      <c r="FN29" s="4"/>
    </row>
    <row r="30" spans="1:170" ht="12" customHeight="1" thickBot="1" x14ac:dyDescent="0.25">
      <c r="A30" s="30"/>
      <c r="B30" s="116"/>
      <c r="C30" s="116"/>
      <c r="D30" s="116"/>
      <c r="E30" s="116"/>
      <c r="F30" s="116"/>
      <c r="G30" s="116"/>
      <c r="H30" s="116"/>
      <c r="I30" s="116"/>
      <c r="J30" s="116"/>
      <c r="K30" s="116"/>
      <c r="L30" s="116"/>
      <c r="M30" s="116"/>
      <c r="N30" s="30"/>
      <c r="P30" s="30"/>
      <c r="Q30" s="33"/>
      <c r="R30" s="33"/>
      <c r="S30" s="249" t="s">
        <v>77</v>
      </c>
      <c r="T30" s="249"/>
      <c r="U30" s="249"/>
      <c r="V30" s="249"/>
      <c r="W30" s="249"/>
      <c r="X30" s="249"/>
      <c r="Y30" s="249"/>
      <c r="Z30" s="250"/>
      <c r="AA30" s="247"/>
      <c r="AB30" s="186"/>
      <c r="AC30" s="251" t="str">
        <f>IF(BV28&gt;0,$AN$9,IF(ISBLANK(AA30),"",IF(AA30&lt;=AA28,$AN$7,$AN$8)))</f>
        <v/>
      </c>
      <c r="AD30" s="188"/>
      <c r="AE30" s="240" t="str">
        <f>IF(BV28&gt;0,$AN$9,IF(AC30=$AN$8,"",IF(ISBLANK(AA30),"",INDEX(BC_StarBand,1,MATCH(AA30,BC_MJ_Building,-1)))))</f>
        <v/>
      </c>
      <c r="AF30" s="241" t="s">
        <v>165</v>
      </c>
      <c r="AG30" s="241"/>
      <c r="AH30" s="241"/>
      <c r="AI30" s="33"/>
      <c r="AJ30" s="30"/>
      <c r="AM30" s="4"/>
      <c r="AN30" s="6"/>
      <c r="AQ30" s="31"/>
      <c r="AR30" s="31"/>
      <c r="AS30" s="31"/>
      <c r="FN30" s="4"/>
    </row>
    <row r="31" spans="1:170" ht="12" customHeight="1" thickBot="1" x14ac:dyDescent="0.25">
      <c r="A31" s="30"/>
      <c r="B31" s="117" t="s">
        <v>125</v>
      </c>
      <c r="C31" s="117" t="s">
        <v>139</v>
      </c>
      <c r="D31" s="117"/>
      <c r="E31" s="117"/>
      <c r="F31" s="117"/>
      <c r="G31" s="117"/>
      <c r="H31" s="117"/>
      <c r="I31" s="117"/>
      <c r="J31" s="117"/>
      <c r="K31" s="117"/>
      <c r="L31" s="118"/>
      <c r="M31" s="94"/>
      <c r="N31" s="30"/>
      <c r="P31" s="30"/>
      <c r="Q31" s="33"/>
      <c r="R31" s="33"/>
      <c r="S31" s="249"/>
      <c r="T31" s="249"/>
      <c r="U31" s="249"/>
      <c r="V31" s="249"/>
      <c r="W31" s="249"/>
      <c r="X31" s="249"/>
      <c r="Y31" s="249"/>
      <c r="Z31" s="250"/>
      <c r="AA31" s="248"/>
      <c r="AB31" s="187"/>
      <c r="AC31" s="252"/>
      <c r="AD31" s="188"/>
      <c r="AE31" s="240"/>
      <c r="AF31" s="241"/>
      <c r="AG31" s="241"/>
      <c r="AH31" s="241"/>
      <c r="AI31" s="33"/>
      <c r="AJ31" s="30"/>
      <c r="AM31" s="4"/>
      <c r="AN31" s="6"/>
      <c r="AQ31" s="31"/>
      <c r="AR31" s="31"/>
      <c r="AS31" s="31"/>
      <c r="FN31" s="4"/>
    </row>
    <row r="32" spans="1:170" ht="12" customHeight="1" thickBot="1" x14ac:dyDescent="0.25">
      <c r="A32" s="30"/>
      <c r="B32" s="116"/>
      <c r="C32" s="116"/>
      <c r="D32" s="116"/>
      <c r="E32" s="116"/>
      <c r="F32" s="116"/>
      <c r="G32" s="116"/>
      <c r="H32" s="116"/>
      <c r="I32" s="116"/>
      <c r="J32" s="116"/>
      <c r="K32" s="116"/>
      <c r="L32" s="116"/>
      <c r="M32" s="116"/>
      <c r="N32" s="30"/>
      <c r="P32" s="30"/>
      <c r="Q32" s="33"/>
      <c r="R32" s="33"/>
      <c r="S32" s="33"/>
      <c r="T32" s="33"/>
      <c r="U32" s="33"/>
      <c r="V32" s="33"/>
      <c r="W32" s="33"/>
      <c r="X32" s="33"/>
      <c r="Y32" s="32"/>
      <c r="Z32" s="32"/>
      <c r="AA32" s="32"/>
      <c r="AB32" s="32"/>
      <c r="AC32" s="32"/>
      <c r="AD32" s="32"/>
      <c r="AE32" s="32"/>
      <c r="AF32" s="32"/>
      <c r="AG32" s="32"/>
      <c r="AH32" s="32"/>
      <c r="AI32" s="32"/>
      <c r="AJ32" s="30"/>
      <c r="AM32" s="4"/>
      <c r="AQ32" s="31"/>
      <c r="AR32" s="31"/>
      <c r="AS32" s="31"/>
      <c r="BQ32" s="47"/>
      <c r="BR32" s="47" t="s">
        <v>101</v>
      </c>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c r="DQ32" s="47"/>
      <c r="DR32" s="47"/>
      <c r="DS32" s="47"/>
      <c r="DT32" s="47"/>
      <c r="DU32" s="47"/>
      <c r="DV32" s="47"/>
      <c r="DW32" s="47"/>
      <c r="DX32" s="47"/>
      <c r="DY32" s="47"/>
      <c r="DZ32" s="47"/>
      <c r="EA32" s="47"/>
      <c r="EB32" s="47"/>
      <c r="EC32" s="47"/>
      <c r="ED32" s="47"/>
      <c r="EE32" s="47"/>
      <c r="EF32" s="47"/>
      <c r="EG32" s="47"/>
      <c r="EH32" s="47"/>
      <c r="EI32" s="47"/>
      <c r="EJ32" s="47"/>
      <c r="EK32" s="47"/>
      <c r="EL32" s="47"/>
      <c r="EM32" s="47"/>
      <c r="EN32" s="47"/>
      <c r="EO32" s="47"/>
      <c r="EP32" s="47"/>
      <c r="EQ32" s="47"/>
      <c r="ER32" s="47"/>
      <c r="ES32" s="47"/>
      <c r="ET32" s="47"/>
      <c r="EU32" s="47"/>
      <c r="EV32" s="47"/>
      <c r="EW32" s="47"/>
      <c r="EX32" s="47"/>
      <c r="EY32" s="47"/>
      <c r="EZ32" s="47"/>
      <c r="FA32" s="47"/>
      <c r="FB32" s="47"/>
      <c r="FC32" s="47"/>
      <c r="FD32" s="47"/>
      <c r="FE32" s="47"/>
      <c r="FF32" s="47"/>
      <c r="FG32" s="47"/>
      <c r="FH32" s="47"/>
      <c r="FI32" s="47"/>
      <c r="FN32" s="4"/>
    </row>
    <row r="33" spans="1:170" ht="12" customHeight="1" thickBot="1" x14ac:dyDescent="0.25">
      <c r="A33" s="30"/>
      <c r="B33" s="270" t="s">
        <v>192</v>
      </c>
      <c r="C33" s="124" t="s">
        <v>14</v>
      </c>
      <c r="D33" s="124"/>
      <c r="E33" s="124"/>
      <c r="F33" s="124"/>
      <c r="G33" s="124"/>
      <c r="H33" s="124"/>
      <c r="I33" s="124"/>
      <c r="J33" s="124"/>
      <c r="K33" s="124"/>
      <c r="L33" s="125"/>
      <c r="M33" s="94"/>
      <c r="N33" s="30"/>
      <c r="P33" s="30"/>
      <c r="Q33" s="33"/>
      <c r="R33" s="33"/>
      <c r="S33" s="33"/>
      <c r="T33" s="33"/>
      <c r="U33" s="33"/>
      <c r="V33" s="33"/>
      <c r="W33" s="33"/>
      <c r="X33" s="33"/>
      <c r="Y33" s="33"/>
      <c r="Z33" s="33"/>
      <c r="AA33" s="32"/>
      <c r="AB33" s="32"/>
      <c r="AC33" s="32"/>
      <c r="AD33" s="32"/>
      <c r="AE33" s="32"/>
      <c r="AF33" s="32"/>
      <c r="AG33" s="32"/>
      <c r="AH33" s="32"/>
      <c r="AI33" s="32"/>
      <c r="AJ33" s="30"/>
      <c r="AM33" s="4"/>
      <c r="AQ33" s="31"/>
      <c r="AR33" s="31"/>
      <c r="AS33" s="31"/>
      <c r="BR33" s="58">
        <v>1</v>
      </c>
      <c r="BS33" s="58">
        <v>2</v>
      </c>
      <c r="BT33" s="58">
        <v>3</v>
      </c>
      <c r="BU33" s="58">
        <v>4</v>
      </c>
      <c r="BV33" s="58">
        <v>5</v>
      </c>
      <c r="BW33" s="58">
        <v>6</v>
      </c>
      <c r="BX33" s="58">
        <v>7</v>
      </c>
      <c r="BY33" s="58">
        <v>8</v>
      </c>
      <c r="BZ33" s="58">
        <v>9</v>
      </c>
      <c r="CA33" s="58">
        <v>10</v>
      </c>
      <c r="CB33" s="58">
        <v>11</v>
      </c>
      <c r="CC33" s="58">
        <v>12</v>
      </c>
      <c r="CD33" s="58">
        <v>13</v>
      </c>
      <c r="CE33" s="58">
        <v>14</v>
      </c>
      <c r="CF33" s="58">
        <v>15</v>
      </c>
      <c r="CG33" s="58">
        <v>16</v>
      </c>
      <c r="CH33" s="58">
        <v>17</v>
      </c>
      <c r="CI33" s="58">
        <v>18</v>
      </c>
      <c r="CJ33" s="58">
        <v>19</v>
      </c>
      <c r="CK33" s="58">
        <v>20</v>
      </c>
      <c r="CL33" s="58">
        <v>21</v>
      </c>
      <c r="CM33" s="58">
        <v>22</v>
      </c>
      <c r="CN33" s="58">
        <v>23</v>
      </c>
      <c r="CO33" s="58">
        <v>24</v>
      </c>
      <c r="CP33" s="58">
        <v>25</v>
      </c>
      <c r="CQ33" s="58">
        <v>26</v>
      </c>
      <c r="CR33" s="58">
        <v>27</v>
      </c>
      <c r="CS33" s="58">
        <v>28</v>
      </c>
      <c r="CT33" s="58">
        <v>29</v>
      </c>
      <c r="CU33" s="58">
        <v>30</v>
      </c>
      <c r="CV33" s="58">
        <v>31</v>
      </c>
      <c r="CW33" s="58">
        <v>32</v>
      </c>
      <c r="CX33" s="58">
        <v>33</v>
      </c>
      <c r="CY33" s="58">
        <v>34</v>
      </c>
      <c r="CZ33" s="58">
        <v>35</v>
      </c>
      <c r="DA33" s="58">
        <v>36</v>
      </c>
      <c r="DB33" s="58">
        <v>37</v>
      </c>
      <c r="DC33" s="58">
        <v>38</v>
      </c>
      <c r="DD33" s="58">
        <v>39</v>
      </c>
      <c r="DE33" s="58">
        <v>40</v>
      </c>
      <c r="DF33" s="58">
        <v>41</v>
      </c>
      <c r="DG33" s="58">
        <v>42</v>
      </c>
      <c r="DH33" s="58">
        <v>43</v>
      </c>
      <c r="DI33" s="58">
        <v>44</v>
      </c>
      <c r="DJ33" s="58">
        <v>45</v>
      </c>
      <c r="DK33" s="58">
        <v>46</v>
      </c>
      <c r="DL33" s="58">
        <v>47</v>
      </c>
      <c r="DM33" s="58">
        <v>48</v>
      </c>
      <c r="DN33" s="58">
        <v>49</v>
      </c>
      <c r="DO33" s="58">
        <v>50</v>
      </c>
      <c r="DP33" s="58">
        <v>51</v>
      </c>
      <c r="DQ33" s="58">
        <v>52</v>
      </c>
      <c r="DR33" s="58">
        <v>53</v>
      </c>
      <c r="DS33" s="58">
        <v>54</v>
      </c>
      <c r="DT33" s="58">
        <v>55</v>
      </c>
      <c r="DU33" s="58">
        <v>56</v>
      </c>
      <c r="DV33" s="58">
        <v>57</v>
      </c>
      <c r="DW33" s="58">
        <v>58</v>
      </c>
      <c r="DX33" s="58">
        <v>59</v>
      </c>
      <c r="DY33" s="58">
        <v>60</v>
      </c>
      <c r="DZ33" s="58">
        <v>61</v>
      </c>
      <c r="EA33" s="58">
        <v>62</v>
      </c>
      <c r="EB33" s="58">
        <v>63</v>
      </c>
      <c r="EC33" s="58">
        <v>64</v>
      </c>
      <c r="ED33" s="58">
        <v>65</v>
      </c>
      <c r="EE33" s="58">
        <v>66</v>
      </c>
      <c r="EF33" s="58">
        <v>67</v>
      </c>
      <c r="EG33" s="58">
        <v>68</v>
      </c>
      <c r="EH33" s="58">
        <v>69</v>
      </c>
      <c r="EI33" s="58">
        <v>70</v>
      </c>
      <c r="EJ33" s="58">
        <v>71</v>
      </c>
      <c r="EK33" s="58">
        <v>72</v>
      </c>
      <c r="EL33" s="58">
        <v>73</v>
      </c>
      <c r="EM33" s="58">
        <v>74</v>
      </c>
      <c r="EN33" s="58">
        <v>75</v>
      </c>
      <c r="EO33" s="58">
        <v>76</v>
      </c>
      <c r="EP33" s="58">
        <v>77</v>
      </c>
      <c r="EQ33" s="58">
        <v>78</v>
      </c>
      <c r="ER33" s="58">
        <v>79</v>
      </c>
      <c r="ES33" s="58">
        <v>80</v>
      </c>
      <c r="ET33" s="58">
        <v>81</v>
      </c>
      <c r="EU33" s="58">
        <v>82</v>
      </c>
      <c r="EV33" s="58">
        <v>83</v>
      </c>
      <c r="EW33" s="58">
        <v>84</v>
      </c>
      <c r="EX33" s="58">
        <v>85</v>
      </c>
      <c r="EY33" s="58">
        <v>86</v>
      </c>
      <c r="EZ33" s="58">
        <v>87</v>
      </c>
      <c r="FA33" s="58">
        <v>88</v>
      </c>
      <c r="FB33" s="58">
        <v>89</v>
      </c>
      <c r="FC33" s="58">
        <v>90</v>
      </c>
      <c r="FD33" s="58">
        <v>91</v>
      </c>
      <c r="FE33" s="58">
        <v>92</v>
      </c>
      <c r="FF33" s="58">
        <v>93</v>
      </c>
      <c r="FG33" s="58">
        <v>94</v>
      </c>
      <c r="FH33" s="58">
        <v>95</v>
      </c>
      <c r="FI33" s="58">
        <v>96</v>
      </c>
      <c r="FN33" s="4"/>
    </row>
    <row r="34" spans="1:170" ht="12" customHeight="1" x14ac:dyDescent="0.2">
      <c r="A34" s="30"/>
      <c r="B34" s="270"/>
      <c r="C34" s="120"/>
      <c r="D34" s="120"/>
      <c r="E34" s="120"/>
      <c r="F34" s="120"/>
      <c r="G34" s="120"/>
      <c r="H34" s="120"/>
      <c r="I34" s="120"/>
      <c r="J34" s="120"/>
      <c r="K34" s="120"/>
      <c r="L34" s="126"/>
      <c r="M34" s="287"/>
      <c r="N34" s="30"/>
      <c r="P34" s="30"/>
      <c r="Q34" s="219" t="s">
        <v>193</v>
      </c>
      <c r="R34" s="219"/>
      <c r="S34" s="219"/>
      <c r="T34" s="219"/>
      <c r="U34" s="219"/>
      <c r="V34" s="219"/>
      <c r="W34" s="219"/>
      <c r="X34" s="219"/>
      <c r="Y34" s="219"/>
      <c r="Z34" s="219"/>
      <c r="AA34" s="220"/>
      <c r="AB34" s="221"/>
      <c r="AC34" s="221"/>
      <c r="AD34" s="221"/>
      <c r="AE34" s="221"/>
      <c r="AF34" s="221"/>
      <c r="AG34" s="221"/>
      <c r="AH34" s="221"/>
      <c r="AI34" s="221"/>
      <c r="AJ34" s="30"/>
      <c r="AM34" s="4"/>
      <c r="AN34" s="17" t="s">
        <v>47</v>
      </c>
      <c r="AQ34" s="18" t="s">
        <v>104</v>
      </c>
      <c r="AR34" s="31"/>
      <c r="AS34" s="31"/>
      <c r="BR34" s="59" t="s">
        <v>99</v>
      </c>
      <c r="FN34" s="4"/>
    </row>
    <row r="35" spans="1:170" ht="12" customHeight="1" x14ac:dyDescent="0.2">
      <c r="A35" s="30"/>
      <c r="B35" s="270"/>
      <c r="C35" s="127" t="str">
        <f>IF(M33=AN35,"","Protocol A3 Building sealing")</f>
        <v>Protocol A3 Building sealing</v>
      </c>
      <c r="D35" s="128"/>
      <c r="E35" s="128"/>
      <c r="F35" s="128"/>
      <c r="G35" s="128"/>
      <c r="H35" s="128"/>
      <c r="I35" s="128"/>
      <c r="J35" s="128"/>
      <c r="K35" s="128"/>
      <c r="L35" s="129"/>
      <c r="M35" s="288"/>
      <c r="N35" s="30"/>
      <c r="P35" s="30"/>
      <c r="Q35" s="221"/>
      <c r="R35" s="221"/>
      <c r="S35" s="221"/>
      <c r="T35" s="221"/>
      <c r="U35" s="221"/>
      <c r="V35" s="221"/>
      <c r="W35" s="221"/>
      <c r="X35" s="221"/>
      <c r="Y35" s="221"/>
      <c r="Z35" s="221"/>
      <c r="AA35" s="222" t="s">
        <v>214</v>
      </c>
      <c r="AB35" s="221"/>
      <c r="AC35" s="223" t="s">
        <v>215</v>
      </c>
      <c r="AD35" s="221"/>
      <c r="AE35" s="221"/>
      <c r="AF35" s="221"/>
      <c r="AG35" s="221"/>
      <c r="AH35" s="221"/>
      <c r="AI35" s="221"/>
      <c r="AJ35" s="30"/>
      <c r="AM35" s="4"/>
      <c r="AN35" s="6" t="s">
        <v>48</v>
      </c>
      <c r="AQ35" s="31" t="s">
        <v>38</v>
      </c>
      <c r="AR35" s="31"/>
      <c r="AS35" s="31"/>
      <c r="BR35" s="59" t="s">
        <v>100</v>
      </c>
      <c r="FN35" s="4"/>
    </row>
    <row r="36" spans="1:170" ht="12" customHeight="1" x14ac:dyDescent="0.2">
      <c r="A36" s="30"/>
      <c r="B36" s="270"/>
      <c r="C36" s="130" t="s">
        <v>149</v>
      </c>
      <c r="D36" s="131"/>
      <c r="E36" s="131"/>
      <c r="F36" s="131"/>
      <c r="G36" s="131"/>
      <c r="H36" s="131"/>
      <c r="I36" s="131"/>
      <c r="J36" s="131"/>
      <c r="K36" s="131"/>
      <c r="L36" s="123"/>
      <c r="M36" s="288"/>
      <c r="N36" s="30"/>
      <c r="P36" s="30"/>
      <c r="Q36" s="166"/>
      <c r="R36" s="166"/>
      <c r="S36" s="166"/>
      <c r="T36" s="166"/>
      <c r="U36" s="166"/>
      <c r="V36" s="166"/>
      <c r="W36" s="166"/>
      <c r="X36" s="166"/>
      <c r="Y36" s="166"/>
      <c r="Z36" s="167" t="s">
        <v>170</v>
      </c>
      <c r="AA36" s="197"/>
      <c r="AB36" s="221"/>
      <c r="AC36" s="197"/>
      <c r="AD36" s="221"/>
      <c r="AE36" s="224" t="str">
        <f>IF(AND(ISBLANK(AA36),ISBLANK(AC36)),"",AA36+AC36)</f>
        <v/>
      </c>
      <c r="AF36" s="221" t="s">
        <v>12</v>
      </c>
      <c r="AG36" s="221"/>
      <c r="AH36" s="221"/>
      <c r="AI36" s="221"/>
      <c r="AJ36" s="30"/>
      <c r="AM36" s="4"/>
      <c r="AN36" s="6" t="s">
        <v>49</v>
      </c>
      <c r="AQ36" s="15" t="b">
        <f>AND(ISBLANK(AA36),ISNUMBER(AA38))</f>
        <v>0</v>
      </c>
      <c r="AR36" s="15" t="b">
        <f>AND(AND(ISBLANK(AA36),AND(ISBLANK(AC36),AND(ISBLANK(AA38),ISBLANK(AC38)))),SUM(AA43:AG43)&gt;0)</f>
        <v>0</v>
      </c>
      <c r="AS36" s="15" t="b">
        <f>AND(ISBLANK(AC36),ISNUMBER(AC38))</f>
        <v>0</v>
      </c>
      <c r="BP36" s="59" t="s">
        <v>98</v>
      </c>
      <c r="BQ36" s="59" t="s">
        <v>97</v>
      </c>
      <c r="BR36" s="60">
        <v>0.5</v>
      </c>
      <c r="BS36" s="60">
        <v>0.6</v>
      </c>
      <c r="BT36" s="60">
        <v>0.7</v>
      </c>
      <c r="BU36" s="60">
        <v>0.8</v>
      </c>
      <c r="BV36" s="60">
        <v>0.9</v>
      </c>
      <c r="BW36" s="60">
        <v>1</v>
      </c>
      <c r="BX36" s="60">
        <v>1.1000000000000001</v>
      </c>
      <c r="BY36" s="60">
        <v>1.2</v>
      </c>
      <c r="BZ36" s="60">
        <v>1.3</v>
      </c>
      <c r="CA36" s="60">
        <v>1.4</v>
      </c>
      <c r="CB36" s="60">
        <v>1.5</v>
      </c>
      <c r="CC36" s="60">
        <v>1.6</v>
      </c>
      <c r="CD36" s="60">
        <v>1.7</v>
      </c>
      <c r="CE36" s="60">
        <v>1.8</v>
      </c>
      <c r="CF36" s="60">
        <v>1.9</v>
      </c>
      <c r="CG36" s="60">
        <v>2</v>
      </c>
      <c r="CH36" s="60">
        <v>2.1</v>
      </c>
      <c r="CI36" s="60">
        <v>2.2000000000000002</v>
      </c>
      <c r="CJ36" s="60">
        <v>2.2999999999999998</v>
      </c>
      <c r="CK36" s="60">
        <v>2.4</v>
      </c>
      <c r="CL36" s="60">
        <v>2.5</v>
      </c>
      <c r="CM36" s="60">
        <v>2.6</v>
      </c>
      <c r="CN36" s="60">
        <v>2.7</v>
      </c>
      <c r="CO36" s="60">
        <v>2.8</v>
      </c>
      <c r="CP36" s="60">
        <v>2.9</v>
      </c>
      <c r="CQ36" s="60">
        <v>3</v>
      </c>
      <c r="CR36" s="60">
        <v>3.1</v>
      </c>
      <c r="CS36" s="60">
        <v>3.2</v>
      </c>
      <c r="CT36" s="60">
        <v>3.3</v>
      </c>
      <c r="CU36" s="60">
        <v>3.4</v>
      </c>
      <c r="CV36" s="60">
        <v>3.5</v>
      </c>
      <c r="CW36" s="60">
        <v>3.6</v>
      </c>
      <c r="CX36" s="60">
        <v>3.7</v>
      </c>
      <c r="CY36" s="60">
        <v>3.8</v>
      </c>
      <c r="CZ36" s="60">
        <v>3.9</v>
      </c>
      <c r="DA36" s="60">
        <v>4</v>
      </c>
      <c r="DB36" s="60">
        <v>4.0999999999999996</v>
      </c>
      <c r="DC36" s="60">
        <v>4.2</v>
      </c>
      <c r="DD36" s="60">
        <v>4.3</v>
      </c>
      <c r="DE36" s="60">
        <v>4.4000000000000004</v>
      </c>
      <c r="DF36" s="60">
        <v>4.5</v>
      </c>
      <c r="DG36" s="60">
        <v>4.5999999999999996</v>
      </c>
      <c r="DH36" s="60">
        <v>4.7</v>
      </c>
      <c r="DI36" s="60">
        <v>4.8</v>
      </c>
      <c r="DJ36" s="60">
        <v>4.9000000000000004</v>
      </c>
      <c r="DK36" s="60">
        <v>5</v>
      </c>
      <c r="DL36" s="60">
        <v>5.0999999999999996</v>
      </c>
      <c r="DM36" s="60">
        <v>5.2</v>
      </c>
      <c r="DN36" s="60">
        <v>5.3</v>
      </c>
      <c r="DO36" s="60">
        <v>5.4</v>
      </c>
      <c r="DP36" s="60">
        <v>5.5</v>
      </c>
      <c r="DQ36" s="60">
        <v>5.6</v>
      </c>
      <c r="DR36" s="60">
        <v>5.7</v>
      </c>
      <c r="DS36" s="60">
        <v>5.8</v>
      </c>
      <c r="DT36" s="60">
        <v>5.9</v>
      </c>
      <c r="DU36" s="60">
        <v>6</v>
      </c>
      <c r="DV36" s="60">
        <v>6.1</v>
      </c>
      <c r="DW36" s="60">
        <v>6.2</v>
      </c>
      <c r="DX36" s="60">
        <v>6.3</v>
      </c>
      <c r="DY36" s="60">
        <v>6.4</v>
      </c>
      <c r="DZ36" s="60">
        <v>6.5</v>
      </c>
      <c r="EA36" s="60">
        <v>6.6</v>
      </c>
      <c r="EB36" s="60">
        <v>6.7</v>
      </c>
      <c r="EC36" s="60">
        <v>6.8</v>
      </c>
      <c r="ED36" s="60">
        <v>6.9</v>
      </c>
      <c r="EE36" s="60">
        <v>7</v>
      </c>
      <c r="EF36" s="60">
        <v>7.1</v>
      </c>
      <c r="EG36" s="60">
        <v>7.2</v>
      </c>
      <c r="EH36" s="60">
        <v>7.3</v>
      </c>
      <c r="EI36" s="60">
        <v>7.4</v>
      </c>
      <c r="EJ36" s="60">
        <v>7.5</v>
      </c>
      <c r="EK36" s="60">
        <v>7.6</v>
      </c>
      <c r="EL36" s="60">
        <v>7.7</v>
      </c>
      <c r="EM36" s="60">
        <v>7.8</v>
      </c>
      <c r="EN36" s="60">
        <v>7.9</v>
      </c>
      <c r="EO36" s="60">
        <v>8</v>
      </c>
      <c r="EP36" s="60">
        <v>8.1</v>
      </c>
      <c r="EQ36" s="60">
        <v>8.1999999999999993</v>
      </c>
      <c r="ER36" s="60">
        <v>8.3000000000000007</v>
      </c>
      <c r="ES36" s="60">
        <v>8.4</v>
      </c>
      <c r="ET36" s="60">
        <v>8.5</v>
      </c>
      <c r="EU36" s="60">
        <v>8.6</v>
      </c>
      <c r="EV36" s="60">
        <v>8.6999999999999993</v>
      </c>
      <c r="EW36" s="60">
        <v>8.8000000000000007</v>
      </c>
      <c r="EX36" s="60">
        <v>8.9</v>
      </c>
      <c r="EY36" s="60">
        <v>9</v>
      </c>
      <c r="EZ36" s="60">
        <v>9.1</v>
      </c>
      <c r="FA36" s="60">
        <v>9.1999999999999993</v>
      </c>
      <c r="FB36" s="60">
        <v>9.3000000000000007</v>
      </c>
      <c r="FC36" s="60">
        <v>9.4</v>
      </c>
      <c r="FD36" s="60">
        <v>9.5</v>
      </c>
      <c r="FE36" s="60">
        <v>9.6</v>
      </c>
      <c r="FF36" s="60">
        <v>9.6999999999999993</v>
      </c>
      <c r="FG36" s="60">
        <v>9.8000000000000007</v>
      </c>
      <c r="FH36" s="60">
        <v>9.9</v>
      </c>
      <c r="FI36" s="60">
        <v>10</v>
      </c>
      <c r="FN36" s="4"/>
    </row>
    <row r="37" spans="1:170" ht="12" customHeight="1" thickBot="1" x14ac:dyDescent="0.25">
      <c r="A37" s="30"/>
      <c r="B37" s="271"/>
      <c r="C37" s="132"/>
      <c r="D37" s="132"/>
      <c r="E37" s="132"/>
      <c r="F37" s="132"/>
      <c r="G37" s="132"/>
      <c r="H37" s="132"/>
      <c r="I37" s="132"/>
      <c r="J37" s="132"/>
      <c r="K37" s="132"/>
      <c r="L37" s="117"/>
      <c r="M37" s="289"/>
      <c r="N37" s="30"/>
      <c r="P37" s="30"/>
      <c r="Q37" s="166"/>
      <c r="R37" s="166"/>
      <c r="S37" s="166"/>
      <c r="T37" s="166"/>
      <c r="U37" s="166"/>
      <c r="V37" s="166"/>
      <c r="W37" s="166"/>
      <c r="X37" s="166"/>
      <c r="Y37" s="166"/>
      <c r="Z37" s="166"/>
      <c r="AA37" s="225"/>
      <c r="AB37" s="221"/>
      <c r="AC37" s="221"/>
      <c r="AD37" s="221"/>
      <c r="AE37" s="221"/>
      <c r="AF37" s="221"/>
      <c r="AG37" s="221"/>
      <c r="AH37" s="221"/>
      <c r="AI37" s="221"/>
      <c r="AJ37" s="30"/>
      <c r="AM37" s="4"/>
      <c r="AQ37" s="31" t="s">
        <v>197</v>
      </c>
      <c r="AR37" s="31"/>
      <c r="AS37" s="31"/>
      <c r="BP37" s="35">
        <v>2</v>
      </c>
      <c r="BQ37" s="35" t="s">
        <v>96</v>
      </c>
      <c r="BR37" s="61">
        <v>643</v>
      </c>
      <c r="BS37" s="62">
        <f>BR37-((BR37-BW37)/5)</f>
        <v>628.20000000000005</v>
      </c>
      <c r="BT37" s="62">
        <f>BS37-((BR37-BW37)/5)</f>
        <v>613.40000000000009</v>
      </c>
      <c r="BU37" s="62">
        <f>BT37-((BR37-BW37)/5)</f>
        <v>598.60000000000014</v>
      </c>
      <c r="BV37" s="62">
        <f>BU37-((BR37-BW37)/5)</f>
        <v>583.80000000000018</v>
      </c>
      <c r="BW37" s="34">
        <v>569</v>
      </c>
      <c r="BX37" s="62">
        <f>BW37-((BW37-CB37)/5)</f>
        <v>556.6</v>
      </c>
      <c r="BY37" s="62">
        <f>BX37-((BW37-CB37)/5)</f>
        <v>544.20000000000005</v>
      </c>
      <c r="BZ37" s="62">
        <f>BY37-((BW37-CB37)/5)</f>
        <v>531.80000000000007</v>
      </c>
      <c r="CA37" s="62">
        <f>BZ37-((BW37-CB37)/5)</f>
        <v>519.40000000000009</v>
      </c>
      <c r="CB37" s="34">
        <v>507</v>
      </c>
      <c r="CC37" s="62">
        <f>CB37-((CB37-CG37)/5)</f>
        <v>496.6</v>
      </c>
      <c r="CD37" s="62">
        <f>CC37-((CB37-CG37)/5)</f>
        <v>486.20000000000005</v>
      </c>
      <c r="CE37" s="62">
        <f>CD37-((CB37-CG37)/5)</f>
        <v>475.80000000000007</v>
      </c>
      <c r="CF37" s="62">
        <f>CE37-((CB37-CG37)/5)</f>
        <v>465.40000000000009</v>
      </c>
      <c r="CG37" s="34">
        <v>455</v>
      </c>
      <c r="CH37" s="62">
        <f>CG37-((CG37-CL37)/5)</f>
        <v>446.2</v>
      </c>
      <c r="CI37" s="62">
        <f>CH37-((CG37-CL37)/5)</f>
        <v>437.4</v>
      </c>
      <c r="CJ37" s="62">
        <f>CI37-((CG37-CL37)/5)</f>
        <v>428.59999999999997</v>
      </c>
      <c r="CK37" s="62">
        <f>CJ37-((CG37-CL37)/5)</f>
        <v>419.79999999999995</v>
      </c>
      <c r="CL37" s="34">
        <v>411</v>
      </c>
      <c r="CM37" s="62">
        <f>CL37-((CL37-CQ37)/5)</f>
        <v>403.4</v>
      </c>
      <c r="CN37" s="62">
        <f>CM37-((CL37-CQ37)/5)</f>
        <v>395.79999999999995</v>
      </c>
      <c r="CO37" s="62">
        <f>CN37-((CL37-CQ37)/5)</f>
        <v>388.19999999999993</v>
      </c>
      <c r="CP37" s="62">
        <f>CO37-((CL37-CQ37)/5)</f>
        <v>380.59999999999991</v>
      </c>
      <c r="CQ37" s="34">
        <v>373</v>
      </c>
      <c r="CR37" s="62">
        <f>CQ37-((CQ37-CV37)/5)</f>
        <v>366.4</v>
      </c>
      <c r="CS37" s="62">
        <f>CR37-((CQ37-CV37)/5)</f>
        <v>359.79999999999995</v>
      </c>
      <c r="CT37" s="62">
        <f>CS37-((CQ37-CV37)/5)</f>
        <v>353.19999999999993</v>
      </c>
      <c r="CU37" s="62">
        <f>CT37-((CQ37-CV37)/5)</f>
        <v>346.59999999999991</v>
      </c>
      <c r="CV37" s="34">
        <v>340</v>
      </c>
      <c r="CW37" s="62">
        <f>CV37-((CV37-DA37)/5)</f>
        <v>334</v>
      </c>
      <c r="CX37" s="62">
        <f>CW37-((CV37-DA37)/5)</f>
        <v>328</v>
      </c>
      <c r="CY37" s="62">
        <f>CX37-((CV37-DA37)/5)</f>
        <v>322</v>
      </c>
      <c r="CZ37" s="62">
        <f>CY37-((CV37-DA37)/5)</f>
        <v>316</v>
      </c>
      <c r="DA37" s="34">
        <v>310</v>
      </c>
      <c r="DB37" s="62">
        <f>DA37-((DA37-DF37)/5)</f>
        <v>304.8</v>
      </c>
      <c r="DC37" s="62">
        <f>DB37-((DA37-DF37)/5)</f>
        <v>299.60000000000002</v>
      </c>
      <c r="DD37" s="62">
        <f>DC37-((DA37-DF37)/5)</f>
        <v>294.40000000000003</v>
      </c>
      <c r="DE37" s="62">
        <f>DD37-((DA37-DF37)/5)</f>
        <v>289.20000000000005</v>
      </c>
      <c r="DF37" s="34">
        <v>284</v>
      </c>
      <c r="DG37" s="62">
        <f>DF37-((DF37-DK37)/5)</f>
        <v>279.2</v>
      </c>
      <c r="DH37" s="62">
        <f>DG37-((DF37-DK37)/5)</f>
        <v>274.39999999999998</v>
      </c>
      <c r="DI37" s="62">
        <f>DH37-((DF37-DK37)/5)</f>
        <v>269.59999999999997</v>
      </c>
      <c r="DJ37" s="62">
        <f>DI37-((DF37-DK37)/5)</f>
        <v>264.79999999999995</v>
      </c>
      <c r="DK37" s="34">
        <v>260</v>
      </c>
      <c r="DL37" s="62">
        <f>DK37-((DK37-DP37)/5)</f>
        <v>255.4</v>
      </c>
      <c r="DM37" s="62">
        <f>DL37-((DK37-DP37)/5)</f>
        <v>250.8</v>
      </c>
      <c r="DN37" s="62">
        <f>DM37-((DK37-DP37)/5)</f>
        <v>246.20000000000002</v>
      </c>
      <c r="DO37" s="62">
        <f>DN37-((DK37-DP37)/5)</f>
        <v>241.60000000000002</v>
      </c>
      <c r="DP37" s="34">
        <v>237</v>
      </c>
      <c r="DQ37" s="62">
        <f>DP37-((DP37-DU37)/5)</f>
        <v>232.6</v>
      </c>
      <c r="DR37" s="62">
        <f>DQ37-((DP37-DU37)/5)</f>
        <v>228.2</v>
      </c>
      <c r="DS37" s="62">
        <f>DR37-((DP37-DU37)/5)</f>
        <v>223.79999999999998</v>
      </c>
      <c r="DT37" s="62">
        <f>DS37-((DP37-DU37)/5)</f>
        <v>219.39999999999998</v>
      </c>
      <c r="DU37" s="34">
        <v>215</v>
      </c>
      <c r="DV37" s="62">
        <f>DU37-((DU37-DZ37)/5)</f>
        <v>210.8</v>
      </c>
      <c r="DW37" s="62">
        <f>DV37-((DU37-DZ37)/5)</f>
        <v>206.60000000000002</v>
      </c>
      <c r="DX37" s="62">
        <f>DW37-((DU37-DZ37)/5)</f>
        <v>202.40000000000003</v>
      </c>
      <c r="DY37" s="62">
        <f>DX37-((DU37-DZ37)/5)</f>
        <v>198.20000000000005</v>
      </c>
      <c r="DZ37" s="34">
        <v>194</v>
      </c>
      <c r="EA37" s="62">
        <f>DZ37-((DZ37-EE37)/5)</f>
        <v>189.6</v>
      </c>
      <c r="EB37" s="62">
        <f>EA37-((DZ37-EE37)/5)</f>
        <v>185.2</v>
      </c>
      <c r="EC37" s="62">
        <f>EB37-((DZ37-EE37)/5)</f>
        <v>180.79999999999998</v>
      </c>
      <c r="ED37" s="62">
        <f>EC37-((DZ37-EE37)/5)</f>
        <v>176.39999999999998</v>
      </c>
      <c r="EE37" s="34">
        <v>172</v>
      </c>
      <c r="EF37" s="62">
        <f>EE37-((EE37-EJ37)/5)</f>
        <v>167.8</v>
      </c>
      <c r="EG37" s="62">
        <f>EF37-((EE37-EJ37)/5)</f>
        <v>163.60000000000002</v>
      </c>
      <c r="EH37" s="62">
        <f>EG37-((EE37-EJ37)/5)</f>
        <v>159.40000000000003</v>
      </c>
      <c r="EI37" s="62">
        <f>EH37-((EE37-EJ37)/5)</f>
        <v>155.20000000000005</v>
      </c>
      <c r="EJ37" s="34">
        <v>151</v>
      </c>
      <c r="EK37" s="62">
        <f>EJ37-((EJ37-EO37)/5)</f>
        <v>147</v>
      </c>
      <c r="EL37" s="62">
        <f>EK37-((EJ37-EO37)/5)</f>
        <v>143</v>
      </c>
      <c r="EM37" s="62">
        <f>EL37-((EJ37-EO37)/5)</f>
        <v>139</v>
      </c>
      <c r="EN37" s="62">
        <f>EM37-((EJ37-EO37)/5)</f>
        <v>135</v>
      </c>
      <c r="EO37" s="34">
        <v>131</v>
      </c>
      <c r="EP37" s="62">
        <f>EO37-((EO37-ET37)/5)</f>
        <v>127</v>
      </c>
      <c r="EQ37" s="62">
        <f>EP37-((EO37-ET37)/5)</f>
        <v>123</v>
      </c>
      <c r="ER37" s="62">
        <f>EQ37-((EO37-ET37)/5)</f>
        <v>119</v>
      </c>
      <c r="ES37" s="62">
        <f>ER37-((EO37-ET37)/5)</f>
        <v>115</v>
      </c>
      <c r="ET37" s="34">
        <v>111</v>
      </c>
      <c r="EU37" s="62">
        <f>ET37-((ET37-EY37)/5)</f>
        <v>107.4</v>
      </c>
      <c r="EV37" s="62">
        <f>EU37-((ET37-EY37)/5)</f>
        <v>103.80000000000001</v>
      </c>
      <c r="EW37" s="62">
        <f>EV37-((ET37-EY37)/5)</f>
        <v>100.20000000000002</v>
      </c>
      <c r="EX37" s="62">
        <f>EW37-((ET37-EY37)/5)</f>
        <v>96.600000000000023</v>
      </c>
      <c r="EY37" s="34">
        <v>93</v>
      </c>
      <c r="EZ37" s="62">
        <f>EY37-((EY37-FD37)/5)</f>
        <v>89.6</v>
      </c>
      <c r="FA37" s="62">
        <f>EZ37-((EY37-FD37)/5)</f>
        <v>86.199999999999989</v>
      </c>
      <c r="FB37" s="62">
        <f>FA37-((EY37-FD37)/5)</f>
        <v>82.799999999999983</v>
      </c>
      <c r="FC37" s="62">
        <f>FB37-((EY37-FD37)/5)</f>
        <v>79.399999999999977</v>
      </c>
      <c r="FD37" s="34">
        <v>76</v>
      </c>
      <c r="FE37" s="62">
        <f>FD37-((FD37-FI37)/5)</f>
        <v>73.2</v>
      </c>
      <c r="FF37" s="62">
        <f>FE37-((FD37-FI37)/5)</f>
        <v>70.400000000000006</v>
      </c>
      <c r="FG37" s="62">
        <f>FF37-((FD37-FI37)/5)</f>
        <v>67.600000000000009</v>
      </c>
      <c r="FH37" s="62">
        <f>FG37-((FD37-FI37)/5)</f>
        <v>64.800000000000011</v>
      </c>
      <c r="FI37" s="34">
        <v>62</v>
      </c>
      <c r="FN37" s="4"/>
    </row>
    <row r="38" spans="1:170" ht="12" customHeight="1" thickBot="1" x14ac:dyDescent="0.25">
      <c r="A38" s="30"/>
      <c r="B38" s="116"/>
      <c r="C38" s="116"/>
      <c r="D38" s="116"/>
      <c r="E38" s="116"/>
      <c r="F38" s="116"/>
      <c r="G38" s="116"/>
      <c r="H38" s="116"/>
      <c r="I38" s="116"/>
      <c r="J38" s="116"/>
      <c r="K38" s="116"/>
      <c r="L38" s="116"/>
      <c r="M38" s="116"/>
      <c r="N38" s="30"/>
      <c r="P38" s="30"/>
      <c r="Q38" s="163"/>
      <c r="R38" s="163"/>
      <c r="S38" s="163"/>
      <c r="T38" s="163"/>
      <c r="U38" s="164"/>
      <c r="V38" s="29"/>
      <c r="W38" s="29"/>
      <c r="X38" s="29"/>
      <c r="Y38" s="29"/>
      <c r="Z38" s="165" t="s">
        <v>220</v>
      </c>
      <c r="AA38" s="198"/>
      <c r="AB38" s="221"/>
      <c r="AC38" s="228"/>
      <c r="AD38" s="221"/>
      <c r="AE38" s="226" t="str">
        <f>IF(AE36="","",IF(AND(ISBLANK(AA38),ISBLANK(AC38)),"",((AA36*AA38)+(AC36*AQ46))/AE36))</f>
        <v/>
      </c>
      <c r="AF38" s="229" t="s">
        <v>216</v>
      </c>
      <c r="AG38" s="229"/>
      <c r="AH38" s="229"/>
      <c r="AI38" s="229"/>
      <c r="AJ38" s="30"/>
      <c r="AM38" s="4"/>
      <c r="AN38" s="17" t="s">
        <v>6</v>
      </c>
      <c r="AQ38" s="15" t="b">
        <f>AND(ISBLANK(AA38),ISNUMBER(AA36))</f>
        <v>0</v>
      </c>
      <c r="AR38" s="31"/>
      <c r="AS38" s="15" t="b">
        <f>AND(ISBLANK(AC38),ISNUMBER(AC36))</f>
        <v>0</v>
      </c>
      <c r="BP38" s="35">
        <v>4</v>
      </c>
      <c r="BQ38" s="35" t="s">
        <v>95</v>
      </c>
      <c r="BR38" s="61">
        <v>209</v>
      </c>
      <c r="BS38" s="62">
        <f t="shared" ref="BS38:BS55" si="1">BR38-((BR38-BW38)/5)</f>
        <v>203.4</v>
      </c>
      <c r="BT38" s="62">
        <f t="shared" ref="BT38:BT55" si="2">BS38-((BR38-BW38)/5)</f>
        <v>197.8</v>
      </c>
      <c r="BU38" s="62">
        <f t="shared" ref="BU38:BU55" si="3">BT38-((BR38-BW38)/5)</f>
        <v>192.20000000000002</v>
      </c>
      <c r="BV38" s="62">
        <f t="shared" ref="BV38:BV55" si="4">BU38-((BR38-BW38)/5)</f>
        <v>186.60000000000002</v>
      </c>
      <c r="BW38" s="34">
        <v>181</v>
      </c>
      <c r="BX38" s="62">
        <f t="shared" ref="BX38:BX55" si="5">BW38-((BW38-CB38)/5)</f>
        <v>176.2</v>
      </c>
      <c r="BY38" s="62">
        <f t="shared" ref="BY38:BY55" si="6">BX38-((BW38-CB38)/5)</f>
        <v>171.39999999999998</v>
      </c>
      <c r="BZ38" s="62">
        <f t="shared" ref="BZ38:BZ55" si="7">BY38-((BW38-CB38)/5)</f>
        <v>166.59999999999997</v>
      </c>
      <c r="CA38" s="62">
        <f t="shared" ref="CA38:CA55" si="8">BZ38-((BW38-CB38)/5)</f>
        <v>161.79999999999995</v>
      </c>
      <c r="CB38" s="34">
        <v>157</v>
      </c>
      <c r="CC38" s="62">
        <f t="shared" ref="CC38:CC55" si="9">CB38-((CB38-CG38)/5)</f>
        <v>153</v>
      </c>
      <c r="CD38" s="62">
        <f t="shared" ref="CD38:CD55" si="10">CC38-((CB38-CG38)/5)</f>
        <v>149</v>
      </c>
      <c r="CE38" s="62">
        <f t="shared" ref="CE38:CE55" si="11">CD38-((CB38-CG38)/5)</f>
        <v>145</v>
      </c>
      <c r="CF38" s="62">
        <f t="shared" ref="CF38:CF55" si="12">CE38-((CB38-CG38)/5)</f>
        <v>141</v>
      </c>
      <c r="CG38" s="34">
        <v>137</v>
      </c>
      <c r="CH38" s="62">
        <f t="shared" ref="CH38:CH55" si="13">CG38-((CG38-CL38)/5)</f>
        <v>133.6</v>
      </c>
      <c r="CI38" s="62">
        <f t="shared" ref="CI38:CI55" si="14">CH38-((CG38-CL38)/5)</f>
        <v>130.19999999999999</v>
      </c>
      <c r="CJ38" s="62">
        <f t="shared" ref="CJ38:CJ55" si="15">CI38-((CG38-CL38)/5)</f>
        <v>126.79999999999998</v>
      </c>
      <c r="CK38" s="62">
        <f t="shared" ref="CK38:CK55" si="16">CJ38-((CG38-CL38)/5)</f>
        <v>123.39999999999998</v>
      </c>
      <c r="CL38" s="34">
        <v>120</v>
      </c>
      <c r="CM38" s="62">
        <f t="shared" ref="CM38:CM55" si="17">CL38-((CL38-CQ38)/5)</f>
        <v>117</v>
      </c>
      <c r="CN38" s="62">
        <f t="shared" ref="CN38:CN55" si="18">CM38-((CL38-CQ38)/5)</f>
        <v>114</v>
      </c>
      <c r="CO38" s="62">
        <f t="shared" ref="CO38:CO55" si="19">CN38-((CL38-CQ38)/5)</f>
        <v>111</v>
      </c>
      <c r="CP38" s="62">
        <f t="shared" ref="CP38:CP55" si="20">CO38-((CL38-CQ38)/5)</f>
        <v>108</v>
      </c>
      <c r="CQ38" s="34">
        <v>105</v>
      </c>
      <c r="CR38" s="62">
        <f t="shared" ref="CR38:CR55" si="21">CQ38-((CQ38-CV38)/5)</f>
        <v>102.6</v>
      </c>
      <c r="CS38" s="62">
        <f t="shared" ref="CS38:CS55" si="22">CR38-((CQ38-CV38)/5)</f>
        <v>100.19999999999999</v>
      </c>
      <c r="CT38" s="62">
        <f t="shared" ref="CT38:CT55" si="23">CS38-((CQ38-CV38)/5)</f>
        <v>97.799999999999983</v>
      </c>
      <c r="CU38" s="62">
        <f t="shared" ref="CU38:CU55" si="24">CT38-((CQ38-CV38)/5)</f>
        <v>95.399999999999977</v>
      </c>
      <c r="CV38" s="34">
        <v>93</v>
      </c>
      <c r="CW38" s="62">
        <f t="shared" ref="CW38:CW55" si="25">CV38-((CV38-DA38)/5)</f>
        <v>90.8</v>
      </c>
      <c r="CX38" s="62">
        <f t="shared" ref="CX38:CX55" si="26">CW38-((CV38-DA38)/5)</f>
        <v>88.6</v>
      </c>
      <c r="CY38" s="62">
        <f t="shared" ref="CY38:CY55" si="27">CX38-((CV38-DA38)/5)</f>
        <v>86.399999999999991</v>
      </c>
      <c r="CZ38" s="62">
        <f t="shared" ref="CZ38:CZ55" si="28">CY38-((CV38-DA38)/5)</f>
        <v>84.199999999999989</v>
      </c>
      <c r="DA38" s="34">
        <v>82</v>
      </c>
      <c r="DB38" s="62">
        <f t="shared" ref="DB38:DB55" si="29">DA38-((DA38-DF38)/5)</f>
        <v>80.2</v>
      </c>
      <c r="DC38" s="62">
        <f t="shared" ref="DC38:DC55" si="30">DB38-((DA38-DF38)/5)</f>
        <v>78.400000000000006</v>
      </c>
      <c r="DD38" s="62">
        <f t="shared" ref="DD38:DD55" si="31">DC38-((DA38-DF38)/5)</f>
        <v>76.600000000000009</v>
      </c>
      <c r="DE38" s="62">
        <f t="shared" ref="DE38:DE55" si="32">DD38-((DA38-DF38)/5)</f>
        <v>74.800000000000011</v>
      </c>
      <c r="DF38" s="34">
        <v>73</v>
      </c>
      <c r="DG38" s="62">
        <f t="shared" ref="DG38:DG55" si="33">DF38-((DF38-DK38)/5)</f>
        <v>71.599999999999994</v>
      </c>
      <c r="DH38" s="62">
        <f t="shared" ref="DH38:DH55" si="34">DG38-((DF38-DK38)/5)</f>
        <v>70.199999999999989</v>
      </c>
      <c r="DI38" s="62">
        <f t="shared" ref="DI38:DI55" si="35">DH38-((DF38-DK38)/5)</f>
        <v>68.799999999999983</v>
      </c>
      <c r="DJ38" s="62">
        <f t="shared" ref="DJ38:DJ55" si="36">DI38-((DF38-DK38)/5)</f>
        <v>67.399999999999977</v>
      </c>
      <c r="DK38" s="34">
        <v>66</v>
      </c>
      <c r="DL38" s="62">
        <f t="shared" ref="DL38:DL55" si="37">DK38-((DK38-DP38)/5)</f>
        <v>64.599999999999994</v>
      </c>
      <c r="DM38" s="62">
        <f t="shared" ref="DM38:DM55" si="38">DL38-((DK38-DP38)/5)</f>
        <v>63.199999999999996</v>
      </c>
      <c r="DN38" s="62">
        <f t="shared" ref="DN38:DN55" si="39">DM38-((DK38-DP38)/5)</f>
        <v>61.8</v>
      </c>
      <c r="DO38" s="62">
        <f t="shared" ref="DO38:DO55" si="40">DN38-((DK38-DP38)/5)</f>
        <v>60.4</v>
      </c>
      <c r="DP38" s="34">
        <v>59</v>
      </c>
      <c r="DQ38" s="62">
        <f t="shared" ref="DQ38:DQ55" si="41">DP38-((DP38-DU38)/5)</f>
        <v>57.8</v>
      </c>
      <c r="DR38" s="62">
        <f t="shared" ref="DR38:DR55" si="42">DQ38-((DP38-DU38)/5)</f>
        <v>56.599999999999994</v>
      </c>
      <c r="DS38" s="62">
        <f t="shared" ref="DS38:DS55" si="43">DR38-((DP38-DU38)/5)</f>
        <v>55.399999999999991</v>
      </c>
      <c r="DT38" s="62">
        <f t="shared" ref="DT38:DT55" si="44">DS38-((DP38-DU38)/5)</f>
        <v>54.199999999999989</v>
      </c>
      <c r="DU38" s="34">
        <v>53</v>
      </c>
      <c r="DV38" s="62">
        <f t="shared" ref="DV38:DV55" si="45">DU38-((DU38-DZ38)/5)</f>
        <v>51.8</v>
      </c>
      <c r="DW38" s="62">
        <f t="shared" ref="DW38:DW55" si="46">DV38-((DU38-DZ38)/5)</f>
        <v>50.599999999999994</v>
      </c>
      <c r="DX38" s="62">
        <f t="shared" ref="DX38:DX55" si="47">DW38-((DU38-DZ38)/5)</f>
        <v>49.399999999999991</v>
      </c>
      <c r="DY38" s="62">
        <f t="shared" ref="DY38:DY55" si="48">DX38-((DU38-DZ38)/5)</f>
        <v>48.199999999999989</v>
      </c>
      <c r="DZ38" s="34">
        <v>47</v>
      </c>
      <c r="EA38" s="62">
        <f t="shared" ref="EA38:EA55" si="49">DZ38-((DZ38-EE38)/5)</f>
        <v>45.8</v>
      </c>
      <c r="EB38" s="62">
        <f t="shared" ref="EB38:EB55" si="50">EA38-((DZ38-EE38)/5)</f>
        <v>44.599999999999994</v>
      </c>
      <c r="EC38" s="62">
        <f t="shared" ref="EC38:EC55" si="51">EB38-((DZ38-EE38)/5)</f>
        <v>43.399999999999991</v>
      </c>
      <c r="ED38" s="62">
        <f t="shared" ref="ED38:ED55" si="52">EC38-((DZ38-EE38)/5)</f>
        <v>42.199999999999989</v>
      </c>
      <c r="EE38" s="34">
        <v>41</v>
      </c>
      <c r="EF38" s="62">
        <f t="shared" ref="EF38:EF55" si="53">EE38-((EE38-EJ38)/5)</f>
        <v>40</v>
      </c>
      <c r="EG38" s="62">
        <f t="shared" ref="EG38:EG55" si="54">EF38-((EE38-EJ38)/5)</f>
        <v>39</v>
      </c>
      <c r="EH38" s="62">
        <f t="shared" ref="EH38:EH55" si="55">EG38-((EE38-EJ38)/5)</f>
        <v>38</v>
      </c>
      <c r="EI38" s="62">
        <f t="shared" ref="EI38:EI55" si="56">EH38-((EE38-EJ38)/5)</f>
        <v>37</v>
      </c>
      <c r="EJ38" s="34">
        <v>36</v>
      </c>
      <c r="EK38" s="62">
        <f t="shared" ref="EK38:EK55" si="57">EJ38-((EJ38-EO38)/5)</f>
        <v>35</v>
      </c>
      <c r="EL38" s="62">
        <f t="shared" ref="EL38:EL55" si="58">EK38-((EJ38-EO38)/5)</f>
        <v>34</v>
      </c>
      <c r="EM38" s="62">
        <f t="shared" ref="EM38:EM55" si="59">EL38-((EJ38-EO38)/5)</f>
        <v>33</v>
      </c>
      <c r="EN38" s="62">
        <f t="shared" ref="EN38:EN55" si="60">EM38-((EJ38-EO38)/5)</f>
        <v>32</v>
      </c>
      <c r="EO38" s="34">
        <v>31</v>
      </c>
      <c r="EP38" s="62">
        <f t="shared" ref="EP38:EP55" si="61">EO38-((EO38-ET38)/5)</f>
        <v>30.2</v>
      </c>
      <c r="EQ38" s="62">
        <f t="shared" ref="EQ38:EQ55" si="62">EP38-((EO38-ET38)/5)</f>
        <v>29.4</v>
      </c>
      <c r="ER38" s="62">
        <f t="shared" ref="ER38:ER55" si="63">EQ38-((EO38-ET38)/5)</f>
        <v>28.599999999999998</v>
      </c>
      <c r="ES38" s="62">
        <f t="shared" ref="ES38:ES55" si="64">ER38-((EO38-ET38)/5)</f>
        <v>27.799999999999997</v>
      </c>
      <c r="ET38" s="34">
        <v>27</v>
      </c>
      <c r="EU38" s="62">
        <f t="shared" ref="EU38:EU55" si="65">ET38-((ET38-EY38)/5)</f>
        <v>26</v>
      </c>
      <c r="EV38" s="62">
        <f t="shared" ref="EV38:EV55" si="66">EU38-((ET38-EY38)/5)</f>
        <v>25</v>
      </c>
      <c r="EW38" s="62">
        <f t="shared" ref="EW38:EW55" si="67">EV38-((ET38-EY38)/5)</f>
        <v>24</v>
      </c>
      <c r="EX38" s="62">
        <f t="shared" ref="EX38:EX55" si="68">EW38-((ET38-EY38)/5)</f>
        <v>23</v>
      </c>
      <c r="EY38" s="34">
        <v>22</v>
      </c>
      <c r="EZ38" s="62">
        <f t="shared" ref="EZ38:EZ55" si="69">EY38-((EY38-FD38)/5)</f>
        <v>21.2</v>
      </c>
      <c r="FA38" s="62">
        <f t="shared" ref="FA38:FA55" si="70">EZ38-((EY38-FD38)/5)</f>
        <v>20.399999999999999</v>
      </c>
      <c r="FB38" s="62">
        <f t="shared" ref="FB38:FB55" si="71">FA38-((EY38-FD38)/5)</f>
        <v>19.599999999999998</v>
      </c>
      <c r="FC38" s="62">
        <f t="shared" ref="FC38:FC55" si="72">FB38-((EY38-FD38)/5)</f>
        <v>18.799999999999997</v>
      </c>
      <c r="FD38" s="34">
        <v>18</v>
      </c>
      <c r="FE38" s="62">
        <f t="shared" ref="FE38:FE55" si="73">FD38-((FD38-FI38)/5)</f>
        <v>17.2</v>
      </c>
      <c r="FF38" s="62">
        <f t="shared" ref="FF38:FF55" si="74">FE38-((FD38-FI38)/5)</f>
        <v>16.399999999999999</v>
      </c>
      <c r="FG38" s="62">
        <f t="shared" ref="FG38:FG55" si="75">FF38-((FD38-FI38)/5)</f>
        <v>15.599999999999998</v>
      </c>
      <c r="FH38" s="62">
        <f t="shared" ref="FH38:FH55" si="76">FG38-((FD38-FI38)/5)</f>
        <v>14.799999999999997</v>
      </c>
      <c r="FI38" s="34">
        <v>14</v>
      </c>
      <c r="FN38" s="4"/>
    </row>
    <row r="39" spans="1:170" ht="12" customHeight="1" x14ac:dyDescent="0.2">
      <c r="A39" s="30"/>
      <c r="B39" s="270" t="s">
        <v>143</v>
      </c>
      <c r="C39" s="116" t="s">
        <v>25</v>
      </c>
      <c r="D39" s="116"/>
      <c r="E39" s="116"/>
      <c r="F39" s="116"/>
      <c r="G39" s="116"/>
      <c r="H39" s="116"/>
      <c r="I39" s="116"/>
      <c r="J39" s="116"/>
      <c r="K39" s="116"/>
      <c r="L39" s="116"/>
      <c r="M39" s="293"/>
      <c r="N39" s="30"/>
      <c r="P39" s="30"/>
      <c r="Q39" s="221"/>
      <c r="R39" s="221"/>
      <c r="S39" s="221"/>
      <c r="T39" s="221"/>
      <c r="U39" s="221"/>
      <c r="V39" s="221"/>
      <c r="W39" s="221"/>
      <c r="X39" s="221"/>
      <c r="Y39" s="221"/>
      <c r="Z39" s="227"/>
      <c r="AA39" s="220"/>
      <c r="AB39" s="221"/>
      <c r="AC39" s="221"/>
      <c r="AD39" s="221"/>
      <c r="AE39" s="221"/>
      <c r="AF39" s="229"/>
      <c r="AG39" s="229"/>
      <c r="AH39" s="229"/>
      <c r="AI39" s="229"/>
      <c r="AJ39" s="30"/>
      <c r="AM39" s="4"/>
      <c r="AN39" s="6" t="s">
        <v>5</v>
      </c>
      <c r="AQ39" s="31"/>
      <c r="AR39" s="31"/>
      <c r="AS39" s="31"/>
      <c r="BP39" s="35">
        <v>12</v>
      </c>
      <c r="BQ39" s="35" t="s">
        <v>94</v>
      </c>
      <c r="BR39" s="61">
        <v>349</v>
      </c>
      <c r="BS39" s="62">
        <f t="shared" si="1"/>
        <v>336.2</v>
      </c>
      <c r="BT39" s="62">
        <f t="shared" si="2"/>
        <v>323.39999999999998</v>
      </c>
      <c r="BU39" s="62">
        <f t="shared" si="3"/>
        <v>310.59999999999997</v>
      </c>
      <c r="BV39" s="62">
        <f t="shared" si="4"/>
        <v>297.79999999999995</v>
      </c>
      <c r="BW39" s="34">
        <v>285</v>
      </c>
      <c r="BX39" s="62">
        <f t="shared" si="5"/>
        <v>274.60000000000002</v>
      </c>
      <c r="BY39" s="62">
        <f t="shared" si="6"/>
        <v>264.20000000000005</v>
      </c>
      <c r="BZ39" s="62">
        <f t="shared" si="7"/>
        <v>253.80000000000004</v>
      </c>
      <c r="CA39" s="62">
        <f t="shared" si="8"/>
        <v>243.40000000000003</v>
      </c>
      <c r="CB39" s="34">
        <v>233</v>
      </c>
      <c r="CC39" s="62">
        <f t="shared" si="9"/>
        <v>224.6</v>
      </c>
      <c r="CD39" s="62">
        <f t="shared" si="10"/>
        <v>216.2</v>
      </c>
      <c r="CE39" s="62">
        <f t="shared" si="11"/>
        <v>207.79999999999998</v>
      </c>
      <c r="CF39" s="62">
        <f t="shared" si="12"/>
        <v>199.39999999999998</v>
      </c>
      <c r="CG39" s="34">
        <v>191</v>
      </c>
      <c r="CH39" s="62">
        <f t="shared" si="13"/>
        <v>184.4</v>
      </c>
      <c r="CI39" s="62">
        <f t="shared" si="14"/>
        <v>177.8</v>
      </c>
      <c r="CJ39" s="62">
        <f t="shared" si="15"/>
        <v>171.20000000000002</v>
      </c>
      <c r="CK39" s="62">
        <f t="shared" si="16"/>
        <v>164.60000000000002</v>
      </c>
      <c r="CL39" s="34">
        <v>158</v>
      </c>
      <c r="CM39" s="62">
        <f t="shared" si="17"/>
        <v>152.80000000000001</v>
      </c>
      <c r="CN39" s="62">
        <f t="shared" si="18"/>
        <v>147.60000000000002</v>
      </c>
      <c r="CO39" s="62">
        <f t="shared" si="19"/>
        <v>142.40000000000003</v>
      </c>
      <c r="CP39" s="62">
        <f t="shared" si="20"/>
        <v>137.20000000000005</v>
      </c>
      <c r="CQ39" s="34">
        <v>132</v>
      </c>
      <c r="CR39" s="62">
        <f t="shared" si="21"/>
        <v>128</v>
      </c>
      <c r="CS39" s="62">
        <f t="shared" si="22"/>
        <v>124</v>
      </c>
      <c r="CT39" s="62">
        <f t="shared" si="23"/>
        <v>120</v>
      </c>
      <c r="CU39" s="62">
        <f t="shared" si="24"/>
        <v>116</v>
      </c>
      <c r="CV39" s="34">
        <v>112</v>
      </c>
      <c r="CW39" s="62">
        <f t="shared" si="25"/>
        <v>108.8</v>
      </c>
      <c r="CX39" s="62">
        <f t="shared" si="26"/>
        <v>105.6</v>
      </c>
      <c r="CY39" s="62">
        <f t="shared" si="27"/>
        <v>102.39999999999999</v>
      </c>
      <c r="CZ39" s="62">
        <f t="shared" si="28"/>
        <v>99.199999999999989</v>
      </c>
      <c r="DA39" s="34">
        <v>96</v>
      </c>
      <c r="DB39" s="62">
        <f t="shared" si="29"/>
        <v>93.4</v>
      </c>
      <c r="DC39" s="62">
        <f t="shared" si="30"/>
        <v>90.800000000000011</v>
      </c>
      <c r="DD39" s="62">
        <f t="shared" si="31"/>
        <v>88.200000000000017</v>
      </c>
      <c r="DE39" s="62">
        <f t="shared" si="32"/>
        <v>85.600000000000023</v>
      </c>
      <c r="DF39" s="34">
        <v>83</v>
      </c>
      <c r="DG39" s="62">
        <f t="shared" si="33"/>
        <v>81</v>
      </c>
      <c r="DH39" s="62">
        <f t="shared" si="34"/>
        <v>79</v>
      </c>
      <c r="DI39" s="62">
        <f t="shared" si="35"/>
        <v>77</v>
      </c>
      <c r="DJ39" s="62">
        <f t="shared" si="36"/>
        <v>75</v>
      </c>
      <c r="DK39" s="34">
        <v>73</v>
      </c>
      <c r="DL39" s="62">
        <f t="shared" si="37"/>
        <v>71.2</v>
      </c>
      <c r="DM39" s="62">
        <f t="shared" si="38"/>
        <v>69.400000000000006</v>
      </c>
      <c r="DN39" s="62">
        <f t="shared" si="39"/>
        <v>67.600000000000009</v>
      </c>
      <c r="DO39" s="62">
        <f t="shared" si="40"/>
        <v>65.800000000000011</v>
      </c>
      <c r="DP39" s="34">
        <v>64</v>
      </c>
      <c r="DQ39" s="62">
        <f t="shared" si="41"/>
        <v>62.6</v>
      </c>
      <c r="DR39" s="62">
        <f t="shared" si="42"/>
        <v>61.2</v>
      </c>
      <c r="DS39" s="62">
        <f t="shared" si="43"/>
        <v>59.800000000000004</v>
      </c>
      <c r="DT39" s="62">
        <f t="shared" si="44"/>
        <v>58.400000000000006</v>
      </c>
      <c r="DU39" s="34">
        <v>57</v>
      </c>
      <c r="DV39" s="62">
        <f t="shared" si="45"/>
        <v>55.6</v>
      </c>
      <c r="DW39" s="62">
        <f t="shared" si="46"/>
        <v>54.2</v>
      </c>
      <c r="DX39" s="62">
        <f t="shared" si="47"/>
        <v>52.800000000000004</v>
      </c>
      <c r="DY39" s="62">
        <f t="shared" si="48"/>
        <v>51.400000000000006</v>
      </c>
      <c r="DZ39" s="34">
        <v>50</v>
      </c>
      <c r="EA39" s="62">
        <f t="shared" si="49"/>
        <v>48.6</v>
      </c>
      <c r="EB39" s="62">
        <f t="shared" si="50"/>
        <v>47.2</v>
      </c>
      <c r="EC39" s="62">
        <f t="shared" si="51"/>
        <v>45.800000000000004</v>
      </c>
      <c r="ED39" s="62">
        <f t="shared" si="52"/>
        <v>44.400000000000006</v>
      </c>
      <c r="EE39" s="34">
        <v>43</v>
      </c>
      <c r="EF39" s="62">
        <f t="shared" si="53"/>
        <v>41.6</v>
      </c>
      <c r="EG39" s="62">
        <f t="shared" si="54"/>
        <v>40.200000000000003</v>
      </c>
      <c r="EH39" s="62">
        <f t="shared" si="55"/>
        <v>38.800000000000004</v>
      </c>
      <c r="EI39" s="62">
        <f t="shared" si="56"/>
        <v>37.400000000000006</v>
      </c>
      <c r="EJ39" s="34">
        <v>36</v>
      </c>
      <c r="EK39" s="62">
        <f t="shared" si="57"/>
        <v>34.6</v>
      </c>
      <c r="EL39" s="62">
        <f t="shared" si="58"/>
        <v>33.200000000000003</v>
      </c>
      <c r="EM39" s="62">
        <f t="shared" si="59"/>
        <v>31.800000000000004</v>
      </c>
      <c r="EN39" s="62">
        <f t="shared" si="60"/>
        <v>30.400000000000006</v>
      </c>
      <c r="EO39" s="34">
        <v>29</v>
      </c>
      <c r="EP39" s="62">
        <f t="shared" si="61"/>
        <v>27.6</v>
      </c>
      <c r="EQ39" s="62">
        <f t="shared" si="62"/>
        <v>26.200000000000003</v>
      </c>
      <c r="ER39" s="62">
        <f t="shared" si="63"/>
        <v>24.800000000000004</v>
      </c>
      <c r="ES39" s="62">
        <f t="shared" si="64"/>
        <v>23.400000000000006</v>
      </c>
      <c r="ET39" s="34">
        <v>22</v>
      </c>
      <c r="EU39" s="62">
        <f t="shared" si="65"/>
        <v>20.8</v>
      </c>
      <c r="EV39" s="62">
        <f t="shared" si="66"/>
        <v>19.600000000000001</v>
      </c>
      <c r="EW39" s="62">
        <f t="shared" si="67"/>
        <v>18.400000000000002</v>
      </c>
      <c r="EX39" s="62">
        <f t="shared" si="68"/>
        <v>17.200000000000003</v>
      </c>
      <c r="EY39" s="34">
        <v>16</v>
      </c>
      <c r="EZ39" s="62">
        <f t="shared" si="69"/>
        <v>14.8</v>
      </c>
      <c r="FA39" s="62">
        <f t="shared" si="70"/>
        <v>13.600000000000001</v>
      </c>
      <c r="FB39" s="62">
        <f t="shared" si="71"/>
        <v>12.400000000000002</v>
      </c>
      <c r="FC39" s="62">
        <f t="shared" si="72"/>
        <v>11.200000000000003</v>
      </c>
      <c r="FD39" s="34">
        <v>10</v>
      </c>
      <c r="FE39" s="62">
        <f t="shared" si="73"/>
        <v>9</v>
      </c>
      <c r="FF39" s="62">
        <f t="shared" si="74"/>
        <v>8</v>
      </c>
      <c r="FG39" s="62">
        <f t="shared" si="75"/>
        <v>7</v>
      </c>
      <c r="FH39" s="62">
        <f t="shared" si="76"/>
        <v>6</v>
      </c>
      <c r="FI39" s="34">
        <v>5</v>
      </c>
      <c r="FN39" s="4"/>
    </row>
    <row r="40" spans="1:170" ht="12" customHeight="1" x14ac:dyDescent="0.2">
      <c r="A40" s="30"/>
      <c r="B40" s="270"/>
      <c r="C40" s="122" t="s">
        <v>145</v>
      </c>
      <c r="D40" s="122"/>
      <c r="E40" s="122"/>
      <c r="F40" s="122"/>
      <c r="G40" s="122"/>
      <c r="H40" s="122"/>
      <c r="I40" s="122"/>
      <c r="J40" s="122"/>
      <c r="K40" s="122"/>
      <c r="L40" s="133"/>
      <c r="M40" s="294"/>
      <c r="N40" s="30"/>
      <c r="P40" s="30"/>
      <c r="Q40" s="221"/>
      <c r="R40" s="221"/>
      <c r="S40" s="221"/>
      <c r="T40" s="221"/>
      <c r="U40" s="221"/>
      <c r="V40" s="221"/>
      <c r="W40" s="221"/>
      <c r="X40" s="221"/>
      <c r="Y40" s="221"/>
      <c r="Z40" s="221"/>
      <c r="AA40" s="220"/>
      <c r="AB40" s="221"/>
      <c r="AC40" s="221"/>
      <c r="AD40" s="221"/>
      <c r="AE40" s="221"/>
      <c r="AF40" s="229"/>
      <c r="AG40" s="229"/>
      <c r="AH40" s="229"/>
      <c r="AI40" s="229"/>
      <c r="AJ40" s="30"/>
      <c r="AM40" s="4"/>
      <c r="AN40" s="6" t="s">
        <v>1</v>
      </c>
      <c r="AQ40" s="31" t="s">
        <v>196</v>
      </c>
      <c r="AR40" s="31"/>
      <c r="AS40" s="31"/>
      <c r="BP40" s="35">
        <v>13</v>
      </c>
      <c r="BQ40" s="35" t="s">
        <v>93</v>
      </c>
      <c r="BR40" s="61">
        <v>483</v>
      </c>
      <c r="BS40" s="62">
        <f t="shared" si="1"/>
        <v>463.8</v>
      </c>
      <c r="BT40" s="62">
        <f t="shared" si="2"/>
        <v>444.6</v>
      </c>
      <c r="BU40" s="62">
        <f t="shared" si="3"/>
        <v>425.40000000000003</v>
      </c>
      <c r="BV40" s="62">
        <f t="shared" si="4"/>
        <v>406.20000000000005</v>
      </c>
      <c r="BW40" s="34">
        <v>387</v>
      </c>
      <c r="BX40" s="62">
        <f t="shared" si="5"/>
        <v>371.8</v>
      </c>
      <c r="BY40" s="62">
        <f t="shared" si="6"/>
        <v>356.6</v>
      </c>
      <c r="BZ40" s="62">
        <f t="shared" si="7"/>
        <v>341.40000000000003</v>
      </c>
      <c r="CA40" s="62">
        <f t="shared" si="8"/>
        <v>326.20000000000005</v>
      </c>
      <c r="CB40" s="34">
        <v>311</v>
      </c>
      <c r="CC40" s="62">
        <f t="shared" si="9"/>
        <v>299</v>
      </c>
      <c r="CD40" s="62">
        <f t="shared" si="10"/>
        <v>287</v>
      </c>
      <c r="CE40" s="62">
        <f t="shared" si="11"/>
        <v>275</v>
      </c>
      <c r="CF40" s="62">
        <f t="shared" si="12"/>
        <v>263</v>
      </c>
      <c r="CG40" s="34">
        <v>251</v>
      </c>
      <c r="CH40" s="62">
        <f t="shared" si="13"/>
        <v>241.6</v>
      </c>
      <c r="CI40" s="62">
        <f t="shared" si="14"/>
        <v>232.2</v>
      </c>
      <c r="CJ40" s="62">
        <f t="shared" si="15"/>
        <v>222.79999999999998</v>
      </c>
      <c r="CK40" s="62">
        <f t="shared" si="16"/>
        <v>213.39999999999998</v>
      </c>
      <c r="CL40" s="34">
        <v>204</v>
      </c>
      <c r="CM40" s="62">
        <f t="shared" si="17"/>
        <v>196.6</v>
      </c>
      <c r="CN40" s="62">
        <f t="shared" si="18"/>
        <v>189.2</v>
      </c>
      <c r="CO40" s="62">
        <f t="shared" si="19"/>
        <v>181.79999999999998</v>
      </c>
      <c r="CP40" s="62">
        <f t="shared" si="20"/>
        <v>174.39999999999998</v>
      </c>
      <c r="CQ40" s="34">
        <v>167</v>
      </c>
      <c r="CR40" s="62">
        <f t="shared" si="21"/>
        <v>161.4</v>
      </c>
      <c r="CS40" s="62">
        <f t="shared" si="22"/>
        <v>155.80000000000001</v>
      </c>
      <c r="CT40" s="62">
        <f t="shared" si="23"/>
        <v>150.20000000000002</v>
      </c>
      <c r="CU40" s="62">
        <f t="shared" si="24"/>
        <v>144.60000000000002</v>
      </c>
      <c r="CV40" s="34">
        <v>139</v>
      </c>
      <c r="CW40" s="62">
        <f t="shared" si="25"/>
        <v>134.80000000000001</v>
      </c>
      <c r="CX40" s="62">
        <f t="shared" si="26"/>
        <v>130.60000000000002</v>
      </c>
      <c r="CY40" s="62">
        <f t="shared" si="27"/>
        <v>126.40000000000002</v>
      </c>
      <c r="CZ40" s="62">
        <f t="shared" si="28"/>
        <v>122.20000000000002</v>
      </c>
      <c r="DA40" s="34">
        <v>118</v>
      </c>
      <c r="DB40" s="62">
        <f t="shared" si="29"/>
        <v>114.8</v>
      </c>
      <c r="DC40" s="62">
        <f t="shared" si="30"/>
        <v>111.6</v>
      </c>
      <c r="DD40" s="62">
        <f t="shared" si="31"/>
        <v>108.39999999999999</v>
      </c>
      <c r="DE40" s="62">
        <f t="shared" si="32"/>
        <v>105.19999999999999</v>
      </c>
      <c r="DF40" s="34">
        <v>102</v>
      </c>
      <c r="DG40" s="62">
        <f t="shared" si="33"/>
        <v>99.4</v>
      </c>
      <c r="DH40" s="62">
        <f t="shared" si="34"/>
        <v>96.800000000000011</v>
      </c>
      <c r="DI40" s="62">
        <f t="shared" si="35"/>
        <v>94.200000000000017</v>
      </c>
      <c r="DJ40" s="62">
        <f t="shared" si="36"/>
        <v>91.600000000000023</v>
      </c>
      <c r="DK40" s="34">
        <v>89</v>
      </c>
      <c r="DL40" s="62">
        <f t="shared" si="37"/>
        <v>87</v>
      </c>
      <c r="DM40" s="62">
        <f t="shared" si="38"/>
        <v>85</v>
      </c>
      <c r="DN40" s="62">
        <f t="shared" si="39"/>
        <v>83</v>
      </c>
      <c r="DO40" s="62">
        <f t="shared" si="40"/>
        <v>81</v>
      </c>
      <c r="DP40" s="34">
        <v>79</v>
      </c>
      <c r="DQ40" s="62">
        <f t="shared" si="41"/>
        <v>77.2</v>
      </c>
      <c r="DR40" s="62">
        <f t="shared" si="42"/>
        <v>75.400000000000006</v>
      </c>
      <c r="DS40" s="62">
        <f t="shared" si="43"/>
        <v>73.600000000000009</v>
      </c>
      <c r="DT40" s="62">
        <f t="shared" si="44"/>
        <v>71.800000000000011</v>
      </c>
      <c r="DU40" s="34">
        <v>70</v>
      </c>
      <c r="DV40" s="62">
        <f t="shared" si="45"/>
        <v>68.2</v>
      </c>
      <c r="DW40" s="62">
        <f t="shared" si="46"/>
        <v>66.400000000000006</v>
      </c>
      <c r="DX40" s="62">
        <f t="shared" si="47"/>
        <v>64.600000000000009</v>
      </c>
      <c r="DY40" s="62">
        <f t="shared" si="48"/>
        <v>62.800000000000011</v>
      </c>
      <c r="DZ40" s="34">
        <v>61</v>
      </c>
      <c r="EA40" s="62">
        <f t="shared" si="49"/>
        <v>59.2</v>
      </c>
      <c r="EB40" s="62">
        <f t="shared" si="50"/>
        <v>57.400000000000006</v>
      </c>
      <c r="EC40" s="62">
        <f t="shared" si="51"/>
        <v>55.600000000000009</v>
      </c>
      <c r="ED40" s="62">
        <f t="shared" si="52"/>
        <v>53.800000000000011</v>
      </c>
      <c r="EE40" s="34">
        <v>52</v>
      </c>
      <c r="EF40" s="62">
        <f t="shared" si="53"/>
        <v>50.4</v>
      </c>
      <c r="EG40" s="62">
        <f t="shared" si="54"/>
        <v>48.8</v>
      </c>
      <c r="EH40" s="62">
        <f t="shared" si="55"/>
        <v>47.199999999999996</v>
      </c>
      <c r="EI40" s="62">
        <f t="shared" si="56"/>
        <v>45.599999999999994</v>
      </c>
      <c r="EJ40" s="34">
        <v>44</v>
      </c>
      <c r="EK40" s="62">
        <f t="shared" si="57"/>
        <v>42</v>
      </c>
      <c r="EL40" s="62">
        <f t="shared" si="58"/>
        <v>40</v>
      </c>
      <c r="EM40" s="62">
        <f t="shared" si="59"/>
        <v>38</v>
      </c>
      <c r="EN40" s="62">
        <f t="shared" si="60"/>
        <v>36</v>
      </c>
      <c r="EO40" s="34">
        <v>34</v>
      </c>
      <c r="EP40" s="62">
        <f t="shared" si="61"/>
        <v>32.200000000000003</v>
      </c>
      <c r="EQ40" s="62">
        <f t="shared" si="62"/>
        <v>30.400000000000002</v>
      </c>
      <c r="ER40" s="62">
        <f t="shared" si="63"/>
        <v>28.6</v>
      </c>
      <c r="ES40" s="62">
        <f t="shared" si="64"/>
        <v>26.8</v>
      </c>
      <c r="ET40" s="34">
        <v>25</v>
      </c>
      <c r="EU40" s="62">
        <f t="shared" si="65"/>
        <v>23.4</v>
      </c>
      <c r="EV40" s="62">
        <f t="shared" si="66"/>
        <v>21.799999999999997</v>
      </c>
      <c r="EW40" s="62">
        <f t="shared" si="67"/>
        <v>20.199999999999996</v>
      </c>
      <c r="EX40" s="62">
        <f t="shared" si="68"/>
        <v>18.599999999999994</v>
      </c>
      <c r="EY40" s="34">
        <v>17</v>
      </c>
      <c r="EZ40" s="62">
        <f t="shared" si="69"/>
        <v>15.4</v>
      </c>
      <c r="FA40" s="62">
        <f t="shared" si="70"/>
        <v>13.8</v>
      </c>
      <c r="FB40" s="62">
        <f t="shared" si="71"/>
        <v>12.200000000000001</v>
      </c>
      <c r="FC40" s="62">
        <f t="shared" si="72"/>
        <v>10.600000000000001</v>
      </c>
      <c r="FD40" s="34">
        <v>9</v>
      </c>
      <c r="FE40" s="62">
        <f t="shared" si="73"/>
        <v>8</v>
      </c>
      <c r="FF40" s="62">
        <f t="shared" si="74"/>
        <v>7</v>
      </c>
      <c r="FG40" s="62">
        <f t="shared" si="75"/>
        <v>6</v>
      </c>
      <c r="FH40" s="62">
        <f t="shared" si="76"/>
        <v>5</v>
      </c>
      <c r="FI40" s="34">
        <v>4</v>
      </c>
      <c r="FN40" s="4"/>
    </row>
    <row r="41" spans="1:170" ht="12" customHeight="1" x14ac:dyDescent="0.2">
      <c r="A41" s="30"/>
      <c r="B41" s="270"/>
      <c r="C41" s="116"/>
      <c r="D41" s="116"/>
      <c r="E41" s="116"/>
      <c r="F41" s="116"/>
      <c r="G41" s="116"/>
      <c r="H41" s="116"/>
      <c r="I41" s="116"/>
      <c r="J41" s="116"/>
      <c r="K41" s="116"/>
      <c r="L41" s="116"/>
      <c r="M41" s="294"/>
      <c r="N41" s="30"/>
      <c r="P41" s="30"/>
      <c r="Q41" s="221"/>
      <c r="R41" s="221"/>
      <c r="S41" s="221"/>
      <c r="T41" s="221"/>
      <c r="U41" s="221"/>
      <c r="V41" s="221"/>
      <c r="W41" s="221"/>
      <c r="X41" s="221"/>
      <c r="Y41" s="221"/>
      <c r="Z41" s="221"/>
      <c r="AA41" s="220"/>
      <c r="AB41" s="221"/>
      <c r="AC41" s="221"/>
      <c r="AD41" s="221"/>
      <c r="AE41" s="221"/>
      <c r="AF41" s="221"/>
      <c r="AG41" s="221"/>
      <c r="AH41" s="221"/>
      <c r="AI41" s="221"/>
      <c r="AJ41" s="30"/>
      <c r="AM41" s="4"/>
      <c r="AQ41" s="15">
        <f>IF(AA43&gt;0,1,0)</f>
        <v>0</v>
      </c>
      <c r="AR41" s="15">
        <f>IF(AC43&gt;0,1,0)</f>
        <v>0</v>
      </c>
      <c r="AS41" s="15">
        <f>IF(AE43&gt;0,1,0)</f>
        <v>0</v>
      </c>
      <c r="AT41" s="15">
        <f>IF(AG43&gt;0,1,0)</f>
        <v>0</v>
      </c>
      <c r="AU41" s="213">
        <f>SUM(AQ41:AT41)</f>
        <v>0</v>
      </c>
      <c r="BP41" s="35">
        <v>30</v>
      </c>
      <c r="BQ41" s="35" t="s">
        <v>92</v>
      </c>
      <c r="BR41" s="61">
        <v>1229</v>
      </c>
      <c r="BS41" s="62">
        <f t="shared" si="1"/>
        <v>1197.4000000000001</v>
      </c>
      <c r="BT41" s="62">
        <f t="shared" si="2"/>
        <v>1165.8000000000002</v>
      </c>
      <c r="BU41" s="62">
        <f t="shared" si="3"/>
        <v>1134.2000000000003</v>
      </c>
      <c r="BV41" s="62">
        <f t="shared" si="4"/>
        <v>1102.6000000000004</v>
      </c>
      <c r="BW41" s="34">
        <v>1071</v>
      </c>
      <c r="BX41" s="62">
        <f t="shared" si="5"/>
        <v>1045.4000000000001</v>
      </c>
      <c r="BY41" s="62">
        <f t="shared" si="6"/>
        <v>1019.8000000000001</v>
      </c>
      <c r="BZ41" s="62">
        <f t="shared" si="7"/>
        <v>994.2</v>
      </c>
      <c r="CA41" s="62">
        <f t="shared" si="8"/>
        <v>968.6</v>
      </c>
      <c r="CB41" s="34">
        <v>943</v>
      </c>
      <c r="CC41" s="62">
        <f t="shared" si="9"/>
        <v>922.2</v>
      </c>
      <c r="CD41" s="62">
        <f t="shared" si="10"/>
        <v>901.40000000000009</v>
      </c>
      <c r="CE41" s="62">
        <f t="shared" si="11"/>
        <v>880.60000000000014</v>
      </c>
      <c r="CF41" s="62">
        <f t="shared" si="12"/>
        <v>859.80000000000018</v>
      </c>
      <c r="CG41" s="34">
        <v>839</v>
      </c>
      <c r="CH41" s="62">
        <f t="shared" si="13"/>
        <v>822</v>
      </c>
      <c r="CI41" s="62">
        <f t="shared" si="14"/>
        <v>805</v>
      </c>
      <c r="CJ41" s="62">
        <f t="shared" si="15"/>
        <v>788</v>
      </c>
      <c r="CK41" s="62">
        <f t="shared" si="16"/>
        <v>771</v>
      </c>
      <c r="CL41" s="34">
        <v>754</v>
      </c>
      <c r="CM41" s="62">
        <f t="shared" si="17"/>
        <v>740.2</v>
      </c>
      <c r="CN41" s="62">
        <f t="shared" si="18"/>
        <v>726.40000000000009</v>
      </c>
      <c r="CO41" s="62">
        <f t="shared" si="19"/>
        <v>712.60000000000014</v>
      </c>
      <c r="CP41" s="62">
        <f t="shared" si="20"/>
        <v>698.80000000000018</v>
      </c>
      <c r="CQ41" s="34">
        <v>685</v>
      </c>
      <c r="CR41" s="62">
        <f t="shared" si="21"/>
        <v>673.2</v>
      </c>
      <c r="CS41" s="62">
        <f t="shared" si="22"/>
        <v>661.40000000000009</v>
      </c>
      <c r="CT41" s="62">
        <f t="shared" si="23"/>
        <v>649.60000000000014</v>
      </c>
      <c r="CU41" s="62">
        <f t="shared" si="24"/>
        <v>637.80000000000018</v>
      </c>
      <c r="CV41" s="34">
        <v>626</v>
      </c>
      <c r="CW41" s="62">
        <f t="shared" si="25"/>
        <v>616</v>
      </c>
      <c r="CX41" s="62">
        <f t="shared" si="26"/>
        <v>606</v>
      </c>
      <c r="CY41" s="62">
        <f t="shared" si="27"/>
        <v>596</v>
      </c>
      <c r="CZ41" s="62">
        <f t="shared" si="28"/>
        <v>586</v>
      </c>
      <c r="DA41" s="34">
        <v>576</v>
      </c>
      <c r="DB41" s="62">
        <f t="shared" si="29"/>
        <v>566.79999999999995</v>
      </c>
      <c r="DC41" s="62">
        <f t="shared" si="30"/>
        <v>557.59999999999991</v>
      </c>
      <c r="DD41" s="62">
        <f t="shared" si="31"/>
        <v>548.39999999999986</v>
      </c>
      <c r="DE41" s="62">
        <f t="shared" si="32"/>
        <v>539.19999999999982</v>
      </c>
      <c r="DF41" s="34">
        <v>530</v>
      </c>
      <c r="DG41" s="62">
        <f t="shared" si="33"/>
        <v>521.6</v>
      </c>
      <c r="DH41" s="62">
        <f t="shared" si="34"/>
        <v>513.20000000000005</v>
      </c>
      <c r="DI41" s="62">
        <f t="shared" si="35"/>
        <v>504.80000000000007</v>
      </c>
      <c r="DJ41" s="62">
        <f t="shared" si="36"/>
        <v>496.40000000000009</v>
      </c>
      <c r="DK41" s="34">
        <v>488</v>
      </c>
      <c r="DL41" s="62">
        <f t="shared" si="37"/>
        <v>479.8</v>
      </c>
      <c r="DM41" s="62">
        <f t="shared" si="38"/>
        <v>471.6</v>
      </c>
      <c r="DN41" s="62">
        <f t="shared" si="39"/>
        <v>463.40000000000003</v>
      </c>
      <c r="DO41" s="62">
        <f t="shared" si="40"/>
        <v>455.20000000000005</v>
      </c>
      <c r="DP41" s="34">
        <v>447</v>
      </c>
      <c r="DQ41" s="62">
        <f t="shared" si="41"/>
        <v>438.8</v>
      </c>
      <c r="DR41" s="62">
        <f t="shared" si="42"/>
        <v>430.6</v>
      </c>
      <c r="DS41" s="62">
        <f t="shared" si="43"/>
        <v>422.40000000000003</v>
      </c>
      <c r="DT41" s="62">
        <f t="shared" si="44"/>
        <v>414.20000000000005</v>
      </c>
      <c r="DU41" s="34">
        <v>406</v>
      </c>
      <c r="DV41" s="62">
        <f t="shared" si="45"/>
        <v>397.6</v>
      </c>
      <c r="DW41" s="62">
        <f t="shared" si="46"/>
        <v>389.20000000000005</v>
      </c>
      <c r="DX41" s="62">
        <f t="shared" si="47"/>
        <v>380.80000000000007</v>
      </c>
      <c r="DY41" s="62">
        <f t="shared" si="48"/>
        <v>372.40000000000009</v>
      </c>
      <c r="DZ41" s="34">
        <v>364</v>
      </c>
      <c r="EA41" s="62">
        <f t="shared" si="49"/>
        <v>355.4</v>
      </c>
      <c r="EB41" s="62">
        <f t="shared" si="50"/>
        <v>346.79999999999995</v>
      </c>
      <c r="EC41" s="62">
        <f t="shared" si="51"/>
        <v>338.19999999999993</v>
      </c>
      <c r="ED41" s="62">
        <f t="shared" si="52"/>
        <v>329.59999999999991</v>
      </c>
      <c r="EE41" s="34">
        <v>321</v>
      </c>
      <c r="EF41" s="62">
        <f t="shared" si="53"/>
        <v>312.39999999999998</v>
      </c>
      <c r="EG41" s="62">
        <f t="shared" si="54"/>
        <v>303.79999999999995</v>
      </c>
      <c r="EH41" s="62">
        <f t="shared" si="55"/>
        <v>295.19999999999993</v>
      </c>
      <c r="EI41" s="62">
        <f t="shared" si="56"/>
        <v>286.59999999999991</v>
      </c>
      <c r="EJ41" s="34">
        <v>278</v>
      </c>
      <c r="EK41" s="62">
        <f t="shared" si="57"/>
        <v>269.2</v>
      </c>
      <c r="EL41" s="62">
        <f t="shared" si="58"/>
        <v>260.39999999999998</v>
      </c>
      <c r="EM41" s="62">
        <f t="shared" si="59"/>
        <v>251.59999999999997</v>
      </c>
      <c r="EN41" s="62">
        <f t="shared" si="60"/>
        <v>242.79999999999995</v>
      </c>
      <c r="EO41" s="34">
        <v>234</v>
      </c>
      <c r="EP41" s="62">
        <f t="shared" si="61"/>
        <v>225.6</v>
      </c>
      <c r="EQ41" s="62">
        <f t="shared" si="62"/>
        <v>217.2</v>
      </c>
      <c r="ER41" s="62">
        <f t="shared" si="63"/>
        <v>208.79999999999998</v>
      </c>
      <c r="ES41" s="62">
        <f t="shared" si="64"/>
        <v>200.39999999999998</v>
      </c>
      <c r="ET41" s="34">
        <v>192</v>
      </c>
      <c r="EU41" s="62">
        <f t="shared" si="65"/>
        <v>184.4</v>
      </c>
      <c r="EV41" s="62">
        <f t="shared" si="66"/>
        <v>176.8</v>
      </c>
      <c r="EW41" s="62">
        <f t="shared" si="67"/>
        <v>169.20000000000002</v>
      </c>
      <c r="EX41" s="62">
        <f t="shared" si="68"/>
        <v>161.60000000000002</v>
      </c>
      <c r="EY41" s="34">
        <v>154</v>
      </c>
      <c r="EZ41" s="62">
        <f t="shared" si="69"/>
        <v>147.4</v>
      </c>
      <c r="FA41" s="62">
        <f t="shared" si="70"/>
        <v>140.80000000000001</v>
      </c>
      <c r="FB41" s="62">
        <f t="shared" si="71"/>
        <v>134.20000000000002</v>
      </c>
      <c r="FC41" s="62">
        <f t="shared" si="72"/>
        <v>127.60000000000002</v>
      </c>
      <c r="FD41" s="34">
        <v>121</v>
      </c>
      <c r="FE41" s="62">
        <f t="shared" si="73"/>
        <v>115.8</v>
      </c>
      <c r="FF41" s="62">
        <f t="shared" si="74"/>
        <v>110.6</v>
      </c>
      <c r="FG41" s="62">
        <f t="shared" si="75"/>
        <v>105.39999999999999</v>
      </c>
      <c r="FH41" s="62">
        <f t="shared" si="76"/>
        <v>100.19999999999999</v>
      </c>
      <c r="FI41" s="34">
        <v>95</v>
      </c>
      <c r="FN41" s="4"/>
    </row>
    <row r="42" spans="1:170" ht="12" customHeight="1" x14ac:dyDescent="0.2">
      <c r="A42" s="30"/>
      <c r="B42" s="270"/>
      <c r="C42" s="116" t="s">
        <v>26</v>
      </c>
      <c r="D42" s="116"/>
      <c r="E42" s="116"/>
      <c r="F42" s="116"/>
      <c r="G42" s="116"/>
      <c r="H42" s="116"/>
      <c r="I42" s="116"/>
      <c r="J42" s="116"/>
      <c r="K42" s="116"/>
      <c r="L42" s="116"/>
      <c r="M42" s="294"/>
      <c r="N42" s="30"/>
      <c r="P42" s="30"/>
      <c r="Q42" s="162"/>
      <c r="R42" s="162"/>
      <c r="S42" s="162"/>
      <c r="T42" s="162"/>
      <c r="U42" s="162"/>
      <c r="V42" s="169"/>
      <c r="W42" s="162"/>
      <c r="X42" s="162"/>
      <c r="Y42" s="162"/>
      <c r="Z42" s="168"/>
      <c r="AA42" s="162" t="s">
        <v>68</v>
      </c>
      <c r="AB42" s="162"/>
      <c r="AC42" s="162" t="s">
        <v>69</v>
      </c>
      <c r="AD42" s="162"/>
      <c r="AE42" s="162" t="s">
        <v>70</v>
      </c>
      <c r="AF42" s="162"/>
      <c r="AG42" s="162" t="s">
        <v>71</v>
      </c>
      <c r="AH42" s="162"/>
      <c r="AI42" s="162"/>
      <c r="AJ42" s="30"/>
      <c r="AM42" s="4"/>
      <c r="AN42" s="27" t="s">
        <v>8</v>
      </c>
      <c r="BP42" s="35">
        <v>33</v>
      </c>
      <c r="BQ42" s="35" t="s">
        <v>91</v>
      </c>
      <c r="BR42" s="61">
        <v>732</v>
      </c>
      <c r="BS42" s="62">
        <f t="shared" si="1"/>
        <v>716</v>
      </c>
      <c r="BT42" s="62">
        <f t="shared" si="2"/>
        <v>700</v>
      </c>
      <c r="BU42" s="62">
        <f t="shared" si="3"/>
        <v>684</v>
      </c>
      <c r="BV42" s="62">
        <f t="shared" si="4"/>
        <v>668</v>
      </c>
      <c r="BW42" s="34">
        <v>652</v>
      </c>
      <c r="BX42" s="62">
        <f t="shared" si="5"/>
        <v>638.6</v>
      </c>
      <c r="BY42" s="62">
        <f t="shared" si="6"/>
        <v>625.20000000000005</v>
      </c>
      <c r="BZ42" s="62">
        <f t="shared" si="7"/>
        <v>611.80000000000007</v>
      </c>
      <c r="CA42" s="62">
        <f t="shared" si="8"/>
        <v>598.40000000000009</v>
      </c>
      <c r="CB42" s="34">
        <v>585</v>
      </c>
      <c r="CC42" s="62">
        <f t="shared" si="9"/>
        <v>574.20000000000005</v>
      </c>
      <c r="CD42" s="62">
        <f t="shared" si="10"/>
        <v>563.40000000000009</v>
      </c>
      <c r="CE42" s="62">
        <f t="shared" si="11"/>
        <v>552.60000000000014</v>
      </c>
      <c r="CF42" s="62">
        <f t="shared" si="12"/>
        <v>541.80000000000018</v>
      </c>
      <c r="CG42" s="34">
        <v>531</v>
      </c>
      <c r="CH42" s="62">
        <f t="shared" si="13"/>
        <v>522</v>
      </c>
      <c r="CI42" s="62">
        <f t="shared" si="14"/>
        <v>513</v>
      </c>
      <c r="CJ42" s="62">
        <f t="shared" si="15"/>
        <v>504</v>
      </c>
      <c r="CK42" s="62">
        <f t="shared" si="16"/>
        <v>495</v>
      </c>
      <c r="CL42" s="34">
        <v>486</v>
      </c>
      <c r="CM42" s="62">
        <f t="shared" si="17"/>
        <v>478.4</v>
      </c>
      <c r="CN42" s="62">
        <f t="shared" si="18"/>
        <v>470.79999999999995</v>
      </c>
      <c r="CO42" s="62">
        <f t="shared" si="19"/>
        <v>463.19999999999993</v>
      </c>
      <c r="CP42" s="62">
        <f t="shared" si="20"/>
        <v>455.59999999999991</v>
      </c>
      <c r="CQ42" s="34">
        <v>448</v>
      </c>
      <c r="CR42" s="62">
        <f t="shared" si="21"/>
        <v>441.6</v>
      </c>
      <c r="CS42" s="62">
        <f t="shared" si="22"/>
        <v>435.20000000000005</v>
      </c>
      <c r="CT42" s="62">
        <f t="shared" si="23"/>
        <v>428.80000000000007</v>
      </c>
      <c r="CU42" s="62">
        <f t="shared" si="24"/>
        <v>422.40000000000009</v>
      </c>
      <c r="CV42" s="34">
        <v>416</v>
      </c>
      <c r="CW42" s="62">
        <f t="shared" si="25"/>
        <v>410.2</v>
      </c>
      <c r="CX42" s="62">
        <f t="shared" si="26"/>
        <v>404.4</v>
      </c>
      <c r="CY42" s="62">
        <f t="shared" si="27"/>
        <v>398.59999999999997</v>
      </c>
      <c r="CZ42" s="62">
        <f t="shared" si="28"/>
        <v>392.79999999999995</v>
      </c>
      <c r="DA42" s="34">
        <v>387</v>
      </c>
      <c r="DB42" s="62">
        <f t="shared" si="29"/>
        <v>381.6</v>
      </c>
      <c r="DC42" s="62">
        <f t="shared" si="30"/>
        <v>376.20000000000005</v>
      </c>
      <c r="DD42" s="62">
        <f t="shared" si="31"/>
        <v>370.80000000000007</v>
      </c>
      <c r="DE42" s="62">
        <f t="shared" si="32"/>
        <v>365.40000000000009</v>
      </c>
      <c r="DF42" s="34">
        <v>360</v>
      </c>
      <c r="DG42" s="62">
        <f t="shared" si="33"/>
        <v>355</v>
      </c>
      <c r="DH42" s="62">
        <f t="shared" si="34"/>
        <v>350</v>
      </c>
      <c r="DI42" s="62">
        <f t="shared" si="35"/>
        <v>345</v>
      </c>
      <c r="DJ42" s="62">
        <f t="shared" si="36"/>
        <v>340</v>
      </c>
      <c r="DK42" s="34">
        <v>335</v>
      </c>
      <c r="DL42" s="62">
        <f t="shared" si="37"/>
        <v>330</v>
      </c>
      <c r="DM42" s="62">
        <f t="shared" si="38"/>
        <v>325</v>
      </c>
      <c r="DN42" s="62">
        <f t="shared" si="39"/>
        <v>320</v>
      </c>
      <c r="DO42" s="62">
        <f t="shared" si="40"/>
        <v>315</v>
      </c>
      <c r="DP42" s="34">
        <v>310</v>
      </c>
      <c r="DQ42" s="62">
        <f t="shared" si="41"/>
        <v>305</v>
      </c>
      <c r="DR42" s="62">
        <f t="shared" si="42"/>
        <v>300</v>
      </c>
      <c r="DS42" s="62">
        <f t="shared" si="43"/>
        <v>295</v>
      </c>
      <c r="DT42" s="62">
        <f t="shared" si="44"/>
        <v>290</v>
      </c>
      <c r="DU42" s="34">
        <v>285</v>
      </c>
      <c r="DV42" s="62">
        <f t="shared" si="45"/>
        <v>280</v>
      </c>
      <c r="DW42" s="62">
        <f t="shared" si="46"/>
        <v>275</v>
      </c>
      <c r="DX42" s="62">
        <f t="shared" si="47"/>
        <v>270</v>
      </c>
      <c r="DY42" s="62">
        <f t="shared" si="48"/>
        <v>265</v>
      </c>
      <c r="DZ42" s="34">
        <v>260</v>
      </c>
      <c r="EA42" s="62">
        <f t="shared" si="49"/>
        <v>254.8</v>
      </c>
      <c r="EB42" s="62">
        <f t="shared" si="50"/>
        <v>249.60000000000002</v>
      </c>
      <c r="EC42" s="62">
        <f t="shared" si="51"/>
        <v>244.40000000000003</v>
      </c>
      <c r="ED42" s="62">
        <f t="shared" si="52"/>
        <v>239.20000000000005</v>
      </c>
      <c r="EE42" s="34">
        <v>234</v>
      </c>
      <c r="EF42" s="62">
        <f t="shared" si="53"/>
        <v>228.8</v>
      </c>
      <c r="EG42" s="62">
        <f t="shared" si="54"/>
        <v>223.60000000000002</v>
      </c>
      <c r="EH42" s="62">
        <f t="shared" si="55"/>
        <v>218.40000000000003</v>
      </c>
      <c r="EI42" s="62">
        <f t="shared" si="56"/>
        <v>213.20000000000005</v>
      </c>
      <c r="EJ42" s="34">
        <v>208</v>
      </c>
      <c r="EK42" s="62">
        <f t="shared" si="57"/>
        <v>202.8</v>
      </c>
      <c r="EL42" s="62">
        <f t="shared" si="58"/>
        <v>197.60000000000002</v>
      </c>
      <c r="EM42" s="62">
        <f t="shared" si="59"/>
        <v>192.40000000000003</v>
      </c>
      <c r="EN42" s="62">
        <f t="shared" si="60"/>
        <v>187.20000000000005</v>
      </c>
      <c r="EO42" s="34">
        <v>182</v>
      </c>
      <c r="EP42" s="62">
        <f t="shared" si="61"/>
        <v>177</v>
      </c>
      <c r="EQ42" s="62">
        <f t="shared" si="62"/>
        <v>172</v>
      </c>
      <c r="ER42" s="62">
        <f t="shared" si="63"/>
        <v>167</v>
      </c>
      <c r="ES42" s="62">
        <f t="shared" si="64"/>
        <v>162</v>
      </c>
      <c r="ET42" s="34">
        <v>157</v>
      </c>
      <c r="EU42" s="62">
        <f t="shared" si="65"/>
        <v>152.4</v>
      </c>
      <c r="EV42" s="62">
        <f t="shared" si="66"/>
        <v>147.80000000000001</v>
      </c>
      <c r="EW42" s="62">
        <f t="shared" si="67"/>
        <v>143.20000000000002</v>
      </c>
      <c r="EX42" s="62">
        <f t="shared" si="68"/>
        <v>138.60000000000002</v>
      </c>
      <c r="EY42" s="34">
        <v>134</v>
      </c>
      <c r="EZ42" s="62">
        <f t="shared" si="69"/>
        <v>130.19999999999999</v>
      </c>
      <c r="FA42" s="62">
        <f t="shared" si="70"/>
        <v>126.39999999999999</v>
      </c>
      <c r="FB42" s="62">
        <f t="shared" si="71"/>
        <v>122.6</v>
      </c>
      <c r="FC42" s="62">
        <f t="shared" si="72"/>
        <v>118.8</v>
      </c>
      <c r="FD42" s="34">
        <v>115</v>
      </c>
      <c r="FE42" s="62">
        <f t="shared" si="73"/>
        <v>111.8</v>
      </c>
      <c r="FF42" s="62">
        <f t="shared" si="74"/>
        <v>108.6</v>
      </c>
      <c r="FG42" s="62">
        <f t="shared" si="75"/>
        <v>105.39999999999999</v>
      </c>
      <c r="FH42" s="62">
        <f t="shared" si="76"/>
        <v>102.19999999999999</v>
      </c>
      <c r="FI42" s="34">
        <v>99</v>
      </c>
      <c r="FN42" s="4"/>
    </row>
    <row r="43" spans="1:170" ht="12" customHeight="1" thickBot="1" x14ac:dyDescent="0.25">
      <c r="A43" s="30"/>
      <c r="B43" s="271"/>
      <c r="C43" s="117"/>
      <c r="D43" s="117"/>
      <c r="E43" s="117"/>
      <c r="F43" s="117"/>
      <c r="G43" s="117"/>
      <c r="H43" s="117"/>
      <c r="I43" s="117"/>
      <c r="J43" s="117"/>
      <c r="K43" s="117"/>
      <c r="L43" s="117"/>
      <c r="M43" s="295"/>
      <c r="N43" s="30"/>
      <c r="P43" s="30"/>
      <c r="Q43" s="265" t="s">
        <v>194</v>
      </c>
      <c r="R43" s="265"/>
      <c r="S43" s="265"/>
      <c r="T43" s="265"/>
      <c r="U43" s="265"/>
      <c r="V43" s="265"/>
      <c r="W43" s="265"/>
      <c r="X43" s="265"/>
      <c r="Y43" s="265"/>
      <c r="Z43" s="266"/>
      <c r="AA43" s="199"/>
      <c r="AB43" s="200"/>
      <c r="AC43" s="201"/>
      <c r="AD43" s="200"/>
      <c r="AE43" s="201"/>
      <c r="AF43" s="200"/>
      <c r="AG43" s="201"/>
      <c r="AH43" s="162"/>
      <c r="AI43" s="162"/>
      <c r="AJ43" s="30"/>
      <c r="AM43" s="4"/>
      <c r="AN43" s="15">
        <v>1</v>
      </c>
      <c r="AQ43" s="15" t="b">
        <f>AND(ISNUMBER($AA$38),AND(ISBLANK(AA43),$AU$41=0))</f>
        <v>0</v>
      </c>
      <c r="AR43" s="15" t="b">
        <f>AND(ISNUMBER($AA$38),AND(ISBLANK(AC43),$AU$41=0))</f>
        <v>0</v>
      </c>
      <c r="AS43" s="15" t="b">
        <f>AND(ISNUMBER($AA$38),AND(ISBLANK(AE43),$AU$41=0))</f>
        <v>0</v>
      </c>
      <c r="AT43" s="15" t="b">
        <f>AND(ISNUMBER($AA$38),AND(ISBLANK(AG43),$AU$41=0))</f>
        <v>0</v>
      </c>
      <c r="BP43" s="35">
        <v>34</v>
      </c>
      <c r="BQ43" s="35" t="s">
        <v>90</v>
      </c>
      <c r="BR43" s="61">
        <v>511</v>
      </c>
      <c r="BS43" s="62">
        <f t="shared" si="1"/>
        <v>496.6</v>
      </c>
      <c r="BT43" s="62">
        <f t="shared" si="2"/>
        <v>482.20000000000005</v>
      </c>
      <c r="BU43" s="62">
        <f t="shared" si="3"/>
        <v>467.80000000000007</v>
      </c>
      <c r="BV43" s="62">
        <f t="shared" si="4"/>
        <v>453.40000000000009</v>
      </c>
      <c r="BW43" s="34">
        <v>439</v>
      </c>
      <c r="BX43" s="62">
        <f t="shared" si="5"/>
        <v>427</v>
      </c>
      <c r="BY43" s="62">
        <f t="shared" si="6"/>
        <v>415</v>
      </c>
      <c r="BZ43" s="62">
        <f t="shared" si="7"/>
        <v>403</v>
      </c>
      <c r="CA43" s="62">
        <f t="shared" si="8"/>
        <v>391</v>
      </c>
      <c r="CB43" s="34">
        <v>379</v>
      </c>
      <c r="CC43" s="62">
        <f t="shared" si="9"/>
        <v>369.2</v>
      </c>
      <c r="CD43" s="62">
        <f t="shared" si="10"/>
        <v>359.4</v>
      </c>
      <c r="CE43" s="62">
        <f t="shared" si="11"/>
        <v>349.59999999999997</v>
      </c>
      <c r="CF43" s="62">
        <f t="shared" si="12"/>
        <v>339.79999999999995</v>
      </c>
      <c r="CG43" s="34">
        <v>330</v>
      </c>
      <c r="CH43" s="62">
        <f t="shared" si="13"/>
        <v>322</v>
      </c>
      <c r="CI43" s="62">
        <f t="shared" si="14"/>
        <v>314</v>
      </c>
      <c r="CJ43" s="62">
        <f t="shared" si="15"/>
        <v>306</v>
      </c>
      <c r="CK43" s="62">
        <f t="shared" si="16"/>
        <v>298</v>
      </c>
      <c r="CL43" s="34">
        <v>290</v>
      </c>
      <c r="CM43" s="62">
        <f t="shared" si="17"/>
        <v>283.2</v>
      </c>
      <c r="CN43" s="62">
        <f t="shared" si="18"/>
        <v>276.39999999999998</v>
      </c>
      <c r="CO43" s="62">
        <f t="shared" si="19"/>
        <v>269.59999999999997</v>
      </c>
      <c r="CP43" s="62">
        <f t="shared" si="20"/>
        <v>262.79999999999995</v>
      </c>
      <c r="CQ43" s="34">
        <v>256</v>
      </c>
      <c r="CR43" s="62">
        <f t="shared" si="21"/>
        <v>250.4</v>
      </c>
      <c r="CS43" s="62">
        <f t="shared" si="22"/>
        <v>244.8</v>
      </c>
      <c r="CT43" s="62">
        <f t="shared" si="23"/>
        <v>239.20000000000002</v>
      </c>
      <c r="CU43" s="62">
        <f t="shared" si="24"/>
        <v>233.60000000000002</v>
      </c>
      <c r="CV43" s="34">
        <v>228</v>
      </c>
      <c r="CW43" s="62">
        <f t="shared" si="25"/>
        <v>223.2</v>
      </c>
      <c r="CX43" s="62">
        <f t="shared" si="26"/>
        <v>218.39999999999998</v>
      </c>
      <c r="CY43" s="62">
        <f t="shared" si="27"/>
        <v>213.59999999999997</v>
      </c>
      <c r="CZ43" s="62">
        <f t="shared" si="28"/>
        <v>208.79999999999995</v>
      </c>
      <c r="DA43" s="34">
        <v>204</v>
      </c>
      <c r="DB43" s="62">
        <f t="shared" si="29"/>
        <v>200</v>
      </c>
      <c r="DC43" s="62">
        <f t="shared" si="30"/>
        <v>196</v>
      </c>
      <c r="DD43" s="62">
        <f t="shared" si="31"/>
        <v>192</v>
      </c>
      <c r="DE43" s="62">
        <f t="shared" si="32"/>
        <v>188</v>
      </c>
      <c r="DF43" s="34">
        <v>184</v>
      </c>
      <c r="DG43" s="62">
        <f t="shared" si="33"/>
        <v>180.4</v>
      </c>
      <c r="DH43" s="62">
        <f t="shared" si="34"/>
        <v>176.8</v>
      </c>
      <c r="DI43" s="62">
        <f t="shared" si="35"/>
        <v>173.20000000000002</v>
      </c>
      <c r="DJ43" s="62">
        <f t="shared" si="36"/>
        <v>169.60000000000002</v>
      </c>
      <c r="DK43" s="34">
        <v>166</v>
      </c>
      <c r="DL43" s="62">
        <f t="shared" si="37"/>
        <v>162.6</v>
      </c>
      <c r="DM43" s="62">
        <f t="shared" si="38"/>
        <v>159.19999999999999</v>
      </c>
      <c r="DN43" s="62">
        <f t="shared" si="39"/>
        <v>155.79999999999998</v>
      </c>
      <c r="DO43" s="62">
        <f t="shared" si="40"/>
        <v>152.39999999999998</v>
      </c>
      <c r="DP43" s="34">
        <v>149</v>
      </c>
      <c r="DQ43" s="62">
        <f t="shared" si="41"/>
        <v>146</v>
      </c>
      <c r="DR43" s="62">
        <f t="shared" si="42"/>
        <v>143</v>
      </c>
      <c r="DS43" s="62">
        <f t="shared" si="43"/>
        <v>140</v>
      </c>
      <c r="DT43" s="62">
        <f t="shared" si="44"/>
        <v>137</v>
      </c>
      <c r="DU43" s="34">
        <v>134</v>
      </c>
      <c r="DV43" s="62">
        <f t="shared" si="45"/>
        <v>131</v>
      </c>
      <c r="DW43" s="62">
        <f t="shared" si="46"/>
        <v>128</v>
      </c>
      <c r="DX43" s="62">
        <f t="shared" si="47"/>
        <v>125</v>
      </c>
      <c r="DY43" s="62">
        <f t="shared" si="48"/>
        <v>122</v>
      </c>
      <c r="DZ43" s="34">
        <v>119</v>
      </c>
      <c r="EA43" s="62">
        <f t="shared" si="49"/>
        <v>116</v>
      </c>
      <c r="EB43" s="62">
        <f t="shared" si="50"/>
        <v>113</v>
      </c>
      <c r="EC43" s="62">
        <f t="shared" si="51"/>
        <v>110</v>
      </c>
      <c r="ED43" s="62">
        <f t="shared" si="52"/>
        <v>107</v>
      </c>
      <c r="EE43" s="34">
        <v>104</v>
      </c>
      <c r="EF43" s="62">
        <f t="shared" si="53"/>
        <v>101</v>
      </c>
      <c r="EG43" s="62">
        <f t="shared" si="54"/>
        <v>98</v>
      </c>
      <c r="EH43" s="62">
        <f t="shared" si="55"/>
        <v>95</v>
      </c>
      <c r="EI43" s="62">
        <f t="shared" si="56"/>
        <v>92</v>
      </c>
      <c r="EJ43" s="34">
        <v>89</v>
      </c>
      <c r="EK43" s="62">
        <f t="shared" si="57"/>
        <v>86</v>
      </c>
      <c r="EL43" s="62">
        <f t="shared" si="58"/>
        <v>83</v>
      </c>
      <c r="EM43" s="62">
        <f t="shared" si="59"/>
        <v>80</v>
      </c>
      <c r="EN43" s="62">
        <f t="shared" si="60"/>
        <v>77</v>
      </c>
      <c r="EO43" s="34">
        <v>74</v>
      </c>
      <c r="EP43" s="62">
        <f t="shared" si="61"/>
        <v>71.2</v>
      </c>
      <c r="EQ43" s="62">
        <f t="shared" si="62"/>
        <v>68.400000000000006</v>
      </c>
      <c r="ER43" s="62">
        <f t="shared" si="63"/>
        <v>65.600000000000009</v>
      </c>
      <c r="ES43" s="62">
        <f t="shared" si="64"/>
        <v>62.800000000000011</v>
      </c>
      <c r="ET43" s="34">
        <v>60</v>
      </c>
      <c r="EU43" s="62">
        <f t="shared" si="65"/>
        <v>57.4</v>
      </c>
      <c r="EV43" s="62">
        <f t="shared" si="66"/>
        <v>54.8</v>
      </c>
      <c r="EW43" s="62">
        <f t="shared" si="67"/>
        <v>52.199999999999996</v>
      </c>
      <c r="EX43" s="62">
        <f t="shared" si="68"/>
        <v>49.599999999999994</v>
      </c>
      <c r="EY43" s="34">
        <v>47</v>
      </c>
      <c r="EZ43" s="62">
        <f t="shared" si="69"/>
        <v>44.6</v>
      </c>
      <c r="FA43" s="62">
        <f t="shared" si="70"/>
        <v>42.2</v>
      </c>
      <c r="FB43" s="62">
        <f t="shared" si="71"/>
        <v>39.800000000000004</v>
      </c>
      <c r="FC43" s="62">
        <f t="shared" si="72"/>
        <v>37.400000000000006</v>
      </c>
      <c r="FD43" s="34">
        <v>35</v>
      </c>
      <c r="FE43" s="62">
        <f t="shared" si="73"/>
        <v>33</v>
      </c>
      <c r="FF43" s="62">
        <f t="shared" si="74"/>
        <v>31</v>
      </c>
      <c r="FG43" s="62">
        <f t="shared" si="75"/>
        <v>29</v>
      </c>
      <c r="FH43" s="62">
        <f t="shared" si="76"/>
        <v>27</v>
      </c>
      <c r="FI43" s="34">
        <v>25</v>
      </c>
      <c r="FN43" s="4"/>
    </row>
    <row r="44" spans="1:170" ht="12" customHeight="1" thickBot="1" x14ac:dyDescent="0.25">
      <c r="A44" s="30"/>
      <c r="B44" s="116"/>
      <c r="C44" s="116"/>
      <c r="D44" s="116"/>
      <c r="E44" s="116"/>
      <c r="F44" s="116"/>
      <c r="G44" s="116"/>
      <c r="H44" s="116"/>
      <c r="I44" s="116"/>
      <c r="J44" s="116"/>
      <c r="K44" s="116"/>
      <c r="L44" s="116"/>
      <c r="M44" s="116"/>
      <c r="N44" s="30"/>
      <c r="P44" s="30"/>
      <c r="Q44" s="265"/>
      <c r="R44" s="265"/>
      <c r="S44" s="265"/>
      <c r="T44" s="265"/>
      <c r="U44" s="265"/>
      <c r="V44" s="265"/>
      <c r="W44" s="265"/>
      <c r="X44" s="265"/>
      <c r="Y44" s="265"/>
      <c r="Z44" s="266"/>
      <c r="AA44" s="162"/>
      <c r="AB44" s="169"/>
      <c r="AC44" s="203"/>
      <c r="AD44" s="162"/>
      <c r="AE44" s="203"/>
      <c r="AF44" s="162"/>
      <c r="AG44" s="203"/>
      <c r="AH44" s="162"/>
      <c r="AI44" s="162"/>
      <c r="AJ44" s="30"/>
      <c r="AM44" s="4"/>
      <c r="AN44" s="15">
        <v>3</v>
      </c>
      <c r="AQ44" s="31"/>
      <c r="AR44" s="31"/>
      <c r="AS44" s="31"/>
      <c r="BP44" s="35">
        <v>37</v>
      </c>
      <c r="BQ44" s="35" t="s">
        <v>89</v>
      </c>
      <c r="BR44" s="61">
        <v>755</v>
      </c>
      <c r="BS44" s="62">
        <f t="shared" si="1"/>
        <v>733.8</v>
      </c>
      <c r="BT44" s="62">
        <f t="shared" si="2"/>
        <v>712.59999999999991</v>
      </c>
      <c r="BU44" s="62">
        <f t="shared" si="3"/>
        <v>691.39999999999986</v>
      </c>
      <c r="BV44" s="62">
        <f t="shared" si="4"/>
        <v>670.19999999999982</v>
      </c>
      <c r="BW44" s="34">
        <v>649</v>
      </c>
      <c r="BX44" s="62">
        <f t="shared" si="5"/>
        <v>631.79999999999995</v>
      </c>
      <c r="BY44" s="62">
        <f t="shared" si="6"/>
        <v>614.59999999999991</v>
      </c>
      <c r="BZ44" s="62">
        <f t="shared" si="7"/>
        <v>597.39999999999986</v>
      </c>
      <c r="CA44" s="62">
        <f t="shared" si="8"/>
        <v>580.19999999999982</v>
      </c>
      <c r="CB44" s="34">
        <v>563</v>
      </c>
      <c r="CC44" s="62">
        <f t="shared" si="9"/>
        <v>548.79999999999995</v>
      </c>
      <c r="CD44" s="62">
        <f t="shared" si="10"/>
        <v>534.59999999999991</v>
      </c>
      <c r="CE44" s="62">
        <f t="shared" si="11"/>
        <v>520.39999999999986</v>
      </c>
      <c r="CF44" s="62">
        <f t="shared" si="12"/>
        <v>506.19999999999987</v>
      </c>
      <c r="CG44" s="34">
        <v>492</v>
      </c>
      <c r="CH44" s="62">
        <f t="shared" si="13"/>
        <v>480.4</v>
      </c>
      <c r="CI44" s="62">
        <f t="shared" si="14"/>
        <v>468.79999999999995</v>
      </c>
      <c r="CJ44" s="62">
        <f t="shared" si="15"/>
        <v>457.19999999999993</v>
      </c>
      <c r="CK44" s="62">
        <f t="shared" si="16"/>
        <v>445.59999999999991</v>
      </c>
      <c r="CL44" s="34">
        <v>434</v>
      </c>
      <c r="CM44" s="62">
        <f t="shared" si="17"/>
        <v>424.6</v>
      </c>
      <c r="CN44" s="62">
        <f t="shared" si="18"/>
        <v>415.20000000000005</v>
      </c>
      <c r="CO44" s="62">
        <f t="shared" si="19"/>
        <v>405.80000000000007</v>
      </c>
      <c r="CP44" s="62">
        <f t="shared" si="20"/>
        <v>396.40000000000009</v>
      </c>
      <c r="CQ44" s="34">
        <v>387</v>
      </c>
      <c r="CR44" s="62">
        <f t="shared" si="21"/>
        <v>379.2</v>
      </c>
      <c r="CS44" s="62">
        <f t="shared" si="22"/>
        <v>371.4</v>
      </c>
      <c r="CT44" s="62">
        <f t="shared" si="23"/>
        <v>363.59999999999997</v>
      </c>
      <c r="CU44" s="62">
        <f t="shared" si="24"/>
        <v>355.79999999999995</v>
      </c>
      <c r="CV44" s="34">
        <v>348</v>
      </c>
      <c r="CW44" s="62">
        <f t="shared" si="25"/>
        <v>341.4</v>
      </c>
      <c r="CX44" s="62">
        <f t="shared" si="26"/>
        <v>334.79999999999995</v>
      </c>
      <c r="CY44" s="62">
        <f t="shared" si="27"/>
        <v>328.19999999999993</v>
      </c>
      <c r="CZ44" s="62">
        <f t="shared" si="28"/>
        <v>321.59999999999991</v>
      </c>
      <c r="DA44" s="34">
        <v>315</v>
      </c>
      <c r="DB44" s="62">
        <f t="shared" si="29"/>
        <v>309.2</v>
      </c>
      <c r="DC44" s="62">
        <f t="shared" si="30"/>
        <v>303.39999999999998</v>
      </c>
      <c r="DD44" s="62">
        <f t="shared" si="31"/>
        <v>297.59999999999997</v>
      </c>
      <c r="DE44" s="62">
        <f t="shared" si="32"/>
        <v>291.79999999999995</v>
      </c>
      <c r="DF44" s="34">
        <v>286</v>
      </c>
      <c r="DG44" s="62">
        <f t="shared" si="33"/>
        <v>280.60000000000002</v>
      </c>
      <c r="DH44" s="62">
        <f t="shared" si="34"/>
        <v>275.20000000000005</v>
      </c>
      <c r="DI44" s="62">
        <f t="shared" si="35"/>
        <v>269.80000000000007</v>
      </c>
      <c r="DJ44" s="62">
        <f t="shared" si="36"/>
        <v>264.40000000000009</v>
      </c>
      <c r="DK44" s="34">
        <v>259</v>
      </c>
      <c r="DL44" s="62">
        <f t="shared" si="37"/>
        <v>254.2</v>
      </c>
      <c r="DM44" s="62">
        <f t="shared" si="38"/>
        <v>249.39999999999998</v>
      </c>
      <c r="DN44" s="62">
        <f t="shared" si="39"/>
        <v>244.59999999999997</v>
      </c>
      <c r="DO44" s="62">
        <f t="shared" si="40"/>
        <v>239.79999999999995</v>
      </c>
      <c r="DP44" s="34">
        <v>235</v>
      </c>
      <c r="DQ44" s="62">
        <f t="shared" si="41"/>
        <v>230.2</v>
      </c>
      <c r="DR44" s="62">
        <f t="shared" si="42"/>
        <v>225.39999999999998</v>
      </c>
      <c r="DS44" s="62">
        <f t="shared" si="43"/>
        <v>220.59999999999997</v>
      </c>
      <c r="DT44" s="62">
        <f t="shared" si="44"/>
        <v>215.79999999999995</v>
      </c>
      <c r="DU44" s="34">
        <v>211</v>
      </c>
      <c r="DV44" s="62">
        <f t="shared" si="45"/>
        <v>206.2</v>
      </c>
      <c r="DW44" s="62">
        <f t="shared" si="46"/>
        <v>201.39999999999998</v>
      </c>
      <c r="DX44" s="62">
        <f t="shared" si="47"/>
        <v>196.59999999999997</v>
      </c>
      <c r="DY44" s="62">
        <f t="shared" si="48"/>
        <v>191.79999999999995</v>
      </c>
      <c r="DZ44" s="34">
        <v>187</v>
      </c>
      <c r="EA44" s="62">
        <f t="shared" si="49"/>
        <v>182</v>
      </c>
      <c r="EB44" s="62">
        <f t="shared" si="50"/>
        <v>177</v>
      </c>
      <c r="EC44" s="62">
        <f t="shared" si="51"/>
        <v>172</v>
      </c>
      <c r="ED44" s="62">
        <f t="shared" si="52"/>
        <v>167</v>
      </c>
      <c r="EE44" s="34">
        <v>162</v>
      </c>
      <c r="EF44" s="62">
        <f t="shared" si="53"/>
        <v>157.19999999999999</v>
      </c>
      <c r="EG44" s="62">
        <f t="shared" si="54"/>
        <v>152.39999999999998</v>
      </c>
      <c r="EH44" s="62">
        <f t="shared" si="55"/>
        <v>147.59999999999997</v>
      </c>
      <c r="EI44" s="62">
        <f t="shared" si="56"/>
        <v>142.79999999999995</v>
      </c>
      <c r="EJ44" s="34">
        <v>138</v>
      </c>
      <c r="EK44" s="62">
        <f t="shared" si="57"/>
        <v>133.19999999999999</v>
      </c>
      <c r="EL44" s="62">
        <f t="shared" si="58"/>
        <v>128.39999999999998</v>
      </c>
      <c r="EM44" s="62">
        <f t="shared" si="59"/>
        <v>123.59999999999998</v>
      </c>
      <c r="EN44" s="62">
        <f t="shared" si="60"/>
        <v>118.79999999999998</v>
      </c>
      <c r="EO44" s="34">
        <v>114</v>
      </c>
      <c r="EP44" s="62">
        <f t="shared" si="61"/>
        <v>109.2</v>
      </c>
      <c r="EQ44" s="62">
        <f t="shared" si="62"/>
        <v>104.4</v>
      </c>
      <c r="ER44" s="62">
        <f t="shared" si="63"/>
        <v>99.600000000000009</v>
      </c>
      <c r="ES44" s="62">
        <f t="shared" si="64"/>
        <v>94.800000000000011</v>
      </c>
      <c r="ET44" s="34">
        <v>90</v>
      </c>
      <c r="EU44" s="62">
        <f t="shared" si="65"/>
        <v>85.8</v>
      </c>
      <c r="EV44" s="62">
        <f t="shared" si="66"/>
        <v>81.599999999999994</v>
      </c>
      <c r="EW44" s="62">
        <f t="shared" si="67"/>
        <v>77.399999999999991</v>
      </c>
      <c r="EX44" s="62">
        <f t="shared" si="68"/>
        <v>73.199999999999989</v>
      </c>
      <c r="EY44" s="34">
        <v>69</v>
      </c>
      <c r="EZ44" s="62">
        <f t="shared" si="69"/>
        <v>65.2</v>
      </c>
      <c r="FA44" s="62">
        <f t="shared" si="70"/>
        <v>61.400000000000006</v>
      </c>
      <c r="FB44" s="62">
        <f t="shared" si="71"/>
        <v>57.600000000000009</v>
      </c>
      <c r="FC44" s="62">
        <f t="shared" si="72"/>
        <v>53.800000000000011</v>
      </c>
      <c r="FD44" s="34">
        <v>50</v>
      </c>
      <c r="FE44" s="62">
        <f t="shared" si="73"/>
        <v>46.8</v>
      </c>
      <c r="FF44" s="62">
        <f t="shared" si="74"/>
        <v>43.599999999999994</v>
      </c>
      <c r="FG44" s="62">
        <f t="shared" si="75"/>
        <v>40.399999999999991</v>
      </c>
      <c r="FH44" s="62">
        <f t="shared" si="76"/>
        <v>37.199999999999989</v>
      </c>
      <c r="FI44" s="34">
        <v>34</v>
      </c>
      <c r="FN44" s="4"/>
    </row>
    <row r="45" spans="1:170" ht="12" customHeight="1" thickBot="1" x14ac:dyDescent="0.25">
      <c r="A45" s="30"/>
      <c r="B45" s="117" t="s">
        <v>15</v>
      </c>
      <c r="C45" s="117"/>
      <c r="D45" s="117"/>
      <c r="E45" s="117"/>
      <c r="F45" s="117"/>
      <c r="G45" s="117"/>
      <c r="H45" s="117"/>
      <c r="I45" s="117"/>
      <c r="J45" s="117"/>
      <c r="K45" s="117"/>
      <c r="L45" s="118"/>
      <c r="M45" s="94"/>
      <c r="N45" s="30"/>
      <c r="P45" s="30"/>
      <c r="Q45" s="162"/>
      <c r="R45" s="162"/>
      <c r="S45" s="162"/>
      <c r="T45" s="162"/>
      <c r="U45" s="162"/>
      <c r="V45" s="162"/>
      <c r="W45" s="162"/>
      <c r="X45" s="162"/>
      <c r="Y45" s="162"/>
      <c r="Z45" s="162"/>
      <c r="AA45" s="205"/>
      <c r="AB45" s="162"/>
      <c r="AC45" s="205"/>
      <c r="AD45" s="204"/>
      <c r="AE45" s="205"/>
      <c r="AF45" s="204"/>
      <c r="AG45" s="205"/>
      <c r="AH45" s="162"/>
      <c r="AI45" s="162"/>
      <c r="AJ45" s="30"/>
      <c r="AM45" s="4"/>
      <c r="AN45" s="15">
        <v>4</v>
      </c>
      <c r="AQ45" s="31" t="s">
        <v>217</v>
      </c>
      <c r="AR45" s="31"/>
      <c r="AS45" s="31"/>
      <c r="BP45" s="35">
        <v>40</v>
      </c>
      <c r="BQ45" s="35" t="s">
        <v>88</v>
      </c>
      <c r="BR45" s="61">
        <v>631</v>
      </c>
      <c r="BS45" s="62">
        <f t="shared" si="1"/>
        <v>610.20000000000005</v>
      </c>
      <c r="BT45" s="62">
        <f t="shared" si="2"/>
        <v>589.40000000000009</v>
      </c>
      <c r="BU45" s="62">
        <f t="shared" si="3"/>
        <v>568.60000000000014</v>
      </c>
      <c r="BV45" s="62">
        <f t="shared" si="4"/>
        <v>547.80000000000018</v>
      </c>
      <c r="BW45" s="34">
        <v>527</v>
      </c>
      <c r="BX45" s="62">
        <f t="shared" si="5"/>
        <v>510</v>
      </c>
      <c r="BY45" s="62">
        <f t="shared" si="6"/>
        <v>493</v>
      </c>
      <c r="BZ45" s="62">
        <f t="shared" si="7"/>
        <v>476</v>
      </c>
      <c r="CA45" s="62">
        <f t="shared" si="8"/>
        <v>459</v>
      </c>
      <c r="CB45" s="34">
        <v>442</v>
      </c>
      <c r="CC45" s="62">
        <f t="shared" si="9"/>
        <v>428.2</v>
      </c>
      <c r="CD45" s="62">
        <f t="shared" si="10"/>
        <v>414.4</v>
      </c>
      <c r="CE45" s="62">
        <f t="shared" si="11"/>
        <v>400.59999999999997</v>
      </c>
      <c r="CF45" s="62">
        <f t="shared" si="12"/>
        <v>386.79999999999995</v>
      </c>
      <c r="CG45" s="34">
        <v>373</v>
      </c>
      <c r="CH45" s="62">
        <f t="shared" si="13"/>
        <v>362</v>
      </c>
      <c r="CI45" s="62">
        <f t="shared" si="14"/>
        <v>351</v>
      </c>
      <c r="CJ45" s="62">
        <f t="shared" si="15"/>
        <v>340</v>
      </c>
      <c r="CK45" s="62">
        <f t="shared" si="16"/>
        <v>329</v>
      </c>
      <c r="CL45" s="34">
        <v>318</v>
      </c>
      <c r="CM45" s="62">
        <f t="shared" si="17"/>
        <v>309</v>
      </c>
      <c r="CN45" s="62">
        <f t="shared" si="18"/>
        <v>300</v>
      </c>
      <c r="CO45" s="62">
        <f t="shared" si="19"/>
        <v>291</v>
      </c>
      <c r="CP45" s="62">
        <f t="shared" si="20"/>
        <v>282</v>
      </c>
      <c r="CQ45" s="34">
        <v>273</v>
      </c>
      <c r="CR45" s="62">
        <f t="shared" si="21"/>
        <v>265.8</v>
      </c>
      <c r="CS45" s="62">
        <f t="shared" si="22"/>
        <v>258.60000000000002</v>
      </c>
      <c r="CT45" s="62">
        <f t="shared" si="23"/>
        <v>251.40000000000003</v>
      </c>
      <c r="CU45" s="62">
        <f t="shared" si="24"/>
        <v>244.20000000000005</v>
      </c>
      <c r="CV45" s="34">
        <v>237</v>
      </c>
      <c r="CW45" s="62">
        <f t="shared" si="25"/>
        <v>231</v>
      </c>
      <c r="CX45" s="62">
        <f t="shared" si="26"/>
        <v>225</v>
      </c>
      <c r="CY45" s="62">
        <f t="shared" si="27"/>
        <v>219</v>
      </c>
      <c r="CZ45" s="62">
        <f t="shared" si="28"/>
        <v>213</v>
      </c>
      <c r="DA45" s="34">
        <v>207</v>
      </c>
      <c r="DB45" s="62">
        <f t="shared" si="29"/>
        <v>202.2</v>
      </c>
      <c r="DC45" s="62">
        <f t="shared" si="30"/>
        <v>197.39999999999998</v>
      </c>
      <c r="DD45" s="62">
        <f t="shared" si="31"/>
        <v>192.59999999999997</v>
      </c>
      <c r="DE45" s="62">
        <f t="shared" si="32"/>
        <v>187.79999999999995</v>
      </c>
      <c r="DF45" s="34">
        <v>183</v>
      </c>
      <c r="DG45" s="62">
        <f t="shared" si="33"/>
        <v>178.8</v>
      </c>
      <c r="DH45" s="62">
        <f t="shared" si="34"/>
        <v>174.60000000000002</v>
      </c>
      <c r="DI45" s="62">
        <f t="shared" si="35"/>
        <v>170.40000000000003</v>
      </c>
      <c r="DJ45" s="62">
        <f t="shared" si="36"/>
        <v>166.20000000000005</v>
      </c>
      <c r="DK45" s="34">
        <v>162</v>
      </c>
      <c r="DL45" s="62">
        <f t="shared" si="37"/>
        <v>158.4</v>
      </c>
      <c r="DM45" s="62">
        <f t="shared" si="38"/>
        <v>154.80000000000001</v>
      </c>
      <c r="DN45" s="62">
        <f t="shared" si="39"/>
        <v>151.20000000000002</v>
      </c>
      <c r="DO45" s="62">
        <f t="shared" si="40"/>
        <v>147.60000000000002</v>
      </c>
      <c r="DP45" s="34">
        <v>144</v>
      </c>
      <c r="DQ45" s="62">
        <f t="shared" si="41"/>
        <v>140.6</v>
      </c>
      <c r="DR45" s="62">
        <f t="shared" si="42"/>
        <v>137.19999999999999</v>
      </c>
      <c r="DS45" s="62">
        <f t="shared" si="43"/>
        <v>133.79999999999998</v>
      </c>
      <c r="DT45" s="62">
        <f t="shared" si="44"/>
        <v>130.39999999999998</v>
      </c>
      <c r="DU45" s="34">
        <v>127</v>
      </c>
      <c r="DV45" s="62">
        <f t="shared" si="45"/>
        <v>123.8</v>
      </c>
      <c r="DW45" s="62">
        <f t="shared" si="46"/>
        <v>120.6</v>
      </c>
      <c r="DX45" s="62">
        <f t="shared" si="47"/>
        <v>117.39999999999999</v>
      </c>
      <c r="DY45" s="62">
        <f t="shared" si="48"/>
        <v>114.19999999999999</v>
      </c>
      <c r="DZ45" s="34">
        <v>111</v>
      </c>
      <c r="EA45" s="62">
        <f t="shared" si="49"/>
        <v>107.8</v>
      </c>
      <c r="EB45" s="62">
        <f t="shared" si="50"/>
        <v>104.6</v>
      </c>
      <c r="EC45" s="62">
        <f t="shared" si="51"/>
        <v>101.39999999999999</v>
      </c>
      <c r="ED45" s="62">
        <f t="shared" si="52"/>
        <v>98.199999999999989</v>
      </c>
      <c r="EE45" s="34">
        <v>95</v>
      </c>
      <c r="EF45" s="62">
        <f t="shared" si="53"/>
        <v>92</v>
      </c>
      <c r="EG45" s="62">
        <f t="shared" si="54"/>
        <v>89</v>
      </c>
      <c r="EH45" s="62">
        <f t="shared" si="55"/>
        <v>86</v>
      </c>
      <c r="EI45" s="62">
        <f t="shared" si="56"/>
        <v>83</v>
      </c>
      <c r="EJ45" s="34">
        <v>80</v>
      </c>
      <c r="EK45" s="62">
        <f t="shared" si="57"/>
        <v>76.8</v>
      </c>
      <c r="EL45" s="62">
        <f t="shared" si="58"/>
        <v>73.599999999999994</v>
      </c>
      <c r="EM45" s="62">
        <f t="shared" si="59"/>
        <v>70.399999999999991</v>
      </c>
      <c r="EN45" s="62">
        <f t="shared" si="60"/>
        <v>67.199999999999989</v>
      </c>
      <c r="EO45" s="34">
        <v>64</v>
      </c>
      <c r="EP45" s="62">
        <f t="shared" si="61"/>
        <v>61</v>
      </c>
      <c r="EQ45" s="62">
        <f t="shared" si="62"/>
        <v>58</v>
      </c>
      <c r="ER45" s="62">
        <f t="shared" si="63"/>
        <v>55</v>
      </c>
      <c r="ES45" s="62">
        <f t="shared" si="64"/>
        <v>52</v>
      </c>
      <c r="ET45" s="34">
        <v>49</v>
      </c>
      <c r="EU45" s="62">
        <f t="shared" si="65"/>
        <v>46.2</v>
      </c>
      <c r="EV45" s="62">
        <f t="shared" si="66"/>
        <v>43.400000000000006</v>
      </c>
      <c r="EW45" s="62">
        <f t="shared" si="67"/>
        <v>40.600000000000009</v>
      </c>
      <c r="EX45" s="62">
        <f t="shared" si="68"/>
        <v>37.800000000000011</v>
      </c>
      <c r="EY45" s="34">
        <v>35</v>
      </c>
      <c r="EZ45" s="62">
        <f t="shared" si="69"/>
        <v>32.4</v>
      </c>
      <c r="FA45" s="62">
        <f t="shared" si="70"/>
        <v>29.799999999999997</v>
      </c>
      <c r="FB45" s="62">
        <f t="shared" si="71"/>
        <v>27.199999999999996</v>
      </c>
      <c r="FC45" s="62">
        <f t="shared" si="72"/>
        <v>24.599999999999994</v>
      </c>
      <c r="FD45" s="34">
        <v>22</v>
      </c>
      <c r="FE45" s="62">
        <f t="shared" si="73"/>
        <v>19.8</v>
      </c>
      <c r="FF45" s="62">
        <f t="shared" si="74"/>
        <v>17.600000000000001</v>
      </c>
      <c r="FG45" s="62">
        <f t="shared" si="75"/>
        <v>15.400000000000002</v>
      </c>
      <c r="FH45" s="62">
        <f t="shared" si="76"/>
        <v>13.200000000000003</v>
      </c>
      <c r="FI45" s="34">
        <v>11</v>
      </c>
      <c r="FN45" s="4"/>
    </row>
    <row r="46" spans="1:170" ht="12" customHeight="1" thickBot="1" x14ac:dyDescent="0.25">
      <c r="A46" s="30"/>
      <c r="B46" s="116"/>
      <c r="C46" s="116"/>
      <c r="D46" s="116"/>
      <c r="E46" s="116"/>
      <c r="F46" s="116"/>
      <c r="G46" s="116"/>
      <c r="H46" s="116"/>
      <c r="I46" s="116"/>
      <c r="J46" s="116"/>
      <c r="K46" s="116"/>
      <c r="L46" s="116"/>
      <c r="M46" s="116"/>
      <c r="N46" s="30"/>
      <c r="P46" s="30"/>
      <c r="Q46" s="162"/>
      <c r="R46" s="233" t="s">
        <v>188</v>
      </c>
      <c r="S46" s="233"/>
      <c r="T46" s="233"/>
      <c r="U46" s="233"/>
      <c r="V46" s="233"/>
      <c r="W46" s="233"/>
      <c r="X46" s="233"/>
      <c r="Y46" s="233"/>
      <c r="Z46" s="233"/>
      <c r="AA46" s="231" t="str">
        <f>IF(AE38="","",IF(ISBLANK(AA43),"",IF(AND(ISNUMBER(AA43),ISBLANK(AE38)),$AN$9,IF(AA43&gt;6,$AN$24,INDEX(BC_InsValue1,MATCH($AE$38,BC_PenRange1,-1),MATCH(AA43,BC_InsRange1,0),1)))))</f>
        <v/>
      </c>
      <c r="AB46" s="232"/>
      <c r="AC46" s="231" t="str">
        <f>IF(AE38="","",IF(ISBLANK(AC43),"",IF(AND(ISNUMBER(AC43),ISBLANK(AE38)),$AN$9,IF(AC43&gt;6,$AN$24,INDEX(BC_InsValue2,MATCH($AE$38,BC_PenRange2,-1),MATCH(AC43,BC_InsRange2,0),1)))))</f>
        <v/>
      </c>
      <c r="AD46" s="232"/>
      <c r="AE46" s="231" t="str">
        <f>IF(AE38="","",IF(ISBLANK(AE43),"",IF(AND(ISNUMBER(AE43),ISBLANK(AE38)),$AN$9,IF(AE43&gt;6,$AN$24,INDEX(BC_InsValue3,MATCH($AE$38,BC_PenRange3,-1),MATCH(AE43,BC_InsRange3,0),1)))))</f>
        <v/>
      </c>
      <c r="AF46" s="232"/>
      <c r="AG46" s="231" t="str">
        <f>IF(AE38="","",IF(ISBLANK(AG43),"",IF(AND(ISNUMBER(AG43),ISBLANK(AE38)),$AN$9,IF(AG43&gt;6,$AN$24,INDEX(BC_InsValue4,MATCH($AE$38,BC_PenRange4,-1),MATCH(AG43,BC_InsRange4,0),1)))))</f>
        <v/>
      </c>
      <c r="AH46" s="232"/>
      <c r="AI46" s="162"/>
      <c r="AJ46" s="30"/>
      <c r="AM46" s="4"/>
      <c r="AN46" s="15">
        <v>5</v>
      </c>
      <c r="AQ46" s="218">
        <f>IF(AC38&lt;0.5%,AC38,AC38-0.5%)</f>
        <v>0</v>
      </c>
      <c r="AR46" s="31"/>
      <c r="AS46" s="31"/>
      <c r="BP46" s="35">
        <v>42</v>
      </c>
      <c r="BQ46" s="35" t="s">
        <v>87</v>
      </c>
      <c r="BR46" s="61">
        <v>437</v>
      </c>
      <c r="BS46" s="62">
        <f t="shared" si="1"/>
        <v>421.2</v>
      </c>
      <c r="BT46" s="62">
        <f t="shared" si="2"/>
        <v>405.4</v>
      </c>
      <c r="BU46" s="62">
        <f t="shared" si="3"/>
        <v>389.59999999999997</v>
      </c>
      <c r="BV46" s="62">
        <f t="shared" si="4"/>
        <v>373.79999999999995</v>
      </c>
      <c r="BW46" s="34">
        <v>358</v>
      </c>
      <c r="BX46" s="62">
        <f t="shared" si="5"/>
        <v>345</v>
      </c>
      <c r="BY46" s="62">
        <f t="shared" si="6"/>
        <v>332</v>
      </c>
      <c r="BZ46" s="62">
        <f t="shared" si="7"/>
        <v>319</v>
      </c>
      <c r="CA46" s="62">
        <f t="shared" si="8"/>
        <v>306</v>
      </c>
      <c r="CB46" s="34">
        <v>293</v>
      </c>
      <c r="CC46" s="62">
        <f t="shared" si="9"/>
        <v>282.60000000000002</v>
      </c>
      <c r="CD46" s="62">
        <f t="shared" si="10"/>
        <v>272.20000000000005</v>
      </c>
      <c r="CE46" s="62">
        <f t="shared" si="11"/>
        <v>261.80000000000007</v>
      </c>
      <c r="CF46" s="62">
        <f t="shared" si="12"/>
        <v>251.40000000000006</v>
      </c>
      <c r="CG46" s="34">
        <v>241</v>
      </c>
      <c r="CH46" s="62">
        <f t="shared" si="13"/>
        <v>232.8</v>
      </c>
      <c r="CI46" s="62">
        <f t="shared" si="14"/>
        <v>224.60000000000002</v>
      </c>
      <c r="CJ46" s="62">
        <f t="shared" si="15"/>
        <v>216.40000000000003</v>
      </c>
      <c r="CK46" s="62">
        <f t="shared" si="16"/>
        <v>208.20000000000005</v>
      </c>
      <c r="CL46" s="34">
        <v>200</v>
      </c>
      <c r="CM46" s="62">
        <f t="shared" si="17"/>
        <v>193.4</v>
      </c>
      <c r="CN46" s="62">
        <f t="shared" si="18"/>
        <v>186.8</v>
      </c>
      <c r="CO46" s="62">
        <f t="shared" si="19"/>
        <v>180.20000000000002</v>
      </c>
      <c r="CP46" s="62">
        <f t="shared" si="20"/>
        <v>173.60000000000002</v>
      </c>
      <c r="CQ46" s="34">
        <v>167</v>
      </c>
      <c r="CR46" s="62">
        <f t="shared" si="21"/>
        <v>161.80000000000001</v>
      </c>
      <c r="CS46" s="62">
        <f t="shared" si="22"/>
        <v>156.60000000000002</v>
      </c>
      <c r="CT46" s="62">
        <f t="shared" si="23"/>
        <v>151.40000000000003</v>
      </c>
      <c r="CU46" s="62">
        <f t="shared" si="24"/>
        <v>146.20000000000005</v>
      </c>
      <c r="CV46" s="34">
        <v>141</v>
      </c>
      <c r="CW46" s="62">
        <f t="shared" si="25"/>
        <v>136.80000000000001</v>
      </c>
      <c r="CX46" s="62">
        <f t="shared" si="26"/>
        <v>132.60000000000002</v>
      </c>
      <c r="CY46" s="62">
        <f t="shared" si="27"/>
        <v>128.40000000000003</v>
      </c>
      <c r="CZ46" s="62">
        <f t="shared" si="28"/>
        <v>124.20000000000003</v>
      </c>
      <c r="DA46" s="34">
        <v>120</v>
      </c>
      <c r="DB46" s="62">
        <f t="shared" si="29"/>
        <v>116.8</v>
      </c>
      <c r="DC46" s="62">
        <f t="shared" si="30"/>
        <v>113.6</v>
      </c>
      <c r="DD46" s="62">
        <f t="shared" si="31"/>
        <v>110.39999999999999</v>
      </c>
      <c r="DE46" s="62">
        <f t="shared" si="32"/>
        <v>107.19999999999999</v>
      </c>
      <c r="DF46" s="34">
        <v>104</v>
      </c>
      <c r="DG46" s="62">
        <f t="shared" si="33"/>
        <v>101.4</v>
      </c>
      <c r="DH46" s="62">
        <f t="shared" si="34"/>
        <v>98.800000000000011</v>
      </c>
      <c r="DI46" s="62">
        <f t="shared" si="35"/>
        <v>96.200000000000017</v>
      </c>
      <c r="DJ46" s="62">
        <f t="shared" si="36"/>
        <v>93.600000000000023</v>
      </c>
      <c r="DK46" s="34">
        <v>91</v>
      </c>
      <c r="DL46" s="62">
        <f t="shared" si="37"/>
        <v>88.6</v>
      </c>
      <c r="DM46" s="62">
        <f t="shared" si="38"/>
        <v>86.199999999999989</v>
      </c>
      <c r="DN46" s="62">
        <f t="shared" si="39"/>
        <v>83.799999999999983</v>
      </c>
      <c r="DO46" s="62">
        <f t="shared" si="40"/>
        <v>81.399999999999977</v>
      </c>
      <c r="DP46" s="34">
        <v>79</v>
      </c>
      <c r="DQ46" s="62">
        <f t="shared" si="41"/>
        <v>77.2</v>
      </c>
      <c r="DR46" s="62">
        <f t="shared" si="42"/>
        <v>75.400000000000006</v>
      </c>
      <c r="DS46" s="62">
        <f t="shared" si="43"/>
        <v>73.600000000000009</v>
      </c>
      <c r="DT46" s="62">
        <f t="shared" si="44"/>
        <v>71.800000000000011</v>
      </c>
      <c r="DU46" s="34">
        <v>70</v>
      </c>
      <c r="DV46" s="62">
        <f t="shared" si="45"/>
        <v>68</v>
      </c>
      <c r="DW46" s="62">
        <f t="shared" si="46"/>
        <v>66</v>
      </c>
      <c r="DX46" s="62">
        <f t="shared" si="47"/>
        <v>64</v>
      </c>
      <c r="DY46" s="62">
        <f t="shared" si="48"/>
        <v>62</v>
      </c>
      <c r="DZ46" s="34">
        <v>60</v>
      </c>
      <c r="EA46" s="62">
        <f t="shared" si="49"/>
        <v>58.4</v>
      </c>
      <c r="EB46" s="62">
        <f t="shared" si="50"/>
        <v>56.8</v>
      </c>
      <c r="EC46" s="62">
        <f t="shared" si="51"/>
        <v>55.199999999999996</v>
      </c>
      <c r="ED46" s="62">
        <f t="shared" si="52"/>
        <v>53.599999999999994</v>
      </c>
      <c r="EE46" s="34">
        <v>52</v>
      </c>
      <c r="EF46" s="62">
        <f t="shared" si="53"/>
        <v>50.2</v>
      </c>
      <c r="EG46" s="62">
        <f t="shared" si="54"/>
        <v>48.400000000000006</v>
      </c>
      <c r="EH46" s="62">
        <f t="shared" si="55"/>
        <v>46.600000000000009</v>
      </c>
      <c r="EI46" s="62">
        <f t="shared" si="56"/>
        <v>44.800000000000011</v>
      </c>
      <c r="EJ46" s="34">
        <v>43</v>
      </c>
      <c r="EK46" s="62">
        <f t="shared" si="57"/>
        <v>41.2</v>
      </c>
      <c r="EL46" s="62">
        <f t="shared" si="58"/>
        <v>39.400000000000006</v>
      </c>
      <c r="EM46" s="62">
        <f t="shared" si="59"/>
        <v>37.600000000000009</v>
      </c>
      <c r="EN46" s="62">
        <f t="shared" si="60"/>
        <v>35.800000000000011</v>
      </c>
      <c r="EO46" s="34">
        <v>34</v>
      </c>
      <c r="EP46" s="62">
        <f t="shared" si="61"/>
        <v>32.200000000000003</v>
      </c>
      <c r="EQ46" s="62">
        <f t="shared" si="62"/>
        <v>30.400000000000002</v>
      </c>
      <c r="ER46" s="62">
        <f t="shared" si="63"/>
        <v>28.6</v>
      </c>
      <c r="ES46" s="62">
        <f t="shared" si="64"/>
        <v>26.8</v>
      </c>
      <c r="ET46" s="34">
        <v>25</v>
      </c>
      <c r="EU46" s="62">
        <f t="shared" si="65"/>
        <v>23.4</v>
      </c>
      <c r="EV46" s="62">
        <f t="shared" si="66"/>
        <v>21.799999999999997</v>
      </c>
      <c r="EW46" s="62">
        <f t="shared" si="67"/>
        <v>20.199999999999996</v>
      </c>
      <c r="EX46" s="62">
        <f t="shared" si="68"/>
        <v>18.599999999999994</v>
      </c>
      <c r="EY46" s="34">
        <v>17</v>
      </c>
      <c r="EZ46" s="62">
        <f t="shared" si="69"/>
        <v>15.6</v>
      </c>
      <c r="FA46" s="62">
        <f t="shared" si="70"/>
        <v>14.2</v>
      </c>
      <c r="FB46" s="62">
        <f t="shared" si="71"/>
        <v>12.799999999999999</v>
      </c>
      <c r="FC46" s="62">
        <f t="shared" si="72"/>
        <v>11.399999999999999</v>
      </c>
      <c r="FD46" s="34">
        <v>10</v>
      </c>
      <c r="FE46" s="62">
        <f t="shared" si="73"/>
        <v>8.8000000000000007</v>
      </c>
      <c r="FF46" s="62">
        <f t="shared" si="74"/>
        <v>7.6000000000000005</v>
      </c>
      <c r="FG46" s="62">
        <f t="shared" si="75"/>
        <v>6.4</v>
      </c>
      <c r="FH46" s="62">
        <f t="shared" si="76"/>
        <v>5.2</v>
      </c>
      <c r="FI46" s="34">
        <v>4</v>
      </c>
      <c r="FN46" s="4"/>
    </row>
    <row r="47" spans="1:170" ht="12" customHeight="1" x14ac:dyDescent="0.2">
      <c r="A47" s="30"/>
      <c r="B47" s="134" t="s">
        <v>150</v>
      </c>
      <c r="C47" s="135"/>
      <c r="D47" s="135"/>
      <c r="E47" s="135"/>
      <c r="F47" s="135"/>
      <c r="G47" s="135"/>
      <c r="H47" s="135"/>
      <c r="I47" s="135"/>
      <c r="J47" s="135"/>
      <c r="K47" s="135"/>
      <c r="L47" s="135"/>
      <c r="M47" s="136"/>
      <c r="N47" s="30"/>
      <c r="P47" s="30"/>
      <c r="Q47" s="162"/>
      <c r="R47" s="233"/>
      <c r="S47" s="233"/>
      <c r="T47" s="233"/>
      <c r="U47" s="233"/>
      <c r="V47" s="233"/>
      <c r="W47" s="233"/>
      <c r="X47" s="233"/>
      <c r="Y47" s="233"/>
      <c r="Z47" s="233"/>
      <c r="AA47" s="169"/>
      <c r="AB47" s="169"/>
      <c r="AC47" s="162"/>
      <c r="AD47" s="162"/>
      <c r="AE47" s="162"/>
      <c r="AF47" s="162"/>
      <c r="AG47" s="162"/>
      <c r="AH47" s="162"/>
      <c r="AI47" s="162"/>
      <c r="AJ47" s="30"/>
      <c r="AM47" s="4"/>
      <c r="AN47" s="15">
        <v>6</v>
      </c>
      <c r="AQ47" s="31"/>
      <c r="AR47" s="31"/>
      <c r="AS47" s="31"/>
      <c r="BP47" s="35">
        <v>44</v>
      </c>
      <c r="BQ47" s="35" t="s">
        <v>86</v>
      </c>
      <c r="BR47" s="61">
        <v>490</v>
      </c>
      <c r="BS47" s="62">
        <f t="shared" si="1"/>
        <v>471.2</v>
      </c>
      <c r="BT47" s="62">
        <f t="shared" si="2"/>
        <v>452.4</v>
      </c>
      <c r="BU47" s="62">
        <f t="shared" si="3"/>
        <v>433.59999999999997</v>
      </c>
      <c r="BV47" s="62">
        <f t="shared" si="4"/>
        <v>414.79999999999995</v>
      </c>
      <c r="BW47" s="34">
        <v>396</v>
      </c>
      <c r="BX47" s="62">
        <f t="shared" si="5"/>
        <v>380.8</v>
      </c>
      <c r="BY47" s="62">
        <f t="shared" si="6"/>
        <v>365.6</v>
      </c>
      <c r="BZ47" s="62">
        <f t="shared" si="7"/>
        <v>350.40000000000003</v>
      </c>
      <c r="CA47" s="62">
        <f t="shared" si="8"/>
        <v>335.20000000000005</v>
      </c>
      <c r="CB47" s="34">
        <v>320</v>
      </c>
      <c r="CC47" s="62">
        <f t="shared" si="9"/>
        <v>307.8</v>
      </c>
      <c r="CD47" s="62">
        <f t="shared" si="10"/>
        <v>295.60000000000002</v>
      </c>
      <c r="CE47" s="62">
        <f t="shared" si="11"/>
        <v>283.40000000000003</v>
      </c>
      <c r="CF47" s="62">
        <f t="shared" si="12"/>
        <v>271.20000000000005</v>
      </c>
      <c r="CG47" s="34">
        <v>259</v>
      </c>
      <c r="CH47" s="62">
        <f t="shared" si="13"/>
        <v>249.4</v>
      </c>
      <c r="CI47" s="62">
        <f t="shared" si="14"/>
        <v>239.8</v>
      </c>
      <c r="CJ47" s="62">
        <f t="shared" si="15"/>
        <v>230.20000000000002</v>
      </c>
      <c r="CK47" s="62">
        <f t="shared" si="16"/>
        <v>220.60000000000002</v>
      </c>
      <c r="CL47" s="34">
        <v>211</v>
      </c>
      <c r="CM47" s="62">
        <f t="shared" si="17"/>
        <v>203.4</v>
      </c>
      <c r="CN47" s="62">
        <f t="shared" si="18"/>
        <v>195.8</v>
      </c>
      <c r="CO47" s="62">
        <f t="shared" si="19"/>
        <v>188.20000000000002</v>
      </c>
      <c r="CP47" s="62">
        <f t="shared" si="20"/>
        <v>180.60000000000002</v>
      </c>
      <c r="CQ47" s="34">
        <v>173</v>
      </c>
      <c r="CR47" s="62">
        <f t="shared" si="21"/>
        <v>167.2</v>
      </c>
      <c r="CS47" s="62">
        <f t="shared" si="22"/>
        <v>161.39999999999998</v>
      </c>
      <c r="CT47" s="62">
        <f t="shared" si="23"/>
        <v>155.59999999999997</v>
      </c>
      <c r="CU47" s="62">
        <f t="shared" si="24"/>
        <v>149.79999999999995</v>
      </c>
      <c r="CV47" s="34">
        <v>144</v>
      </c>
      <c r="CW47" s="62">
        <f t="shared" si="25"/>
        <v>139.6</v>
      </c>
      <c r="CX47" s="62">
        <f t="shared" si="26"/>
        <v>135.19999999999999</v>
      </c>
      <c r="CY47" s="62">
        <f t="shared" si="27"/>
        <v>130.79999999999998</v>
      </c>
      <c r="CZ47" s="62">
        <f t="shared" si="28"/>
        <v>126.39999999999998</v>
      </c>
      <c r="DA47" s="34">
        <v>122</v>
      </c>
      <c r="DB47" s="62">
        <f t="shared" si="29"/>
        <v>118.6</v>
      </c>
      <c r="DC47" s="62">
        <f t="shared" si="30"/>
        <v>115.19999999999999</v>
      </c>
      <c r="DD47" s="62">
        <f t="shared" si="31"/>
        <v>111.79999999999998</v>
      </c>
      <c r="DE47" s="62">
        <f t="shared" si="32"/>
        <v>108.39999999999998</v>
      </c>
      <c r="DF47" s="34">
        <v>105</v>
      </c>
      <c r="DG47" s="62">
        <f t="shared" si="33"/>
        <v>102.2</v>
      </c>
      <c r="DH47" s="62">
        <f t="shared" si="34"/>
        <v>99.4</v>
      </c>
      <c r="DI47" s="62">
        <f t="shared" si="35"/>
        <v>96.600000000000009</v>
      </c>
      <c r="DJ47" s="62">
        <f t="shared" si="36"/>
        <v>93.800000000000011</v>
      </c>
      <c r="DK47" s="34">
        <v>91</v>
      </c>
      <c r="DL47" s="62">
        <f t="shared" si="37"/>
        <v>88.8</v>
      </c>
      <c r="DM47" s="62">
        <f t="shared" si="38"/>
        <v>86.6</v>
      </c>
      <c r="DN47" s="62">
        <f t="shared" si="39"/>
        <v>84.399999999999991</v>
      </c>
      <c r="DO47" s="62">
        <f t="shared" si="40"/>
        <v>82.199999999999989</v>
      </c>
      <c r="DP47" s="34">
        <v>80</v>
      </c>
      <c r="DQ47" s="62">
        <f t="shared" si="41"/>
        <v>78</v>
      </c>
      <c r="DR47" s="62">
        <f t="shared" si="42"/>
        <v>76</v>
      </c>
      <c r="DS47" s="62">
        <f t="shared" si="43"/>
        <v>74</v>
      </c>
      <c r="DT47" s="62">
        <f t="shared" si="44"/>
        <v>72</v>
      </c>
      <c r="DU47" s="34">
        <v>70</v>
      </c>
      <c r="DV47" s="62">
        <f t="shared" si="45"/>
        <v>68.2</v>
      </c>
      <c r="DW47" s="62">
        <f t="shared" si="46"/>
        <v>66.400000000000006</v>
      </c>
      <c r="DX47" s="62">
        <f t="shared" si="47"/>
        <v>64.600000000000009</v>
      </c>
      <c r="DY47" s="62">
        <f t="shared" si="48"/>
        <v>62.800000000000011</v>
      </c>
      <c r="DZ47" s="34">
        <v>61</v>
      </c>
      <c r="EA47" s="62">
        <f t="shared" si="49"/>
        <v>59.2</v>
      </c>
      <c r="EB47" s="62">
        <f t="shared" si="50"/>
        <v>57.400000000000006</v>
      </c>
      <c r="EC47" s="62">
        <f t="shared" si="51"/>
        <v>55.600000000000009</v>
      </c>
      <c r="ED47" s="62">
        <f t="shared" si="52"/>
        <v>53.800000000000011</v>
      </c>
      <c r="EE47" s="34">
        <v>52</v>
      </c>
      <c r="EF47" s="62">
        <f t="shared" si="53"/>
        <v>50.2</v>
      </c>
      <c r="EG47" s="62">
        <f t="shared" si="54"/>
        <v>48.400000000000006</v>
      </c>
      <c r="EH47" s="62">
        <f t="shared" si="55"/>
        <v>46.600000000000009</v>
      </c>
      <c r="EI47" s="62">
        <f t="shared" si="56"/>
        <v>44.800000000000011</v>
      </c>
      <c r="EJ47" s="34">
        <v>43</v>
      </c>
      <c r="EK47" s="62">
        <f t="shared" si="57"/>
        <v>41.2</v>
      </c>
      <c r="EL47" s="62">
        <f t="shared" si="58"/>
        <v>39.400000000000006</v>
      </c>
      <c r="EM47" s="62">
        <f t="shared" si="59"/>
        <v>37.600000000000009</v>
      </c>
      <c r="EN47" s="62">
        <f t="shared" si="60"/>
        <v>35.800000000000011</v>
      </c>
      <c r="EO47" s="34">
        <v>34</v>
      </c>
      <c r="EP47" s="62">
        <f t="shared" si="61"/>
        <v>32.200000000000003</v>
      </c>
      <c r="EQ47" s="62">
        <f t="shared" si="62"/>
        <v>30.400000000000002</v>
      </c>
      <c r="ER47" s="62">
        <f t="shared" si="63"/>
        <v>28.6</v>
      </c>
      <c r="ES47" s="62">
        <f t="shared" si="64"/>
        <v>26.8</v>
      </c>
      <c r="ET47" s="34">
        <v>25</v>
      </c>
      <c r="EU47" s="62">
        <f t="shared" si="65"/>
        <v>23.4</v>
      </c>
      <c r="EV47" s="62">
        <f t="shared" si="66"/>
        <v>21.799999999999997</v>
      </c>
      <c r="EW47" s="62">
        <f t="shared" si="67"/>
        <v>20.199999999999996</v>
      </c>
      <c r="EX47" s="62">
        <f t="shared" si="68"/>
        <v>18.599999999999994</v>
      </c>
      <c r="EY47" s="34">
        <v>17</v>
      </c>
      <c r="EZ47" s="62">
        <f t="shared" si="69"/>
        <v>15.4</v>
      </c>
      <c r="FA47" s="62">
        <f t="shared" si="70"/>
        <v>13.8</v>
      </c>
      <c r="FB47" s="62">
        <f t="shared" si="71"/>
        <v>12.200000000000001</v>
      </c>
      <c r="FC47" s="62">
        <f t="shared" si="72"/>
        <v>10.600000000000001</v>
      </c>
      <c r="FD47" s="34">
        <v>9</v>
      </c>
      <c r="FE47" s="62">
        <f t="shared" si="73"/>
        <v>7.8</v>
      </c>
      <c r="FF47" s="62">
        <f t="shared" si="74"/>
        <v>6.6</v>
      </c>
      <c r="FG47" s="62">
        <f t="shared" si="75"/>
        <v>5.3999999999999995</v>
      </c>
      <c r="FH47" s="62">
        <f t="shared" si="76"/>
        <v>4.1999999999999993</v>
      </c>
      <c r="FI47" s="34">
        <v>3</v>
      </c>
      <c r="FN47" s="4"/>
    </row>
    <row r="48" spans="1:170" ht="12" customHeight="1" x14ac:dyDescent="0.2">
      <c r="A48" s="30"/>
      <c r="B48" s="137" t="s">
        <v>151</v>
      </c>
      <c r="C48" s="296"/>
      <c r="D48" s="297"/>
      <c r="E48" s="297"/>
      <c r="F48" s="297"/>
      <c r="G48" s="298"/>
      <c r="H48" s="158" t="s">
        <v>166</v>
      </c>
      <c r="I48" s="299"/>
      <c r="J48" s="300"/>
      <c r="K48" s="300"/>
      <c r="L48" s="300"/>
      <c r="M48" s="301"/>
      <c r="N48" s="30"/>
      <c r="P48" s="30"/>
      <c r="Q48" s="162"/>
      <c r="R48" s="162"/>
      <c r="S48" s="162"/>
      <c r="T48" s="162"/>
      <c r="U48" s="162"/>
      <c r="V48" s="162"/>
      <c r="W48" s="162"/>
      <c r="X48" s="162"/>
      <c r="Y48" s="162"/>
      <c r="Z48" s="162"/>
      <c r="AA48" s="162"/>
      <c r="AB48" s="162"/>
      <c r="AC48" s="162"/>
      <c r="AD48" s="162"/>
      <c r="AE48" s="162"/>
      <c r="AF48" s="162"/>
      <c r="AG48" s="162"/>
      <c r="AH48" s="162"/>
      <c r="AI48" s="162"/>
      <c r="AJ48" s="30"/>
      <c r="AM48" s="4"/>
      <c r="AQ48" s="31"/>
      <c r="AR48" s="31"/>
      <c r="AS48" s="31"/>
      <c r="BP48" s="35">
        <v>47</v>
      </c>
      <c r="BQ48" s="35" t="s">
        <v>85</v>
      </c>
      <c r="BR48" s="61">
        <v>595</v>
      </c>
      <c r="BS48" s="62">
        <f t="shared" si="1"/>
        <v>573</v>
      </c>
      <c r="BT48" s="62">
        <f t="shared" si="2"/>
        <v>551</v>
      </c>
      <c r="BU48" s="62">
        <f t="shared" si="3"/>
        <v>529</v>
      </c>
      <c r="BV48" s="62">
        <f t="shared" si="4"/>
        <v>507</v>
      </c>
      <c r="BW48" s="34">
        <v>485</v>
      </c>
      <c r="BX48" s="62">
        <f t="shared" si="5"/>
        <v>467.4</v>
      </c>
      <c r="BY48" s="62">
        <f t="shared" si="6"/>
        <v>449.79999999999995</v>
      </c>
      <c r="BZ48" s="62">
        <f t="shared" si="7"/>
        <v>432.19999999999993</v>
      </c>
      <c r="CA48" s="62">
        <f t="shared" si="8"/>
        <v>414.59999999999991</v>
      </c>
      <c r="CB48" s="34">
        <v>397</v>
      </c>
      <c r="CC48" s="62">
        <f t="shared" si="9"/>
        <v>382.6</v>
      </c>
      <c r="CD48" s="62">
        <f t="shared" si="10"/>
        <v>368.20000000000005</v>
      </c>
      <c r="CE48" s="62">
        <f t="shared" si="11"/>
        <v>353.80000000000007</v>
      </c>
      <c r="CF48" s="62">
        <f t="shared" si="12"/>
        <v>339.40000000000009</v>
      </c>
      <c r="CG48" s="34">
        <v>325</v>
      </c>
      <c r="CH48" s="62">
        <f t="shared" si="13"/>
        <v>313.8</v>
      </c>
      <c r="CI48" s="62">
        <f t="shared" si="14"/>
        <v>302.60000000000002</v>
      </c>
      <c r="CJ48" s="62">
        <f t="shared" si="15"/>
        <v>291.40000000000003</v>
      </c>
      <c r="CK48" s="62">
        <f t="shared" si="16"/>
        <v>280.20000000000005</v>
      </c>
      <c r="CL48" s="34">
        <v>269</v>
      </c>
      <c r="CM48" s="62">
        <f t="shared" si="17"/>
        <v>260</v>
      </c>
      <c r="CN48" s="62">
        <f t="shared" si="18"/>
        <v>251</v>
      </c>
      <c r="CO48" s="62">
        <f t="shared" si="19"/>
        <v>242</v>
      </c>
      <c r="CP48" s="62">
        <f t="shared" si="20"/>
        <v>233</v>
      </c>
      <c r="CQ48" s="34">
        <v>224</v>
      </c>
      <c r="CR48" s="62">
        <f t="shared" si="21"/>
        <v>217</v>
      </c>
      <c r="CS48" s="62">
        <f t="shared" si="22"/>
        <v>210</v>
      </c>
      <c r="CT48" s="62">
        <f t="shared" si="23"/>
        <v>203</v>
      </c>
      <c r="CU48" s="62">
        <f t="shared" si="24"/>
        <v>196</v>
      </c>
      <c r="CV48" s="34">
        <v>189</v>
      </c>
      <c r="CW48" s="62">
        <f t="shared" si="25"/>
        <v>183.4</v>
      </c>
      <c r="CX48" s="62">
        <f t="shared" si="26"/>
        <v>177.8</v>
      </c>
      <c r="CY48" s="62">
        <f t="shared" si="27"/>
        <v>172.20000000000002</v>
      </c>
      <c r="CZ48" s="62">
        <f t="shared" si="28"/>
        <v>166.60000000000002</v>
      </c>
      <c r="DA48" s="34">
        <v>161</v>
      </c>
      <c r="DB48" s="62">
        <f t="shared" si="29"/>
        <v>156.80000000000001</v>
      </c>
      <c r="DC48" s="62">
        <f t="shared" si="30"/>
        <v>152.60000000000002</v>
      </c>
      <c r="DD48" s="62">
        <f t="shared" si="31"/>
        <v>148.40000000000003</v>
      </c>
      <c r="DE48" s="62">
        <f t="shared" si="32"/>
        <v>144.20000000000005</v>
      </c>
      <c r="DF48" s="34">
        <v>140</v>
      </c>
      <c r="DG48" s="62">
        <f t="shared" si="33"/>
        <v>136.4</v>
      </c>
      <c r="DH48" s="62">
        <f t="shared" si="34"/>
        <v>132.80000000000001</v>
      </c>
      <c r="DI48" s="62">
        <f t="shared" si="35"/>
        <v>129.20000000000002</v>
      </c>
      <c r="DJ48" s="62">
        <f t="shared" si="36"/>
        <v>125.60000000000002</v>
      </c>
      <c r="DK48" s="34">
        <v>122</v>
      </c>
      <c r="DL48" s="62">
        <f t="shared" si="37"/>
        <v>119</v>
      </c>
      <c r="DM48" s="62">
        <f t="shared" si="38"/>
        <v>116</v>
      </c>
      <c r="DN48" s="62">
        <f t="shared" si="39"/>
        <v>113</v>
      </c>
      <c r="DO48" s="62">
        <f t="shared" si="40"/>
        <v>110</v>
      </c>
      <c r="DP48" s="34">
        <v>107</v>
      </c>
      <c r="DQ48" s="62">
        <f t="shared" si="41"/>
        <v>104.4</v>
      </c>
      <c r="DR48" s="62">
        <f t="shared" si="42"/>
        <v>101.80000000000001</v>
      </c>
      <c r="DS48" s="62">
        <f t="shared" si="43"/>
        <v>99.200000000000017</v>
      </c>
      <c r="DT48" s="62">
        <f t="shared" si="44"/>
        <v>96.600000000000023</v>
      </c>
      <c r="DU48" s="34">
        <v>94</v>
      </c>
      <c r="DV48" s="62">
        <f t="shared" si="45"/>
        <v>91.6</v>
      </c>
      <c r="DW48" s="62">
        <f t="shared" si="46"/>
        <v>89.199999999999989</v>
      </c>
      <c r="DX48" s="62">
        <f t="shared" si="47"/>
        <v>86.799999999999983</v>
      </c>
      <c r="DY48" s="62">
        <f t="shared" si="48"/>
        <v>84.399999999999977</v>
      </c>
      <c r="DZ48" s="34">
        <v>82</v>
      </c>
      <c r="EA48" s="62">
        <f t="shared" si="49"/>
        <v>79.599999999999994</v>
      </c>
      <c r="EB48" s="62">
        <f t="shared" si="50"/>
        <v>77.199999999999989</v>
      </c>
      <c r="EC48" s="62">
        <f t="shared" si="51"/>
        <v>74.799999999999983</v>
      </c>
      <c r="ED48" s="62">
        <f t="shared" si="52"/>
        <v>72.399999999999977</v>
      </c>
      <c r="EE48" s="34">
        <v>70</v>
      </c>
      <c r="EF48" s="62">
        <f t="shared" si="53"/>
        <v>67.599999999999994</v>
      </c>
      <c r="EG48" s="62">
        <f t="shared" si="54"/>
        <v>65.199999999999989</v>
      </c>
      <c r="EH48" s="62">
        <f t="shared" si="55"/>
        <v>62.79999999999999</v>
      </c>
      <c r="EI48" s="62">
        <f t="shared" si="56"/>
        <v>60.399999999999991</v>
      </c>
      <c r="EJ48" s="34">
        <v>58</v>
      </c>
      <c r="EK48" s="62">
        <f t="shared" si="57"/>
        <v>55.6</v>
      </c>
      <c r="EL48" s="62">
        <f t="shared" si="58"/>
        <v>53.2</v>
      </c>
      <c r="EM48" s="62">
        <f t="shared" si="59"/>
        <v>50.800000000000004</v>
      </c>
      <c r="EN48" s="62">
        <f t="shared" si="60"/>
        <v>48.400000000000006</v>
      </c>
      <c r="EO48" s="34">
        <v>46</v>
      </c>
      <c r="EP48" s="62">
        <f t="shared" si="61"/>
        <v>43.6</v>
      </c>
      <c r="EQ48" s="62">
        <f t="shared" si="62"/>
        <v>41.2</v>
      </c>
      <c r="ER48" s="62">
        <f t="shared" si="63"/>
        <v>38.800000000000004</v>
      </c>
      <c r="ES48" s="62">
        <f t="shared" si="64"/>
        <v>36.400000000000006</v>
      </c>
      <c r="ET48" s="34">
        <v>34</v>
      </c>
      <c r="EU48" s="62">
        <f t="shared" si="65"/>
        <v>31.6</v>
      </c>
      <c r="EV48" s="62">
        <f t="shared" si="66"/>
        <v>29.200000000000003</v>
      </c>
      <c r="EW48" s="62">
        <f t="shared" si="67"/>
        <v>26.800000000000004</v>
      </c>
      <c r="EX48" s="62">
        <f t="shared" si="68"/>
        <v>24.400000000000006</v>
      </c>
      <c r="EY48" s="34">
        <v>22</v>
      </c>
      <c r="EZ48" s="62">
        <f t="shared" si="69"/>
        <v>20</v>
      </c>
      <c r="FA48" s="62">
        <f t="shared" si="70"/>
        <v>18</v>
      </c>
      <c r="FB48" s="62">
        <f t="shared" si="71"/>
        <v>16</v>
      </c>
      <c r="FC48" s="62">
        <f t="shared" si="72"/>
        <v>14</v>
      </c>
      <c r="FD48" s="34">
        <v>12</v>
      </c>
      <c r="FE48" s="62">
        <f t="shared" si="73"/>
        <v>10.4</v>
      </c>
      <c r="FF48" s="62">
        <f t="shared" si="74"/>
        <v>8.8000000000000007</v>
      </c>
      <c r="FG48" s="62">
        <f t="shared" si="75"/>
        <v>7.2000000000000011</v>
      </c>
      <c r="FH48" s="62">
        <f t="shared" si="76"/>
        <v>5.6000000000000014</v>
      </c>
      <c r="FI48" s="34">
        <v>4</v>
      </c>
      <c r="FN48" s="4"/>
    </row>
    <row r="49" spans="1:170" ht="12" customHeight="1" x14ac:dyDescent="0.2">
      <c r="A49" s="30"/>
      <c r="B49" s="138"/>
      <c r="C49" s="127"/>
      <c r="D49" s="127"/>
      <c r="E49" s="127"/>
      <c r="F49" s="285" t="s">
        <v>167</v>
      </c>
      <c r="G49" s="285"/>
      <c r="H49" s="286"/>
      <c r="I49" s="302"/>
      <c r="J49" s="303"/>
      <c r="K49" s="303"/>
      <c r="L49" s="303"/>
      <c r="M49" s="304"/>
      <c r="N49" s="30"/>
      <c r="P49" s="30"/>
      <c r="Q49" s="174" t="s">
        <v>148</v>
      </c>
      <c r="R49" s="174"/>
      <c r="S49" s="174"/>
      <c r="T49" s="174"/>
      <c r="U49" s="174"/>
      <c r="V49" s="174"/>
      <c r="W49" s="174"/>
      <c r="X49" s="174"/>
      <c r="Y49" s="174"/>
      <c r="Z49" s="174"/>
      <c r="AA49" s="202"/>
      <c r="AB49" s="189"/>
      <c r="AC49" s="173"/>
      <c r="AD49" s="173"/>
      <c r="AE49" s="173"/>
      <c r="AF49" s="173"/>
      <c r="AG49" s="173"/>
      <c r="AH49" s="173"/>
      <c r="AI49" s="173"/>
      <c r="AJ49" s="30"/>
      <c r="AM49" s="4"/>
      <c r="AQ49" s="31"/>
      <c r="AR49" s="31"/>
      <c r="AS49" s="31"/>
      <c r="BP49" s="35">
        <v>49</v>
      </c>
      <c r="BQ49" s="35" t="s">
        <v>84</v>
      </c>
      <c r="BR49" s="61">
        <v>664</v>
      </c>
      <c r="BS49" s="62">
        <f t="shared" si="1"/>
        <v>638.6</v>
      </c>
      <c r="BT49" s="62">
        <f t="shared" si="2"/>
        <v>613.20000000000005</v>
      </c>
      <c r="BU49" s="62">
        <f t="shared" si="3"/>
        <v>587.80000000000007</v>
      </c>
      <c r="BV49" s="62">
        <f t="shared" si="4"/>
        <v>562.40000000000009</v>
      </c>
      <c r="BW49" s="34">
        <v>537</v>
      </c>
      <c r="BX49" s="62">
        <f t="shared" si="5"/>
        <v>516.79999999999995</v>
      </c>
      <c r="BY49" s="62">
        <f t="shared" si="6"/>
        <v>496.59999999999997</v>
      </c>
      <c r="BZ49" s="62">
        <f t="shared" si="7"/>
        <v>476.4</v>
      </c>
      <c r="CA49" s="62">
        <f t="shared" si="8"/>
        <v>456.2</v>
      </c>
      <c r="CB49" s="34">
        <v>436</v>
      </c>
      <c r="CC49" s="62">
        <f t="shared" si="9"/>
        <v>419.6</v>
      </c>
      <c r="CD49" s="62">
        <f t="shared" si="10"/>
        <v>403.20000000000005</v>
      </c>
      <c r="CE49" s="62">
        <f t="shared" si="11"/>
        <v>386.80000000000007</v>
      </c>
      <c r="CF49" s="62">
        <f t="shared" si="12"/>
        <v>370.40000000000009</v>
      </c>
      <c r="CG49" s="34">
        <v>354</v>
      </c>
      <c r="CH49" s="62">
        <f t="shared" si="13"/>
        <v>341.2</v>
      </c>
      <c r="CI49" s="62">
        <f t="shared" si="14"/>
        <v>328.4</v>
      </c>
      <c r="CJ49" s="62">
        <f t="shared" si="15"/>
        <v>315.59999999999997</v>
      </c>
      <c r="CK49" s="62">
        <f t="shared" si="16"/>
        <v>302.79999999999995</v>
      </c>
      <c r="CL49" s="34">
        <v>290</v>
      </c>
      <c r="CM49" s="62">
        <f t="shared" si="17"/>
        <v>280.2</v>
      </c>
      <c r="CN49" s="62">
        <f t="shared" si="18"/>
        <v>270.39999999999998</v>
      </c>
      <c r="CO49" s="62">
        <f t="shared" si="19"/>
        <v>260.59999999999997</v>
      </c>
      <c r="CP49" s="62">
        <f t="shared" si="20"/>
        <v>250.79999999999995</v>
      </c>
      <c r="CQ49" s="34">
        <v>241</v>
      </c>
      <c r="CR49" s="62">
        <f t="shared" si="21"/>
        <v>233.2</v>
      </c>
      <c r="CS49" s="62">
        <f t="shared" si="22"/>
        <v>225.39999999999998</v>
      </c>
      <c r="CT49" s="62">
        <f t="shared" si="23"/>
        <v>217.59999999999997</v>
      </c>
      <c r="CU49" s="62">
        <f t="shared" si="24"/>
        <v>209.79999999999995</v>
      </c>
      <c r="CV49" s="34">
        <v>202</v>
      </c>
      <c r="CW49" s="62">
        <f t="shared" si="25"/>
        <v>196</v>
      </c>
      <c r="CX49" s="62">
        <f t="shared" si="26"/>
        <v>190</v>
      </c>
      <c r="CY49" s="62">
        <f t="shared" si="27"/>
        <v>184</v>
      </c>
      <c r="CZ49" s="62">
        <f t="shared" si="28"/>
        <v>178</v>
      </c>
      <c r="DA49" s="34">
        <v>172</v>
      </c>
      <c r="DB49" s="62">
        <f t="shared" si="29"/>
        <v>167.4</v>
      </c>
      <c r="DC49" s="62">
        <f t="shared" si="30"/>
        <v>162.80000000000001</v>
      </c>
      <c r="DD49" s="62">
        <f t="shared" si="31"/>
        <v>158.20000000000002</v>
      </c>
      <c r="DE49" s="62">
        <f t="shared" si="32"/>
        <v>153.60000000000002</v>
      </c>
      <c r="DF49" s="34">
        <v>149</v>
      </c>
      <c r="DG49" s="62">
        <f t="shared" si="33"/>
        <v>145.19999999999999</v>
      </c>
      <c r="DH49" s="62">
        <f t="shared" si="34"/>
        <v>141.39999999999998</v>
      </c>
      <c r="DI49" s="62">
        <f t="shared" si="35"/>
        <v>137.59999999999997</v>
      </c>
      <c r="DJ49" s="62">
        <f t="shared" si="36"/>
        <v>133.79999999999995</v>
      </c>
      <c r="DK49" s="34">
        <v>130</v>
      </c>
      <c r="DL49" s="62">
        <f t="shared" si="37"/>
        <v>126.8</v>
      </c>
      <c r="DM49" s="62">
        <f t="shared" si="38"/>
        <v>123.6</v>
      </c>
      <c r="DN49" s="62">
        <f t="shared" si="39"/>
        <v>120.39999999999999</v>
      </c>
      <c r="DO49" s="62">
        <f t="shared" si="40"/>
        <v>117.19999999999999</v>
      </c>
      <c r="DP49" s="34">
        <v>114</v>
      </c>
      <c r="DQ49" s="62">
        <f t="shared" si="41"/>
        <v>111.2</v>
      </c>
      <c r="DR49" s="62">
        <f t="shared" si="42"/>
        <v>108.4</v>
      </c>
      <c r="DS49" s="62">
        <f t="shared" si="43"/>
        <v>105.60000000000001</v>
      </c>
      <c r="DT49" s="62">
        <f t="shared" si="44"/>
        <v>102.80000000000001</v>
      </c>
      <c r="DU49" s="34">
        <v>100</v>
      </c>
      <c r="DV49" s="62">
        <f t="shared" si="45"/>
        <v>97.4</v>
      </c>
      <c r="DW49" s="62">
        <f t="shared" si="46"/>
        <v>94.800000000000011</v>
      </c>
      <c r="DX49" s="62">
        <f t="shared" si="47"/>
        <v>92.200000000000017</v>
      </c>
      <c r="DY49" s="62">
        <f t="shared" si="48"/>
        <v>89.600000000000023</v>
      </c>
      <c r="DZ49" s="34">
        <v>87</v>
      </c>
      <c r="EA49" s="62">
        <f t="shared" si="49"/>
        <v>84.4</v>
      </c>
      <c r="EB49" s="62">
        <f t="shared" si="50"/>
        <v>81.800000000000011</v>
      </c>
      <c r="EC49" s="62">
        <f t="shared" si="51"/>
        <v>79.200000000000017</v>
      </c>
      <c r="ED49" s="62">
        <f t="shared" si="52"/>
        <v>76.600000000000023</v>
      </c>
      <c r="EE49" s="34">
        <v>74</v>
      </c>
      <c r="EF49" s="62">
        <f t="shared" si="53"/>
        <v>71.400000000000006</v>
      </c>
      <c r="EG49" s="62">
        <f t="shared" si="54"/>
        <v>68.800000000000011</v>
      </c>
      <c r="EH49" s="62">
        <f t="shared" si="55"/>
        <v>66.200000000000017</v>
      </c>
      <c r="EI49" s="62">
        <f t="shared" si="56"/>
        <v>63.600000000000016</v>
      </c>
      <c r="EJ49" s="34">
        <v>61</v>
      </c>
      <c r="EK49" s="62">
        <f t="shared" si="57"/>
        <v>58.4</v>
      </c>
      <c r="EL49" s="62">
        <f t="shared" si="58"/>
        <v>55.8</v>
      </c>
      <c r="EM49" s="62">
        <f t="shared" si="59"/>
        <v>53.199999999999996</v>
      </c>
      <c r="EN49" s="62">
        <f t="shared" si="60"/>
        <v>50.599999999999994</v>
      </c>
      <c r="EO49" s="34">
        <v>48</v>
      </c>
      <c r="EP49" s="62">
        <f t="shared" si="61"/>
        <v>45.2</v>
      </c>
      <c r="EQ49" s="62">
        <f t="shared" si="62"/>
        <v>42.400000000000006</v>
      </c>
      <c r="ER49" s="62">
        <f t="shared" si="63"/>
        <v>39.600000000000009</v>
      </c>
      <c r="ES49" s="62">
        <f t="shared" si="64"/>
        <v>36.800000000000011</v>
      </c>
      <c r="ET49" s="34">
        <v>34</v>
      </c>
      <c r="EU49" s="62">
        <f t="shared" si="65"/>
        <v>31.6</v>
      </c>
      <c r="EV49" s="62">
        <f t="shared" si="66"/>
        <v>29.200000000000003</v>
      </c>
      <c r="EW49" s="62">
        <f t="shared" si="67"/>
        <v>26.800000000000004</v>
      </c>
      <c r="EX49" s="62">
        <f t="shared" si="68"/>
        <v>24.400000000000006</v>
      </c>
      <c r="EY49" s="34">
        <v>22</v>
      </c>
      <c r="EZ49" s="62">
        <f t="shared" si="69"/>
        <v>19.8</v>
      </c>
      <c r="FA49" s="62">
        <f t="shared" si="70"/>
        <v>17.600000000000001</v>
      </c>
      <c r="FB49" s="62">
        <f t="shared" si="71"/>
        <v>15.400000000000002</v>
      </c>
      <c r="FC49" s="62">
        <f t="shared" si="72"/>
        <v>13.200000000000003</v>
      </c>
      <c r="FD49" s="34">
        <v>11</v>
      </c>
      <c r="FE49" s="62">
        <f t="shared" si="73"/>
        <v>9.1999999999999993</v>
      </c>
      <c r="FF49" s="62">
        <f t="shared" si="74"/>
        <v>7.3999999999999995</v>
      </c>
      <c r="FG49" s="62">
        <f t="shared" si="75"/>
        <v>5.6</v>
      </c>
      <c r="FH49" s="62">
        <f t="shared" si="76"/>
        <v>3.8</v>
      </c>
      <c r="FI49" s="34">
        <v>2</v>
      </c>
      <c r="FN49" s="4"/>
    </row>
    <row r="50" spans="1:170" ht="12" customHeight="1" x14ac:dyDescent="0.2">
      <c r="A50" s="30"/>
      <c r="B50" s="137" t="s">
        <v>152</v>
      </c>
      <c r="C50" s="296"/>
      <c r="D50" s="297"/>
      <c r="E50" s="298"/>
      <c r="F50" s="285"/>
      <c r="G50" s="285"/>
      <c r="H50" s="286"/>
      <c r="I50" s="305"/>
      <c r="J50" s="306"/>
      <c r="K50" s="306"/>
      <c r="L50" s="306"/>
      <c r="M50" s="307"/>
      <c r="N50" s="30"/>
      <c r="P50" s="30"/>
      <c r="Q50" s="173" t="s">
        <v>182</v>
      </c>
      <c r="R50" s="173"/>
      <c r="S50" s="173"/>
      <c r="T50" s="173"/>
      <c r="U50" s="173"/>
      <c r="V50" s="173"/>
      <c r="W50" s="173"/>
      <c r="X50" s="173"/>
      <c r="Y50" s="173"/>
      <c r="Z50" s="173"/>
      <c r="AA50" s="173"/>
      <c r="AB50" s="173"/>
      <c r="AC50" s="173"/>
      <c r="AD50" s="173"/>
      <c r="AE50" s="173"/>
      <c r="AF50" s="173"/>
      <c r="AG50" s="173"/>
      <c r="AH50" s="173"/>
      <c r="AI50" s="173"/>
      <c r="AJ50" s="30"/>
      <c r="AM50" s="4"/>
      <c r="AN50" s="27" t="s">
        <v>115</v>
      </c>
      <c r="AO50" s="27" t="s">
        <v>72</v>
      </c>
      <c r="AQ50" s="31"/>
      <c r="AR50" s="31"/>
      <c r="AS50" s="31"/>
      <c r="BP50" s="35">
        <v>51</v>
      </c>
      <c r="BQ50" s="35" t="s">
        <v>83</v>
      </c>
      <c r="BR50" s="61">
        <v>498</v>
      </c>
      <c r="BS50" s="62">
        <f t="shared" si="1"/>
        <v>478.6</v>
      </c>
      <c r="BT50" s="62">
        <f t="shared" si="2"/>
        <v>459.20000000000005</v>
      </c>
      <c r="BU50" s="62">
        <f t="shared" si="3"/>
        <v>439.80000000000007</v>
      </c>
      <c r="BV50" s="62">
        <f t="shared" si="4"/>
        <v>420.40000000000009</v>
      </c>
      <c r="BW50" s="34">
        <v>401</v>
      </c>
      <c r="BX50" s="62">
        <f t="shared" si="5"/>
        <v>385.6</v>
      </c>
      <c r="BY50" s="62">
        <f t="shared" si="6"/>
        <v>370.20000000000005</v>
      </c>
      <c r="BZ50" s="62">
        <f t="shared" si="7"/>
        <v>354.80000000000007</v>
      </c>
      <c r="CA50" s="62">
        <f t="shared" si="8"/>
        <v>339.40000000000009</v>
      </c>
      <c r="CB50" s="34">
        <v>324</v>
      </c>
      <c r="CC50" s="62">
        <f t="shared" si="9"/>
        <v>311.60000000000002</v>
      </c>
      <c r="CD50" s="62">
        <f t="shared" si="10"/>
        <v>299.20000000000005</v>
      </c>
      <c r="CE50" s="62">
        <f t="shared" si="11"/>
        <v>286.80000000000007</v>
      </c>
      <c r="CF50" s="62">
        <f t="shared" si="12"/>
        <v>274.40000000000009</v>
      </c>
      <c r="CG50" s="34">
        <v>262</v>
      </c>
      <c r="CH50" s="62">
        <f t="shared" si="13"/>
        <v>252.2</v>
      </c>
      <c r="CI50" s="62">
        <f t="shared" si="14"/>
        <v>242.39999999999998</v>
      </c>
      <c r="CJ50" s="62">
        <f t="shared" si="15"/>
        <v>232.59999999999997</v>
      </c>
      <c r="CK50" s="62">
        <f t="shared" si="16"/>
        <v>222.79999999999995</v>
      </c>
      <c r="CL50" s="34">
        <v>213</v>
      </c>
      <c r="CM50" s="62">
        <f t="shared" si="17"/>
        <v>205.4</v>
      </c>
      <c r="CN50" s="62">
        <f t="shared" si="18"/>
        <v>197.8</v>
      </c>
      <c r="CO50" s="62">
        <f t="shared" si="19"/>
        <v>190.20000000000002</v>
      </c>
      <c r="CP50" s="62">
        <f t="shared" si="20"/>
        <v>182.60000000000002</v>
      </c>
      <c r="CQ50" s="34">
        <v>175</v>
      </c>
      <c r="CR50" s="62">
        <f t="shared" si="21"/>
        <v>169.2</v>
      </c>
      <c r="CS50" s="62">
        <f t="shared" si="22"/>
        <v>163.39999999999998</v>
      </c>
      <c r="CT50" s="62">
        <f t="shared" si="23"/>
        <v>157.59999999999997</v>
      </c>
      <c r="CU50" s="62">
        <f t="shared" si="24"/>
        <v>151.79999999999995</v>
      </c>
      <c r="CV50" s="34">
        <v>146</v>
      </c>
      <c r="CW50" s="62">
        <f t="shared" si="25"/>
        <v>141.6</v>
      </c>
      <c r="CX50" s="62">
        <f t="shared" si="26"/>
        <v>137.19999999999999</v>
      </c>
      <c r="CY50" s="62">
        <f t="shared" si="27"/>
        <v>132.79999999999998</v>
      </c>
      <c r="CZ50" s="62">
        <f t="shared" si="28"/>
        <v>128.39999999999998</v>
      </c>
      <c r="DA50" s="34">
        <v>124</v>
      </c>
      <c r="DB50" s="62">
        <f t="shared" si="29"/>
        <v>120.6</v>
      </c>
      <c r="DC50" s="62">
        <f t="shared" si="30"/>
        <v>117.19999999999999</v>
      </c>
      <c r="DD50" s="62">
        <f t="shared" si="31"/>
        <v>113.79999999999998</v>
      </c>
      <c r="DE50" s="62">
        <f t="shared" si="32"/>
        <v>110.39999999999998</v>
      </c>
      <c r="DF50" s="34">
        <v>107</v>
      </c>
      <c r="DG50" s="62">
        <f t="shared" si="33"/>
        <v>104.2</v>
      </c>
      <c r="DH50" s="62">
        <f t="shared" si="34"/>
        <v>101.4</v>
      </c>
      <c r="DI50" s="62">
        <f t="shared" si="35"/>
        <v>98.600000000000009</v>
      </c>
      <c r="DJ50" s="62">
        <f t="shared" si="36"/>
        <v>95.800000000000011</v>
      </c>
      <c r="DK50" s="34">
        <v>93</v>
      </c>
      <c r="DL50" s="62">
        <f t="shared" si="37"/>
        <v>90.8</v>
      </c>
      <c r="DM50" s="62">
        <f t="shared" si="38"/>
        <v>88.6</v>
      </c>
      <c r="DN50" s="62">
        <f t="shared" si="39"/>
        <v>86.399999999999991</v>
      </c>
      <c r="DO50" s="62">
        <f t="shared" si="40"/>
        <v>84.199999999999989</v>
      </c>
      <c r="DP50" s="34">
        <v>82</v>
      </c>
      <c r="DQ50" s="62">
        <f t="shared" si="41"/>
        <v>80</v>
      </c>
      <c r="DR50" s="62">
        <f t="shared" si="42"/>
        <v>78</v>
      </c>
      <c r="DS50" s="62">
        <f t="shared" si="43"/>
        <v>76</v>
      </c>
      <c r="DT50" s="62">
        <f t="shared" si="44"/>
        <v>74</v>
      </c>
      <c r="DU50" s="34">
        <v>72</v>
      </c>
      <c r="DV50" s="62">
        <f t="shared" si="45"/>
        <v>70.2</v>
      </c>
      <c r="DW50" s="62">
        <f t="shared" si="46"/>
        <v>68.400000000000006</v>
      </c>
      <c r="DX50" s="62">
        <f t="shared" si="47"/>
        <v>66.600000000000009</v>
      </c>
      <c r="DY50" s="62">
        <f t="shared" si="48"/>
        <v>64.800000000000011</v>
      </c>
      <c r="DZ50" s="34">
        <v>63</v>
      </c>
      <c r="EA50" s="62">
        <f t="shared" si="49"/>
        <v>61</v>
      </c>
      <c r="EB50" s="62">
        <f t="shared" si="50"/>
        <v>59</v>
      </c>
      <c r="EC50" s="62">
        <f t="shared" si="51"/>
        <v>57</v>
      </c>
      <c r="ED50" s="62">
        <f t="shared" si="52"/>
        <v>55</v>
      </c>
      <c r="EE50" s="34">
        <v>53</v>
      </c>
      <c r="EF50" s="62">
        <f t="shared" si="53"/>
        <v>51.2</v>
      </c>
      <c r="EG50" s="62">
        <f t="shared" si="54"/>
        <v>49.400000000000006</v>
      </c>
      <c r="EH50" s="62">
        <f t="shared" si="55"/>
        <v>47.600000000000009</v>
      </c>
      <c r="EI50" s="62">
        <f t="shared" si="56"/>
        <v>45.800000000000011</v>
      </c>
      <c r="EJ50" s="34">
        <v>44</v>
      </c>
      <c r="EK50" s="62">
        <f t="shared" si="57"/>
        <v>42.2</v>
      </c>
      <c r="EL50" s="62">
        <f t="shared" si="58"/>
        <v>40.400000000000006</v>
      </c>
      <c r="EM50" s="62">
        <f t="shared" si="59"/>
        <v>38.600000000000009</v>
      </c>
      <c r="EN50" s="62">
        <f t="shared" si="60"/>
        <v>36.800000000000011</v>
      </c>
      <c r="EO50" s="34">
        <v>35</v>
      </c>
      <c r="EP50" s="62">
        <f t="shared" si="61"/>
        <v>33</v>
      </c>
      <c r="EQ50" s="62">
        <f t="shared" si="62"/>
        <v>31</v>
      </c>
      <c r="ER50" s="62">
        <f t="shared" si="63"/>
        <v>29</v>
      </c>
      <c r="ES50" s="62">
        <f t="shared" si="64"/>
        <v>27</v>
      </c>
      <c r="ET50" s="34">
        <v>25</v>
      </c>
      <c r="EU50" s="62">
        <f t="shared" si="65"/>
        <v>23.2</v>
      </c>
      <c r="EV50" s="62">
        <f t="shared" si="66"/>
        <v>21.4</v>
      </c>
      <c r="EW50" s="62">
        <f t="shared" si="67"/>
        <v>19.599999999999998</v>
      </c>
      <c r="EX50" s="62">
        <f t="shared" si="68"/>
        <v>17.799999999999997</v>
      </c>
      <c r="EY50" s="34">
        <v>16</v>
      </c>
      <c r="EZ50" s="62">
        <f t="shared" si="69"/>
        <v>14.4</v>
      </c>
      <c r="FA50" s="62">
        <f t="shared" si="70"/>
        <v>12.8</v>
      </c>
      <c r="FB50" s="62">
        <f t="shared" si="71"/>
        <v>11.200000000000001</v>
      </c>
      <c r="FC50" s="62">
        <f t="shared" si="72"/>
        <v>9.6000000000000014</v>
      </c>
      <c r="FD50" s="34">
        <v>8</v>
      </c>
      <c r="FE50" s="62">
        <f t="shared" si="73"/>
        <v>6.8</v>
      </c>
      <c r="FF50" s="62">
        <f t="shared" si="74"/>
        <v>5.6</v>
      </c>
      <c r="FG50" s="62">
        <f t="shared" si="75"/>
        <v>4.3999999999999995</v>
      </c>
      <c r="FH50" s="62">
        <f t="shared" si="76"/>
        <v>3.1999999999999993</v>
      </c>
      <c r="FI50" s="34">
        <v>2</v>
      </c>
      <c r="FN50" s="4"/>
    </row>
    <row r="51" spans="1:170" ht="12" customHeight="1" x14ac:dyDescent="0.2">
      <c r="A51" s="30"/>
      <c r="B51" s="138"/>
      <c r="C51" s="127"/>
      <c r="D51" s="127"/>
      <c r="E51" s="127"/>
      <c r="F51" s="127"/>
      <c r="G51" s="127"/>
      <c r="H51" s="127"/>
      <c r="I51" s="127"/>
      <c r="J51" s="127"/>
      <c r="K51" s="127"/>
      <c r="L51" s="127"/>
      <c r="M51" s="129"/>
      <c r="N51" s="30"/>
      <c r="P51" s="30"/>
      <c r="Q51" s="275"/>
      <c r="R51" s="276"/>
      <c r="S51" s="276"/>
      <c r="T51" s="276"/>
      <c r="U51" s="276"/>
      <c r="V51" s="276"/>
      <c r="W51" s="276"/>
      <c r="X51" s="276"/>
      <c r="Y51" s="276"/>
      <c r="Z51" s="276"/>
      <c r="AA51" s="276"/>
      <c r="AB51" s="276"/>
      <c r="AC51" s="276"/>
      <c r="AD51" s="276"/>
      <c r="AE51" s="276"/>
      <c r="AF51" s="276"/>
      <c r="AG51" s="276"/>
      <c r="AH51" s="276"/>
      <c r="AI51" s="277"/>
      <c r="AJ51" s="30"/>
      <c r="AM51" s="4"/>
      <c r="AN51" s="6" t="s">
        <v>113</v>
      </c>
      <c r="AO51" s="28">
        <v>6</v>
      </c>
      <c r="BP51" s="35">
        <v>52</v>
      </c>
      <c r="BQ51" s="35" t="s">
        <v>82</v>
      </c>
      <c r="BR51" s="61">
        <v>284</v>
      </c>
      <c r="BS51" s="62">
        <f t="shared" si="1"/>
        <v>273.39999999999998</v>
      </c>
      <c r="BT51" s="62">
        <f t="shared" si="2"/>
        <v>262.79999999999995</v>
      </c>
      <c r="BU51" s="62">
        <f t="shared" si="3"/>
        <v>252.19999999999996</v>
      </c>
      <c r="BV51" s="62">
        <f t="shared" si="4"/>
        <v>241.59999999999997</v>
      </c>
      <c r="BW51" s="34">
        <v>231</v>
      </c>
      <c r="BX51" s="62">
        <f t="shared" si="5"/>
        <v>222.2</v>
      </c>
      <c r="BY51" s="62">
        <f t="shared" si="6"/>
        <v>213.39999999999998</v>
      </c>
      <c r="BZ51" s="62">
        <f t="shared" si="7"/>
        <v>204.59999999999997</v>
      </c>
      <c r="CA51" s="62">
        <f t="shared" si="8"/>
        <v>195.79999999999995</v>
      </c>
      <c r="CB51" s="34">
        <v>187</v>
      </c>
      <c r="CC51" s="62">
        <f t="shared" si="9"/>
        <v>180</v>
      </c>
      <c r="CD51" s="62">
        <f t="shared" si="10"/>
        <v>173</v>
      </c>
      <c r="CE51" s="62">
        <f t="shared" si="11"/>
        <v>166</v>
      </c>
      <c r="CF51" s="62">
        <f t="shared" si="12"/>
        <v>159</v>
      </c>
      <c r="CG51" s="34">
        <v>152</v>
      </c>
      <c r="CH51" s="62">
        <f t="shared" si="13"/>
        <v>146.4</v>
      </c>
      <c r="CI51" s="62">
        <f t="shared" si="14"/>
        <v>140.80000000000001</v>
      </c>
      <c r="CJ51" s="62">
        <f t="shared" si="15"/>
        <v>135.20000000000002</v>
      </c>
      <c r="CK51" s="62">
        <f t="shared" si="16"/>
        <v>129.60000000000002</v>
      </c>
      <c r="CL51" s="34">
        <v>124</v>
      </c>
      <c r="CM51" s="62">
        <f t="shared" si="17"/>
        <v>119.6</v>
      </c>
      <c r="CN51" s="62">
        <f t="shared" si="18"/>
        <v>115.19999999999999</v>
      </c>
      <c r="CO51" s="62">
        <f t="shared" si="19"/>
        <v>110.79999999999998</v>
      </c>
      <c r="CP51" s="62">
        <f t="shared" si="20"/>
        <v>106.39999999999998</v>
      </c>
      <c r="CQ51" s="34">
        <v>102</v>
      </c>
      <c r="CR51" s="62">
        <f t="shared" si="21"/>
        <v>98.4</v>
      </c>
      <c r="CS51" s="62">
        <f t="shared" si="22"/>
        <v>94.800000000000011</v>
      </c>
      <c r="CT51" s="62">
        <f t="shared" si="23"/>
        <v>91.200000000000017</v>
      </c>
      <c r="CU51" s="62">
        <f t="shared" si="24"/>
        <v>87.600000000000023</v>
      </c>
      <c r="CV51" s="34">
        <v>84</v>
      </c>
      <c r="CW51" s="62">
        <f t="shared" si="25"/>
        <v>81.400000000000006</v>
      </c>
      <c r="CX51" s="62">
        <f t="shared" si="26"/>
        <v>78.800000000000011</v>
      </c>
      <c r="CY51" s="62">
        <f t="shared" si="27"/>
        <v>76.200000000000017</v>
      </c>
      <c r="CZ51" s="62">
        <f t="shared" si="28"/>
        <v>73.600000000000023</v>
      </c>
      <c r="DA51" s="34">
        <v>71</v>
      </c>
      <c r="DB51" s="62">
        <f t="shared" si="29"/>
        <v>68.8</v>
      </c>
      <c r="DC51" s="62">
        <f t="shared" si="30"/>
        <v>66.599999999999994</v>
      </c>
      <c r="DD51" s="62">
        <f t="shared" si="31"/>
        <v>64.399999999999991</v>
      </c>
      <c r="DE51" s="62">
        <f t="shared" si="32"/>
        <v>62.199999999999989</v>
      </c>
      <c r="DF51" s="34">
        <v>60</v>
      </c>
      <c r="DG51" s="62">
        <f t="shared" si="33"/>
        <v>58.2</v>
      </c>
      <c r="DH51" s="62">
        <f t="shared" si="34"/>
        <v>56.400000000000006</v>
      </c>
      <c r="DI51" s="62">
        <f t="shared" si="35"/>
        <v>54.600000000000009</v>
      </c>
      <c r="DJ51" s="62">
        <f t="shared" si="36"/>
        <v>52.800000000000011</v>
      </c>
      <c r="DK51" s="34">
        <v>51</v>
      </c>
      <c r="DL51" s="62">
        <f t="shared" si="37"/>
        <v>49.8</v>
      </c>
      <c r="DM51" s="62">
        <f t="shared" si="38"/>
        <v>48.599999999999994</v>
      </c>
      <c r="DN51" s="62">
        <f t="shared" si="39"/>
        <v>47.399999999999991</v>
      </c>
      <c r="DO51" s="62">
        <f t="shared" si="40"/>
        <v>46.199999999999989</v>
      </c>
      <c r="DP51" s="34">
        <v>45</v>
      </c>
      <c r="DQ51" s="62">
        <f t="shared" si="41"/>
        <v>43.8</v>
      </c>
      <c r="DR51" s="62">
        <f t="shared" si="42"/>
        <v>42.599999999999994</v>
      </c>
      <c r="DS51" s="62">
        <f t="shared" si="43"/>
        <v>41.399999999999991</v>
      </c>
      <c r="DT51" s="62">
        <f t="shared" si="44"/>
        <v>40.199999999999989</v>
      </c>
      <c r="DU51" s="34">
        <v>39</v>
      </c>
      <c r="DV51" s="62">
        <f t="shared" si="45"/>
        <v>38</v>
      </c>
      <c r="DW51" s="62">
        <f t="shared" si="46"/>
        <v>37</v>
      </c>
      <c r="DX51" s="62">
        <f t="shared" si="47"/>
        <v>36</v>
      </c>
      <c r="DY51" s="62">
        <f t="shared" si="48"/>
        <v>35</v>
      </c>
      <c r="DZ51" s="34">
        <v>34</v>
      </c>
      <c r="EA51" s="62">
        <f t="shared" si="49"/>
        <v>33</v>
      </c>
      <c r="EB51" s="62">
        <f t="shared" si="50"/>
        <v>32</v>
      </c>
      <c r="EC51" s="62">
        <f t="shared" si="51"/>
        <v>31</v>
      </c>
      <c r="ED51" s="62">
        <f t="shared" si="52"/>
        <v>30</v>
      </c>
      <c r="EE51" s="34">
        <v>29</v>
      </c>
      <c r="EF51" s="62">
        <f t="shared" si="53"/>
        <v>28.2</v>
      </c>
      <c r="EG51" s="62">
        <f t="shared" si="54"/>
        <v>27.4</v>
      </c>
      <c r="EH51" s="62">
        <f t="shared" si="55"/>
        <v>26.599999999999998</v>
      </c>
      <c r="EI51" s="62">
        <f t="shared" si="56"/>
        <v>25.799999999999997</v>
      </c>
      <c r="EJ51" s="34">
        <v>25</v>
      </c>
      <c r="EK51" s="62">
        <f t="shared" si="57"/>
        <v>24</v>
      </c>
      <c r="EL51" s="62">
        <f t="shared" si="58"/>
        <v>23</v>
      </c>
      <c r="EM51" s="62">
        <f t="shared" si="59"/>
        <v>22</v>
      </c>
      <c r="EN51" s="62">
        <f t="shared" si="60"/>
        <v>21</v>
      </c>
      <c r="EO51" s="34">
        <v>20</v>
      </c>
      <c r="EP51" s="62">
        <f t="shared" si="61"/>
        <v>19</v>
      </c>
      <c r="EQ51" s="62">
        <f t="shared" si="62"/>
        <v>18</v>
      </c>
      <c r="ER51" s="62">
        <f t="shared" si="63"/>
        <v>17</v>
      </c>
      <c r="ES51" s="62">
        <f t="shared" si="64"/>
        <v>16</v>
      </c>
      <c r="ET51" s="34">
        <v>15</v>
      </c>
      <c r="EU51" s="62">
        <f t="shared" si="65"/>
        <v>14.2</v>
      </c>
      <c r="EV51" s="62">
        <f t="shared" si="66"/>
        <v>13.399999999999999</v>
      </c>
      <c r="EW51" s="62">
        <f t="shared" si="67"/>
        <v>12.599999999999998</v>
      </c>
      <c r="EX51" s="62">
        <f t="shared" si="68"/>
        <v>11.799999999999997</v>
      </c>
      <c r="EY51" s="34">
        <v>11</v>
      </c>
      <c r="EZ51" s="62">
        <f t="shared" si="69"/>
        <v>10.199999999999999</v>
      </c>
      <c r="FA51" s="62">
        <f t="shared" si="70"/>
        <v>9.3999999999999986</v>
      </c>
      <c r="FB51" s="62">
        <f t="shared" si="71"/>
        <v>8.5999999999999979</v>
      </c>
      <c r="FC51" s="62">
        <f t="shared" si="72"/>
        <v>7.799999999999998</v>
      </c>
      <c r="FD51" s="34">
        <v>7</v>
      </c>
      <c r="FE51" s="62">
        <f t="shared" si="73"/>
        <v>6.2</v>
      </c>
      <c r="FF51" s="62">
        <f t="shared" si="74"/>
        <v>5.4</v>
      </c>
      <c r="FG51" s="62">
        <f t="shared" si="75"/>
        <v>4.6000000000000005</v>
      </c>
      <c r="FH51" s="62">
        <f t="shared" si="76"/>
        <v>3.8000000000000007</v>
      </c>
      <c r="FI51" s="34">
        <v>3</v>
      </c>
      <c r="FN51" s="4"/>
    </row>
    <row r="52" spans="1:170" ht="12" customHeight="1" x14ac:dyDescent="0.2">
      <c r="A52" s="30"/>
      <c r="B52" s="272" t="s">
        <v>16</v>
      </c>
      <c r="C52" s="273"/>
      <c r="D52" s="238"/>
      <c r="E52" s="238"/>
      <c r="F52" s="238"/>
      <c r="G52" s="238"/>
      <c r="H52" s="238"/>
      <c r="I52" s="238"/>
      <c r="J52" s="238"/>
      <c r="K52" s="238"/>
      <c r="L52" s="238"/>
      <c r="M52" s="274"/>
      <c r="N52" s="30"/>
      <c r="P52" s="30"/>
      <c r="Q52" s="278"/>
      <c r="R52" s="279"/>
      <c r="S52" s="279"/>
      <c r="T52" s="279"/>
      <c r="U52" s="279"/>
      <c r="V52" s="279"/>
      <c r="W52" s="279"/>
      <c r="X52" s="279"/>
      <c r="Y52" s="279"/>
      <c r="Z52" s="279"/>
      <c r="AA52" s="279"/>
      <c r="AB52" s="279"/>
      <c r="AC52" s="279"/>
      <c r="AD52" s="279"/>
      <c r="AE52" s="279"/>
      <c r="AF52" s="279"/>
      <c r="AG52" s="279"/>
      <c r="AH52" s="279"/>
      <c r="AI52" s="280"/>
      <c r="AJ52" s="30"/>
      <c r="AM52" s="4"/>
      <c r="AN52" s="6" t="s">
        <v>73</v>
      </c>
      <c r="AO52" s="28">
        <v>5.5</v>
      </c>
      <c r="BP52" s="35">
        <v>54</v>
      </c>
      <c r="BQ52" s="35" t="s">
        <v>81</v>
      </c>
      <c r="BR52" s="61">
        <v>412</v>
      </c>
      <c r="BS52" s="62">
        <f t="shared" si="1"/>
        <v>396</v>
      </c>
      <c r="BT52" s="62">
        <f t="shared" si="2"/>
        <v>380</v>
      </c>
      <c r="BU52" s="62">
        <f t="shared" si="3"/>
        <v>364</v>
      </c>
      <c r="BV52" s="62">
        <f t="shared" si="4"/>
        <v>348</v>
      </c>
      <c r="BW52" s="34">
        <v>332</v>
      </c>
      <c r="BX52" s="62">
        <f t="shared" si="5"/>
        <v>319.39999999999998</v>
      </c>
      <c r="BY52" s="62">
        <f t="shared" si="6"/>
        <v>306.79999999999995</v>
      </c>
      <c r="BZ52" s="62">
        <f t="shared" si="7"/>
        <v>294.19999999999993</v>
      </c>
      <c r="CA52" s="62">
        <f t="shared" si="8"/>
        <v>281.59999999999991</v>
      </c>
      <c r="CB52" s="34">
        <v>269</v>
      </c>
      <c r="CC52" s="62">
        <f t="shared" si="9"/>
        <v>258.8</v>
      </c>
      <c r="CD52" s="62">
        <f t="shared" si="10"/>
        <v>248.60000000000002</v>
      </c>
      <c r="CE52" s="62">
        <f t="shared" si="11"/>
        <v>238.40000000000003</v>
      </c>
      <c r="CF52" s="62">
        <f t="shared" si="12"/>
        <v>228.20000000000005</v>
      </c>
      <c r="CG52" s="34">
        <v>218</v>
      </c>
      <c r="CH52" s="62">
        <f t="shared" si="13"/>
        <v>210.2</v>
      </c>
      <c r="CI52" s="62">
        <f t="shared" si="14"/>
        <v>202.39999999999998</v>
      </c>
      <c r="CJ52" s="62">
        <f t="shared" si="15"/>
        <v>194.59999999999997</v>
      </c>
      <c r="CK52" s="62">
        <f t="shared" si="16"/>
        <v>186.79999999999995</v>
      </c>
      <c r="CL52" s="34">
        <v>179</v>
      </c>
      <c r="CM52" s="62">
        <f t="shared" si="17"/>
        <v>172.8</v>
      </c>
      <c r="CN52" s="62">
        <f t="shared" si="18"/>
        <v>166.60000000000002</v>
      </c>
      <c r="CO52" s="62">
        <f t="shared" si="19"/>
        <v>160.40000000000003</v>
      </c>
      <c r="CP52" s="62">
        <f t="shared" si="20"/>
        <v>154.20000000000005</v>
      </c>
      <c r="CQ52" s="34">
        <v>148</v>
      </c>
      <c r="CR52" s="62">
        <f t="shared" si="21"/>
        <v>143.4</v>
      </c>
      <c r="CS52" s="62">
        <f t="shared" si="22"/>
        <v>138.80000000000001</v>
      </c>
      <c r="CT52" s="62">
        <f t="shared" si="23"/>
        <v>134.20000000000002</v>
      </c>
      <c r="CU52" s="62">
        <f t="shared" si="24"/>
        <v>129.60000000000002</v>
      </c>
      <c r="CV52" s="34">
        <v>125</v>
      </c>
      <c r="CW52" s="62">
        <f t="shared" si="25"/>
        <v>121.4</v>
      </c>
      <c r="CX52" s="62">
        <f t="shared" si="26"/>
        <v>117.80000000000001</v>
      </c>
      <c r="CY52" s="62">
        <f t="shared" si="27"/>
        <v>114.20000000000002</v>
      </c>
      <c r="CZ52" s="62">
        <f t="shared" si="28"/>
        <v>110.60000000000002</v>
      </c>
      <c r="DA52" s="34">
        <v>107</v>
      </c>
      <c r="DB52" s="62">
        <f t="shared" si="29"/>
        <v>104.2</v>
      </c>
      <c r="DC52" s="62">
        <f t="shared" si="30"/>
        <v>101.4</v>
      </c>
      <c r="DD52" s="62">
        <f t="shared" si="31"/>
        <v>98.600000000000009</v>
      </c>
      <c r="DE52" s="62">
        <f t="shared" si="32"/>
        <v>95.800000000000011</v>
      </c>
      <c r="DF52" s="34">
        <v>93</v>
      </c>
      <c r="DG52" s="62">
        <f t="shared" si="33"/>
        <v>90.8</v>
      </c>
      <c r="DH52" s="62">
        <f t="shared" si="34"/>
        <v>88.6</v>
      </c>
      <c r="DI52" s="62">
        <f t="shared" si="35"/>
        <v>86.399999999999991</v>
      </c>
      <c r="DJ52" s="62">
        <f t="shared" si="36"/>
        <v>84.199999999999989</v>
      </c>
      <c r="DK52" s="34">
        <v>82</v>
      </c>
      <c r="DL52" s="62">
        <f t="shared" si="37"/>
        <v>80.2</v>
      </c>
      <c r="DM52" s="62">
        <f t="shared" si="38"/>
        <v>78.400000000000006</v>
      </c>
      <c r="DN52" s="62">
        <f t="shared" si="39"/>
        <v>76.600000000000009</v>
      </c>
      <c r="DO52" s="62">
        <f t="shared" si="40"/>
        <v>74.800000000000011</v>
      </c>
      <c r="DP52" s="34">
        <v>73</v>
      </c>
      <c r="DQ52" s="62">
        <f t="shared" si="41"/>
        <v>71.400000000000006</v>
      </c>
      <c r="DR52" s="62">
        <f t="shared" si="42"/>
        <v>69.800000000000011</v>
      </c>
      <c r="DS52" s="62">
        <f t="shared" si="43"/>
        <v>68.200000000000017</v>
      </c>
      <c r="DT52" s="62">
        <f t="shared" si="44"/>
        <v>66.600000000000023</v>
      </c>
      <c r="DU52" s="34">
        <v>65</v>
      </c>
      <c r="DV52" s="62">
        <f t="shared" si="45"/>
        <v>63.4</v>
      </c>
      <c r="DW52" s="62">
        <f t="shared" si="46"/>
        <v>61.8</v>
      </c>
      <c r="DX52" s="62">
        <f t="shared" si="47"/>
        <v>60.199999999999996</v>
      </c>
      <c r="DY52" s="62">
        <f t="shared" si="48"/>
        <v>58.599999999999994</v>
      </c>
      <c r="DZ52" s="34">
        <v>57</v>
      </c>
      <c r="EA52" s="62">
        <f t="shared" si="49"/>
        <v>55.4</v>
      </c>
      <c r="EB52" s="62">
        <f t="shared" si="50"/>
        <v>53.8</v>
      </c>
      <c r="EC52" s="62">
        <f t="shared" si="51"/>
        <v>52.199999999999996</v>
      </c>
      <c r="ED52" s="62">
        <f t="shared" si="52"/>
        <v>50.599999999999994</v>
      </c>
      <c r="EE52" s="34">
        <v>49</v>
      </c>
      <c r="EF52" s="62">
        <f t="shared" si="53"/>
        <v>47.4</v>
      </c>
      <c r="EG52" s="62">
        <f t="shared" si="54"/>
        <v>45.8</v>
      </c>
      <c r="EH52" s="62">
        <f t="shared" si="55"/>
        <v>44.199999999999996</v>
      </c>
      <c r="EI52" s="62">
        <f t="shared" si="56"/>
        <v>42.599999999999994</v>
      </c>
      <c r="EJ52" s="34">
        <v>41</v>
      </c>
      <c r="EK52" s="62">
        <f t="shared" si="57"/>
        <v>39.4</v>
      </c>
      <c r="EL52" s="62">
        <f t="shared" si="58"/>
        <v>37.799999999999997</v>
      </c>
      <c r="EM52" s="62">
        <f t="shared" si="59"/>
        <v>36.199999999999996</v>
      </c>
      <c r="EN52" s="62">
        <f t="shared" si="60"/>
        <v>34.599999999999994</v>
      </c>
      <c r="EO52" s="34">
        <v>33</v>
      </c>
      <c r="EP52" s="62">
        <f t="shared" si="61"/>
        <v>31.4</v>
      </c>
      <c r="EQ52" s="62">
        <f t="shared" si="62"/>
        <v>29.799999999999997</v>
      </c>
      <c r="ER52" s="62">
        <f t="shared" si="63"/>
        <v>28.199999999999996</v>
      </c>
      <c r="ES52" s="62">
        <f t="shared" si="64"/>
        <v>26.599999999999994</v>
      </c>
      <c r="ET52" s="34">
        <v>25</v>
      </c>
      <c r="EU52" s="62">
        <f t="shared" si="65"/>
        <v>23.4</v>
      </c>
      <c r="EV52" s="62">
        <f t="shared" si="66"/>
        <v>21.799999999999997</v>
      </c>
      <c r="EW52" s="62">
        <f t="shared" si="67"/>
        <v>20.199999999999996</v>
      </c>
      <c r="EX52" s="62">
        <f t="shared" si="68"/>
        <v>18.599999999999994</v>
      </c>
      <c r="EY52" s="34">
        <v>17</v>
      </c>
      <c r="EZ52" s="62">
        <f t="shared" si="69"/>
        <v>15.6</v>
      </c>
      <c r="FA52" s="62">
        <f t="shared" si="70"/>
        <v>14.2</v>
      </c>
      <c r="FB52" s="62">
        <f t="shared" si="71"/>
        <v>12.799999999999999</v>
      </c>
      <c r="FC52" s="62">
        <f t="shared" si="72"/>
        <v>11.399999999999999</v>
      </c>
      <c r="FD52" s="34">
        <v>10</v>
      </c>
      <c r="FE52" s="62">
        <f t="shared" si="73"/>
        <v>9</v>
      </c>
      <c r="FF52" s="62">
        <f t="shared" si="74"/>
        <v>8</v>
      </c>
      <c r="FG52" s="62">
        <f t="shared" si="75"/>
        <v>7</v>
      </c>
      <c r="FH52" s="62">
        <f t="shared" si="76"/>
        <v>6</v>
      </c>
      <c r="FI52" s="34">
        <v>5</v>
      </c>
      <c r="FN52" s="4"/>
    </row>
    <row r="53" spans="1:170" ht="12" customHeight="1" x14ac:dyDescent="0.2">
      <c r="A53" s="30"/>
      <c r="B53" s="267"/>
      <c r="C53" s="268"/>
      <c r="D53" s="268"/>
      <c r="E53" s="268"/>
      <c r="F53" s="268"/>
      <c r="G53" s="268"/>
      <c r="H53" s="268"/>
      <c r="I53" s="268"/>
      <c r="J53" s="268"/>
      <c r="K53" s="268"/>
      <c r="L53" s="268"/>
      <c r="M53" s="269"/>
      <c r="N53" s="30"/>
      <c r="P53" s="30"/>
      <c r="Q53" s="173"/>
      <c r="R53" s="173"/>
      <c r="S53" s="173"/>
      <c r="T53" s="173"/>
      <c r="U53" s="173"/>
      <c r="V53" s="173"/>
      <c r="W53" s="173"/>
      <c r="X53" s="173"/>
      <c r="Y53" s="173"/>
      <c r="Z53" s="173"/>
      <c r="AA53" s="173"/>
      <c r="AB53" s="173"/>
      <c r="AC53" s="173"/>
      <c r="AD53" s="173"/>
      <c r="AE53" s="173"/>
      <c r="AF53" s="173"/>
      <c r="AG53" s="173"/>
      <c r="AH53" s="173"/>
      <c r="AI53" s="173"/>
      <c r="AJ53" s="30"/>
      <c r="AM53" s="4"/>
      <c r="AN53" s="6" t="s">
        <v>114</v>
      </c>
      <c r="AO53" s="28">
        <v>5</v>
      </c>
      <c r="BP53" s="35">
        <v>55</v>
      </c>
      <c r="BQ53" s="35" t="s">
        <v>80</v>
      </c>
      <c r="BR53" s="61">
        <v>430</v>
      </c>
      <c r="BS53" s="62">
        <f t="shared" si="1"/>
        <v>414.2</v>
      </c>
      <c r="BT53" s="62">
        <f t="shared" si="2"/>
        <v>398.4</v>
      </c>
      <c r="BU53" s="62">
        <f t="shared" si="3"/>
        <v>382.59999999999997</v>
      </c>
      <c r="BV53" s="62">
        <f t="shared" si="4"/>
        <v>366.79999999999995</v>
      </c>
      <c r="BW53" s="34">
        <v>351</v>
      </c>
      <c r="BX53" s="62">
        <f t="shared" si="5"/>
        <v>338</v>
      </c>
      <c r="BY53" s="62">
        <f t="shared" si="6"/>
        <v>325</v>
      </c>
      <c r="BZ53" s="62">
        <f t="shared" si="7"/>
        <v>312</v>
      </c>
      <c r="CA53" s="62">
        <f t="shared" si="8"/>
        <v>299</v>
      </c>
      <c r="CB53" s="34">
        <v>286</v>
      </c>
      <c r="CC53" s="62">
        <f t="shared" si="9"/>
        <v>275.39999999999998</v>
      </c>
      <c r="CD53" s="62">
        <f t="shared" si="10"/>
        <v>264.79999999999995</v>
      </c>
      <c r="CE53" s="62">
        <f t="shared" si="11"/>
        <v>254.19999999999996</v>
      </c>
      <c r="CF53" s="62">
        <f t="shared" si="12"/>
        <v>243.59999999999997</v>
      </c>
      <c r="CG53" s="34">
        <v>233</v>
      </c>
      <c r="CH53" s="62">
        <f t="shared" si="13"/>
        <v>224.6</v>
      </c>
      <c r="CI53" s="62">
        <f t="shared" si="14"/>
        <v>216.2</v>
      </c>
      <c r="CJ53" s="62">
        <f t="shared" si="15"/>
        <v>207.79999999999998</v>
      </c>
      <c r="CK53" s="62">
        <f t="shared" si="16"/>
        <v>199.39999999999998</v>
      </c>
      <c r="CL53" s="34">
        <v>191</v>
      </c>
      <c r="CM53" s="62">
        <f t="shared" si="17"/>
        <v>184.4</v>
      </c>
      <c r="CN53" s="62">
        <f t="shared" si="18"/>
        <v>177.8</v>
      </c>
      <c r="CO53" s="62">
        <f t="shared" si="19"/>
        <v>171.20000000000002</v>
      </c>
      <c r="CP53" s="62">
        <f t="shared" si="20"/>
        <v>164.60000000000002</v>
      </c>
      <c r="CQ53" s="34">
        <v>158</v>
      </c>
      <c r="CR53" s="62">
        <f t="shared" si="21"/>
        <v>152.80000000000001</v>
      </c>
      <c r="CS53" s="62">
        <f t="shared" si="22"/>
        <v>147.60000000000002</v>
      </c>
      <c r="CT53" s="62">
        <f t="shared" si="23"/>
        <v>142.40000000000003</v>
      </c>
      <c r="CU53" s="62">
        <f t="shared" si="24"/>
        <v>137.20000000000005</v>
      </c>
      <c r="CV53" s="34">
        <v>132</v>
      </c>
      <c r="CW53" s="62">
        <f t="shared" si="25"/>
        <v>127.8</v>
      </c>
      <c r="CX53" s="62">
        <f t="shared" si="26"/>
        <v>123.6</v>
      </c>
      <c r="CY53" s="62">
        <f t="shared" si="27"/>
        <v>119.39999999999999</v>
      </c>
      <c r="CZ53" s="62">
        <f t="shared" si="28"/>
        <v>115.19999999999999</v>
      </c>
      <c r="DA53" s="34">
        <v>111</v>
      </c>
      <c r="DB53" s="62">
        <f t="shared" si="29"/>
        <v>107.8</v>
      </c>
      <c r="DC53" s="62">
        <f t="shared" si="30"/>
        <v>104.6</v>
      </c>
      <c r="DD53" s="62">
        <f t="shared" si="31"/>
        <v>101.39999999999999</v>
      </c>
      <c r="DE53" s="62">
        <f t="shared" si="32"/>
        <v>98.199999999999989</v>
      </c>
      <c r="DF53" s="34">
        <v>95</v>
      </c>
      <c r="DG53" s="62">
        <f t="shared" si="33"/>
        <v>92.4</v>
      </c>
      <c r="DH53" s="62">
        <f t="shared" si="34"/>
        <v>89.800000000000011</v>
      </c>
      <c r="DI53" s="62">
        <f t="shared" si="35"/>
        <v>87.200000000000017</v>
      </c>
      <c r="DJ53" s="62">
        <f t="shared" si="36"/>
        <v>84.600000000000023</v>
      </c>
      <c r="DK53" s="34">
        <v>82</v>
      </c>
      <c r="DL53" s="62">
        <f t="shared" si="37"/>
        <v>79.8</v>
      </c>
      <c r="DM53" s="62">
        <f t="shared" si="38"/>
        <v>77.599999999999994</v>
      </c>
      <c r="DN53" s="62">
        <f t="shared" si="39"/>
        <v>75.399999999999991</v>
      </c>
      <c r="DO53" s="62">
        <f t="shared" si="40"/>
        <v>73.199999999999989</v>
      </c>
      <c r="DP53" s="34">
        <v>71</v>
      </c>
      <c r="DQ53" s="62">
        <f t="shared" si="41"/>
        <v>69.2</v>
      </c>
      <c r="DR53" s="62">
        <f t="shared" si="42"/>
        <v>67.400000000000006</v>
      </c>
      <c r="DS53" s="62">
        <f t="shared" si="43"/>
        <v>65.600000000000009</v>
      </c>
      <c r="DT53" s="62">
        <f t="shared" si="44"/>
        <v>63.800000000000011</v>
      </c>
      <c r="DU53" s="34">
        <v>62</v>
      </c>
      <c r="DV53" s="62">
        <f t="shared" si="45"/>
        <v>60.4</v>
      </c>
      <c r="DW53" s="62">
        <f t="shared" si="46"/>
        <v>58.8</v>
      </c>
      <c r="DX53" s="62">
        <f t="shared" si="47"/>
        <v>57.199999999999996</v>
      </c>
      <c r="DY53" s="62">
        <f t="shared" si="48"/>
        <v>55.599999999999994</v>
      </c>
      <c r="DZ53" s="34">
        <v>54</v>
      </c>
      <c r="EA53" s="62">
        <f t="shared" si="49"/>
        <v>52.4</v>
      </c>
      <c r="EB53" s="62">
        <f t="shared" si="50"/>
        <v>50.8</v>
      </c>
      <c r="EC53" s="62">
        <f t="shared" si="51"/>
        <v>49.199999999999996</v>
      </c>
      <c r="ED53" s="62">
        <f t="shared" si="52"/>
        <v>47.599999999999994</v>
      </c>
      <c r="EE53" s="34">
        <v>46</v>
      </c>
      <c r="EF53" s="62">
        <f t="shared" si="53"/>
        <v>44.4</v>
      </c>
      <c r="EG53" s="62">
        <f t="shared" si="54"/>
        <v>42.8</v>
      </c>
      <c r="EH53" s="62">
        <f t="shared" si="55"/>
        <v>41.199999999999996</v>
      </c>
      <c r="EI53" s="62">
        <f t="shared" si="56"/>
        <v>39.599999999999994</v>
      </c>
      <c r="EJ53" s="34">
        <v>38</v>
      </c>
      <c r="EK53" s="62">
        <f t="shared" si="57"/>
        <v>36.4</v>
      </c>
      <c r="EL53" s="62">
        <f t="shared" si="58"/>
        <v>34.799999999999997</v>
      </c>
      <c r="EM53" s="62">
        <f t="shared" si="59"/>
        <v>33.199999999999996</v>
      </c>
      <c r="EN53" s="62">
        <f t="shared" si="60"/>
        <v>31.599999999999994</v>
      </c>
      <c r="EO53" s="34">
        <v>30</v>
      </c>
      <c r="EP53" s="62">
        <f t="shared" si="61"/>
        <v>28.4</v>
      </c>
      <c r="EQ53" s="62">
        <f t="shared" si="62"/>
        <v>26.799999999999997</v>
      </c>
      <c r="ER53" s="62">
        <f t="shared" si="63"/>
        <v>25.199999999999996</v>
      </c>
      <c r="ES53" s="62">
        <f t="shared" si="64"/>
        <v>23.599999999999994</v>
      </c>
      <c r="ET53" s="34">
        <v>22</v>
      </c>
      <c r="EU53" s="62">
        <f t="shared" si="65"/>
        <v>20.399999999999999</v>
      </c>
      <c r="EV53" s="62">
        <f t="shared" si="66"/>
        <v>18.799999999999997</v>
      </c>
      <c r="EW53" s="62">
        <f t="shared" si="67"/>
        <v>17.199999999999996</v>
      </c>
      <c r="EX53" s="62">
        <f t="shared" si="68"/>
        <v>15.599999999999996</v>
      </c>
      <c r="EY53" s="34">
        <v>14</v>
      </c>
      <c r="EZ53" s="62">
        <f t="shared" si="69"/>
        <v>12.6</v>
      </c>
      <c r="FA53" s="62">
        <f t="shared" si="70"/>
        <v>11.2</v>
      </c>
      <c r="FB53" s="62">
        <f t="shared" si="71"/>
        <v>9.7999999999999989</v>
      </c>
      <c r="FC53" s="62">
        <f t="shared" si="72"/>
        <v>8.3999999999999986</v>
      </c>
      <c r="FD53" s="34">
        <v>7</v>
      </c>
      <c r="FE53" s="62">
        <f t="shared" si="73"/>
        <v>5.8</v>
      </c>
      <c r="FF53" s="62">
        <f t="shared" si="74"/>
        <v>4.5999999999999996</v>
      </c>
      <c r="FG53" s="62">
        <f t="shared" si="75"/>
        <v>3.3999999999999995</v>
      </c>
      <c r="FH53" s="62">
        <f t="shared" si="76"/>
        <v>2.1999999999999993</v>
      </c>
      <c r="FI53" s="34">
        <v>1</v>
      </c>
      <c r="FN53" s="4"/>
    </row>
    <row r="54" spans="1:170" ht="12" customHeight="1" x14ac:dyDescent="0.2">
      <c r="A54" s="30"/>
      <c r="B54" s="267"/>
      <c r="C54" s="268"/>
      <c r="D54" s="268"/>
      <c r="E54" s="268"/>
      <c r="F54" s="268"/>
      <c r="G54" s="268"/>
      <c r="H54" s="268"/>
      <c r="I54" s="268"/>
      <c r="J54" s="268"/>
      <c r="K54" s="268"/>
      <c r="L54" s="268"/>
      <c r="M54" s="269"/>
      <c r="N54" s="30"/>
      <c r="P54" s="30"/>
      <c r="Q54" s="176" t="s">
        <v>171</v>
      </c>
      <c r="R54" s="177"/>
      <c r="S54" s="177"/>
      <c r="T54" s="177"/>
      <c r="U54" s="177"/>
      <c r="V54" s="177"/>
      <c r="W54" s="177"/>
      <c r="X54" s="177"/>
      <c r="Y54" s="177"/>
      <c r="Z54" s="177"/>
      <c r="AA54" s="181"/>
      <c r="AB54" s="161"/>
      <c r="AC54" s="161"/>
      <c r="AD54" s="161"/>
      <c r="AE54" s="161"/>
      <c r="AF54" s="161"/>
      <c r="AG54" s="161"/>
      <c r="AH54" s="161"/>
      <c r="AI54" s="161"/>
      <c r="AJ54" s="30"/>
      <c r="AM54" s="4"/>
      <c r="BP54" s="35">
        <v>57</v>
      </c>
      <c r="BQ54" s="35" t="s">
        <v>79</v>
      </c>
      <c r="BR54" s="34">
        <v>687</v>
      </c>
      <c r="BS54" s="62">
        <f t="shared" si="1"/>
        <v>662.6</v>
      </c>
      <c r="BT54" s="62">
        <f t="shared" si="2"/>
        <v>638.20000000000005</v>
      </c>
      <c r="BU54" s="62">
        <f t="shared" si="3"/>
        <v>613.80000000000007</v>
      </c>
      <c r="BV54" s="62">
        <f t="shared" si="4"/>
        <v>589.40000000000009</v>
      </c>
      <c r="BW54" s="34">
        <v>565</v>
      </c>
      <c r="BX54" s="62">
        <f t="shared" si="5"/>
        <v>545</v>
      </c>
      <c r="BY54" s="62">
        <f t="shared" si="6"/>
        <v>525</v>
      </c>
      <c r="BZ54" s="62">
        <f t="shared" si="7"/>
        <v>505</v>
      </c>
      <c r="CA54" s="62">
        <f t="shared" si="8"/>
        <v>485</v>
      </c>
      <c r="CB54" s="34">
        <v>465</v>
      </c>
      <c r="CC54" s="62">
        <f t="shared" si="9"/>
        <v>448.8</v>
      </c>
      <c r="CD54" s="62">
        <f t="shared" si="10"/>
        <v>432.6</v>
      </c>
      <c r="CE54" s="62">
        <f t="shared" si="11"/>
        <v>416.40000000000003</v>
      </c>
      <c r="CF54" s="62">
        <f t="shared" si="12"/>
        <v>400.20000000000005</v>
      </c>
      <c r="CG54" s="34">
        <v>384</v>
      </c>
      <c r="CH54" s="62">
        <f t="shared" si="13"/>
        <v>370.8</v>
      </c>
      <c r="CI54" s="62">
        <f t="shared" si="14"/>
        <v>357.6</v>
      </c>
      <c r="CJ54" s="62">
        <f t="shared" si="15"/>
        <v>344.40000000000003</v>
      </c>
      <c r="CK54" s="62">
        <f t="shared" si="16"/>
        <v>331.20000000000005</v>
      </c>
      <c r="CL54" s="34">
        <v>318</v>
      </c>
      <c r="CM54" s="62">
        <f t="shared" si="17"/>
        <v>307.60000000000002</v>
      </c>
      <c r="CN54" s="62">
        <f t="shared" si="18"/>
        <v>297.20000000000005</v>
      </c>
      <c r="CO54" s="62">
        <f t="shared" si="19"/>
        <v>286.80000000000007</v>
      </c>
      <c r="CP54" s="62">
        <f t="shared" si="20"/>
        <v>276.40000000000009</v>
      </c>
      <c r="CQ54" s="34">
        <v>266</v>
      </c>
      <c r="CR54" s="62">
        <f t="shared" si="21"/>
        <v>257.60000000000002</v>
      </c>
      <c r="CS54" s="62">
        <f t="shared" si="22"/>
        <v>249.20000000000002</v>
      </c>
      <c r="CT54" s="62">
        <f t="shared" si="23"/>
        <v>240.8</v>
      </c>
      <c r="CU54" s="62">
        <f t="shared" si="24"/>
        <v>232.4</v>
      </c>
      <c r="CV54" s="34">
        <v>224</v>
      </c>
      <c r="CW54" s="62">
        <f t="shared" si="25"/>
        <v>217.4</v>
      </c>
      <c r="CX54" s="62">
        <f t="shared" si="26"/>
        <v>210.8</v>
      </c>
      <c r="CY54" s="62">
        <f t="shared" si="27"/>
        <v>204.20000000000002</v>
      </c>
      <c r="CZ54" s="62">
        <f t="shared" si="28"/>
        <v>197.60000000000002</v>
      </c>
      <c r="DA54" s="34">
        <v>191</v>
      </c>
      <c r="DB54" s="62">
        <f t="shared" si="29"/>
        <v>185.6</v>
      </c>
      <c r="DC54" s="62">
        <f t="shared" si="30"/>
        <v>180.2</v>
      </c>
      <c r="DD54" s="62">
        <f t="shared" si="31"/>
        <v>174.79999999999998</v>
      </c>
      <c r="DE54" s="62">
        <f t="shared" si="32"/>
        <v>169.39999999999998</v>
      </c>
      <c r="DF54" s="34">
        <v>164</v>
      </c>
      <c r="DG54" s="62">
        <f t="shared" si="33"/>
        <v>159.80000000000001</v>
      </c>
      <c r="DH54" s="62">
        <f t="shared" si="34"/>
        <v>155.60000000000002</v>
      </c>
      <c r="DI54" s="62">
        <f t="shared" si="35"/>
        <v>151.40000000000003</v>
      </c>
      <c r="DJ54" s="62">
        <f t="shared" si="36"/>
        <v>147.20000000000005</v>
      </c>
      <c r="DK54" s="34">
        <v>143</v>
      </c>
      <c r="DL54" s="62">
        <f t="shared" si="37"/>
        <v>139.19999999999999</v>
      </c>
      <c r="DM54" s="62">
        <f t="shared" si="38"/>
        <v>135.39999999999998</v>
      </c>
      <c r="DN54" s="62">
        <f t="shared" si="39"/>
        <v>131.59999999999997</v>
      </c>
      <c r="DO54" s="62">
        <f t="shared" si="40"/>
        <v>127.79999999999997</v>
      </c>
      <c r="DP54" s="34">
        <v>124</v>
      </c>
      <c r="DQ54" s="62">
        <f t="shared" si="41"/>
        <v>120.8</v>
      </c>
      <c r="DR54" s="62">
        <f t="shared" si="42"/>
        <v>117.6</v>
      </c>
      <c r="DS54" s="62">
        <f t="shared" si="43"/>
        <v>114.39999999999999</v>
      </c>
      <c r="DT54" s="62">
        <f t="shared" si="44"/>
        <v>111.19999999999999</v>
      </c>
      <c r="DU54" s="34">
        <v>108</v>
      </c>
      <c r="DV54" s="62">
        <f t="shared" si="45"/>
        <v>105</v>
      </c>
      <c r="DW54" s="62">
        <f t="shared" si="46"/>
        <v>102</v>
      </c>
      <c r="DX54" s="62">
        <f t="shared" si="47"/>
        <v>99</v>
      </c>
      <c r="DY54" s="62">
        <f t="shared" si="48"/>
        <v>96</v>
      </c>
      <c r="DZ54" s="34">
        <v>93</v>
      </c>
      <c r="EA54" s="62">
        <f t="shared" si="49"/>
        <v>90.2</v>
      </c>
      <c r="EB54" s="62">
        <f t="shared" si="50"/>
        <v>87.4</v>
      </c>
      <c r="EC54" s="62">
        <f t="shared" si="51"/>
        <v>84.600000000000009</v>
      </c>
      <c r="ED54" s="62">
        <f t="shared" si="52"/>
        <v>81.800000000000011</v>
      </c>
      <c r="EE54" s="34">
        <v>79</v>
      </c>
      <c r="EF54" s="62">
        <f t="shared" si="53"/>
        <v>76.2</v>
      </c>
      <c r="EG54" s="62">
        <f t="shared" si="54"/>
        <v>73.400000000000006</v>
      </c>
      <c r="EH54" s="62">
        <f t="shared" si="55"/>
        <v>70.600000000000009</v>
      </c>
      <c r="EI54" s="62">
        <f t="shared" si="56"/>
        <v>67.800000000000011</v>
      </c>
      <c r="EJ54" s="34">
        <v>65</v>
      </c>
      <c r="EK54" s="62">
        <f t="shared" si="57"/>
        <v>62.2</v>
      </c>
      <c r="EL54" s="62">
        <f t="shared" si="58"/>
        <v>59.400000000000006</v>
      </c>
      <c r="EM54" s="62">
        <f t="shared" si="59"/>
        <v>56.600000000000009</v>
      </c>
      <c r="EN54" s="62">
        <f t="shared" si="60"/>
        <v>53.800000000000011</v>
      </c>
      <c r="EO54" s="34">
        <v>51</v>
      </c>
      <c r="EP54" s="62">
        <f t="shared" si="61"/>
        <v>48.4</v>
      </c>
      <c r="EQ54" s="62">
        <f t="shared" si="62"/>
        <v>45.8</v>
      </c>
      <c r="ER54" s="62">
        <f t="shared" si="63"/>
        <v>43.199999999999996</v>
      </c>
      <c r="ES54" s="62">
        <f t="shared" si="64"/>
        <v>40.599999999999994</v>
      </c>
      <c r="ET54" s="34">
        <v>38</v>
      </c>
      <c r="EU54" s="62">
        <f t="shared" si="65"/>
        <v>35.200000000000003</v>
      </c>
      <c r="EV54" s="62">
        <f t="shared" si="66"/>
        <v>32.400000000000006</v>
      </c>
      <c r="EW54" s="62">
        <f t="shared" si="67"/>
        <v>29.600000000000005</v>
      </c>
      <c r="EX54" s="62">
        <f t="shared" si="68"/>
        <v>26.800000000000004</v>
      </c>
      <c r="EY54" s="34">
        <v>24</v>
      </c>
      <c r="EZ54" s="62">
        <f t="shared" si="69"/>
        <v>21.6</v>
      </c>
      <c r="FA54" s="62">
        <f t="shared" si="70"/>
        <v>19.200000000000003</v>
      </c>
      <c r="FB54" s="62">
        <f t="shared" si="71"/>
        <v>16.800000000000004</v>
      </c>
      <c r="FC54" s="62">
        <f t="shared" si="72"/>
        <v>14.400000000000004</v>
      </c>
      <c r="FD54" s="34">
        <v>12</v>
      </c>
      <c r="FE54" s="62">
        <f t="shared" si="73"/>
        <v>10</v>
      </c>
      <c r="FF54" s="62">
        <f t="shared" si="74"/>
        <v>8</v>
      </c>
      <c r="FG54" s="62">
        <f t="shared" si="75"/>
        <v>6</v>
      </c>
      <c r="FH54" s="62">
        <f t="shared" si="76"/>
        <v>4</v>
      </c>
      <c r="FI54" s="34">
        <v>2</v>
      </c>
      <c r="FN54" s="4"/>
    </row>
    <row r="55" spans="1:170" ht="12" customHeight="1" x14ac:dyDescent="0.2">
      <c r="A55" s="30"/>
      <c r="B55" s="267"/>
      <c r="C55" s="268"/>
      <c r="D55" s="268"/>
      <c r="E55" s="268"/>
      <c r="F55" s="268"/>
      <c r="G55" s="268"/>
      <c r="H55" s="268"/>
      <c r="I55" s="268"/>
      <c r="J55" s="268"/>
      <c r="K55" s="268"/>
      <c r="L55" s="268"/>
      <c r="M55" s="269"/>
      <c r="N55" s="30"/>
      <c r="P55" s="30"/>
      <c r="Q55" s="161"/>
      <c r="R55" s="161"/>
      <c r="S55" s="161"/>
      <c r="T55" s="161"/>
      <c r="U55" s="161"/>
      <c r="V55" s="161"/>
      <c r="W55" s="161"/>
      <c r="X55" s="161"/>
      <c r="Y55" s="161"/>
      <c r="Z55" s="178" t="s">
        <v>172</v>
      </c>
      <c r="AA55" s="180" t="s">
        <v>173</v>
      </c>
      <c r="AB55" s="175"/>
      <c r="AC55" s="175"/>
      <c r="AD55" s="175"/>
      <c r="AE55" s="161"/>
      <c r="AF55" s="161"/>
      <c r="AG55" s="161"/>
      <c r="AH55" s="161"/>
      <c r="AI55" s="161"/>
      <c r="AJ55" s="30"/>
      <c r="AM55" s="4"/>
      <c r="AQ55" s="18" t="s">
        <v>50</v>
      </c>
      <c r="BP55" s="35">
        <v>58</v>
      </c>
      <c r="BQ55" s="35" t="s">
        <v>78</v>
      </c>
      <c r="BR55" s="34">
        <v>558</v>
      </c>
      <c r="BS55" s="62">
        <f t="shared" si="1"/>
        <v>537.79999999999995</v>
      </c>
      <c r="BT55" s="62">
        <f t="shared" si="2"/>
        <v>517.59999999999991</v>
      </c>
      <c r="BU55" s="62">
        <f t="shared" si="3"/>
        <v>497.39999999999992</v>
      </c>
      <c r="BV55" s="62">
        <f t="shared" si="4"/>
        <v>477.19999999999993</v>
      </c>
      <c r="BW55" s="34">
        <v>457</v>
      </c>
      <c r="BX55" s="62">
        <f t="shared" si="5"/>
        <v>440.4</v>
      </c>
      <c r="BY55" s="62">
        <f t="shared" si="6"/>
        <v>423.79999999999995</v>
      </c>
      <c r="BZ55" s="62">
        <f t="shared" si="7"/>
        <v>407.19999999999993</v>
      </c>
      <c r="CA55" s="62">
        <f t="shared" si="8"/>
        <v>390.59999999999991</v>
      </c>
      <c r="CB55" s="34">
        <v>374</v>
      </c>
      <c r="CC55" s="62">
        <f t="shared" si="9"/>
        <v>360.6</v>
      </c>
      <c r="CD55" s="62">
        <f t="shared" si="10"/>
        <v>347.20000000000005</v>
      </c>
      <c r="CE55" s="62">
        <f t="shared" si="11"/>
        <v>333.80000000000007</v>
      </c>
      <c r="CF55" s="62">
        <f t="shared" si="12"/>
        <v>320.40000000000009</v>
      </c>
      <c r="CG55" s="34">
        <v>307</v>
      </c>
      <c r="CH55" s="62">
        <f t="shared" si="13"/>
        <v>296.2</v>
      </c>
      <c r="CI55" s="62">
        <f t="shared" si="14"/>
        <v>285.39999999999998</v>
      </c>
      <c r="CJ55" s="62">
        <f t="shared" si="15"/>
        <v>274.59999999999997</v>
      </c>
      <c r="CK55" s="62">
        <f t="shared" si="16"/>
        <v>263.79999999999995</v>
      </c>
      <c r="CL55" s="34">
        <v>253</v>
      </c>
      <c r="CM55" s="62">
        <f t="shared" si="17"/>
        <v>244.4</v>
      </c>
      <c r="CN55" s="62">
        <f t="shared" si="18"/>
        <v>235.8</v>
      </c>
      <c r="CO55" s="62">
        <f t="shared" si="19"/>
        <v>227.20000000000002</v>
      </c>
      <c r="CP55" s="62">
        <f t="shared" si="20"/>
        <v>218.60000000000002</v>
      </c>
      <c r="CQ55" s="34">
        <v>210</v>
      </c>
      <c r="CR55" s="62">
        <f t="shared" si="21"/>
        <v>203.2</v>
      </c>
      <c r="CS55" s="62">
        <f t="shared" si="22"/>
        <v>196.39999999999998</v>
      </c>
      <c r="CT55" s="62">
        <f t="shared" si="23"/>
        <v>189.59999999999997</v>
      </c>
      <c r="CU55" s="62">
        <f t="shared" si="24"/>
        <v>182.79999999999995</v>
      </c>
      <c r="CV55" s="34">
        <v>176</v>
      </c>
      <c r="CW55" s="62">
        <f t="shared" si="25"/>
        <v>170.6</v>
      </c>
      <c r="CX55" s="62">
        <f t="shared" si="26"/>
        <v>165.2</v>
      </c>
      <c r="CY55" s="62">
        <f t="shared" si="27"/>
        <v>159.79999999999998</v>
      </c>
      <c r="CZ55" s="62">
        <f t="shared" si="28"/>
        <v>154.39999999999998</v>
      </c>
      <c r="DA55" s="34">
        <v>149</v>
      </c>
      <c r="DB55" s="62">
        <f t="shared" si="29"/>
        <v>144.6</v>
      </c>
      <c r="DC55" s="62">
        <f t="shared" si="30"/>
        <v>140.19999999999999</v>
      </c>
      <c r="DD55" s="62">
        <f t="shared" si="31"/>
        <v>135.79999999999998</v>
      </c>
      <c r="DE55" s="62">
        <f t="shared" si="32"/>
        <v>131.39999999999998</v>
      </c>
      <c r="DF55" s="34">
        <v>127</v>
      </c>
      <c r="DG55" s="62">
        <f t="shared" si="33"/>
        <v>123.6</v>
      </c>
      <c r="DH55" s="62">
        <f t="shared" si="34"/>
        <v>120.19999999999999</v>
      </c>
      <c r="DI55" s="62">
        <f t="shared" si="35"/>
        <v>116.79999999999998</v>
      </c>
      <c r="DJ55" s="62">
        <f t="shared" si="36"/>
        <v>113.39999999999998</v>
      </c>
      <c r="DK55" s="34">
        <v>110</v>
      </c>
      <c r="DL55" s="62">
        <f t="shared" si="37"/>
        <v>107</v>
      </c>
      <c r="DM55" s="62">
        <f t="shared" si="38"/>
        <v>104</v>
      </c>
      <c r="DN55" s="62">
        <f t="shared" si="39"/>
        <v>101</v>
      </c>
      <c r="DO55" s="62">
        <f t="shared" si="40"/>
        <v>98</v>
      </c>
      <c r="DP55" s="34">
        <v>95</v>
      </c>
      <c r="DQ55" s="62">
        <f t="shared" si="41"/>
        <v>92.6</v>
      </c>
      <c r="DR55" s="62">
        <f t="shared" si="42"/>
        <v>90.199999999999989</v>
      </c>
      <c r="DS55" s="62">
        <f t="shared" si="43"/>
        <v>87.799999999999983</v>
      </c>
      <c r="DT55" s="62">
        <f t="shared" si="44"/>
        <v>85.399999999999977</v>
      </c>
      <c r="DU55" s="34">
        <v>83</v>
      </c>
      <c r="DV55" s="62">
        <f t="shared" si="45"/>
        <v>80.599999999999994</v>
      </c>
      <c r="DW55" s="62">
        <f t="shared" si="46"/>
        <v>78.199999999999989</v>
      </c>
      <c r="DX55" s="62">
        <f t="shared" si="47"/>
        <v>75.799999999999983</v>
      </c>
      <c r="DY55" s="62">
        <f t="shared" si="48"/>
        <v>73.399999999999977</v>
      </c>
      <c r="DZ55" s="34">
        <v>71</v>
      </c>
      <c r="EA55" s="62">
        <f t="shared" si="49"/>
        <v>68.8</v>
      </c>
      <c r="EB55" s="62">
        <f t="shared" si="50"/>
        <v>66.599999999999994</v>
      </c>
      <c r="EC55" s="62">
        <f t="shared" si="51"/>
        <v>64.399999999999991</v>
      </c>
      <c r="ED55" s="62">
        <f t="shared" si="52"/>
        <v>62.199999999999989</v>
      </c>
      <c r="EE55" s="34">
        <v>60</v>
      </c>
      <c r="EF55" s="62">
        <f t="shared" si="53"/>
        <v>58</v>
      </c>
      <c r="EG55" s="62">
        <f t="shared" si="54"/>
        <v>56</v>
      </c>
      <c r="EH55" s="62">
        <f t="shared" si="55"/>
        <v>54</v>
      </c>
      <c r="EI55" s="62">
        <f t="shared" si="56"/>
        <v>52</v>
      </c>
      <c r="EJ55" s="34">
        <v>50</v>
      </c>
      <c r="EK55" s="62">
        <f t="shared" si="57"/>
        <v>47.8</v>
      </c>
      <c r="EL55" s="62">
        <f t="shared" si="58"/>
        <v>45.599999999999994</v>
      </c>
      <c r="EM55" s="62">
        <f t="shared" si="59"/>
        <v>43.399999999999991</v>
      </c>
      <c r="EN55" s="62">
        <f t="shared" si="60"/>
        <v>41.199999999999989</v>
      </c>
      <c r="EO55" s="34">
        <v>39</v>
      </c>
      <c r="EP55" s="62">
        <f t="shared" si="61"/>
        <v>37</v>
      </c>
      <c r="EQ55" s="62">
        <f t="shared" si="62"/>
        <v>35</v>
      </c>
      <c r="ER55" s="62">
        <f t="shared" si="63"/>
        <v>33</v>
      </c>
      <c r="ES55" s="62">
        <f t="shared" si="64"/>
        <v>31</v>
      </c>
      <c r="ET55" s="34">
        <v>29</v>
      </c>
      <c r="EU55" s="62">
        <f t="shared" si="65"/>
        <v>27</v>
      </c>
      <c r="EV55" s="62">
        <f t="shared" si="66"/>
        <v>25</v>
      </c>
      <c r="EW55" s="62">
        <f t="shared" si="67"/>
        <v>23</v>
      </c>
      <c r="EX55" s="62">
        <f t="shared" si="68"/>
        <v>21</v>
      </c>
      <c r="EY55" s="34">
        <v>19</v>
      </c>
      <c r="EZ55" s="62">
        <f t="shared" si="69"/>
        <v>17</v>
      </c>
      <c r="FA55" s="62">
        <f t="shared" si="70"/>
        <v>15</v>
      </c>
      <c r="FB55" s="62">
        <f t="shared" si="71"/>
        <v>13</v>
      </c>
      <c r="FC55" s="62">
        <f t="shared" si="72"/>
        <v>11</v>
      </c>
      <c r="FD55" s="34">
        <v>9</v>
      </c>
      <c r="FE55" s="62">
        <f t="shared" si="73"/>
        <v>7.4</v>
      </c>
      <c r="FF55" s="62">
        <f t="shared" si="74"/>
        <v>5.8000000000000007</v>
      </c>
      <c r="FG55" s="62">
        <f t="shared" si="75"/>
        <v>4.2000000000000011</v>
      </c>
      <c r="FH55" s="62">
        <f t="shared" si="76"/>
        <v>2.600000000000001</v>
      </c>
      <c r="FI55" s="34">
        <v>1</v>
      </c>
      <c r="FN55" s="4"/>
    </row>
    <row r="56" spans="1:170" ht="12" customHeight="1" thickBot="1" x14ac:dyDescent="0.25">
      <c r="A56" s="30"/>
      <c r="B56" s="267"/>
      <c r="C56" s="268"/>
      <c r="D56" s="268"/>
      <c r="E56" s="268"/>
      <c r="F56" s="268"/>
      <c r="G56" s="268"/>
      <c r="H56" s="268"/>
      <c r="I56" s="268"/>
      <c r="J56" s="268"/>
      <c r="K56" s="268"/>
      <c r="L56" s="268"/>
      <c r="M56" s="269"/>
      <c r="N56" s="30"/>
      <c r="P56" s="30"/>
      <c r="Q56" s="182" t="s">
        <v>40</v>
      </c>
      <c r="R56" s="183"/>
      <c r="S56" s="183"/>
      <c r="T56" s="183"/>
      <c r="U56" s="183"/>
      <c r="V56" s="183"/>
      <c r="W56" s="183"/>
      <c r="X56" s="183"/>
      <c r="Y56" s="183"/>
      <c r="Z56" s="184"/>
      <c r="AA56" s="181"/>
      <c r="AB56" s="161"/>
      <c r="AC56" s="161"/>
      <c r="AD56" s="161"/>
      <c r="AE56" s="161"/>
      <c r="AF56" s="161"/>
      <c r="AG56" s="161"/>
      <c r="AH56" s="161"/>
      <c r="AI56" s="161"/>
      <c r="AJ56" s="30"/>
      <c r="AM56" s="4"/>
      <c r="AS56" s="196" t="s">
        <v>184</v>
      </c>
      <c r="BE56" s="7" t="s">
        <v>183</v>
      </c>
      <c r="FN56" s="4"/>
    </row>
    <row r="57" spans="1:170" ht="12" customHeight="1" thickBot="1" x14ac:dyDescent="0.25">
      <c r="A57" s="30"/>
      <c r="B57" s="267"/>
      <c r="C57" s="268"/>
      <c r="D57" s="268"/>
      <c r="E57" s="268"/>
      <c r="F57" s="268"/>
      <c r="G57" s="268"/>
      <c r="H57" s="268"/>
      <c r="I57" s="268"/>
      <c r="J57" s="268"/>
      <c r="K57" s="268"/>
      <c r="L57" s="268"/>
      <c r="M57" s="269"/>
      <c r="N57" s="30"/>
      <c r="P57" s="30"/>
      <c r="Q57" s="161"/>
      <c r="R57" s="161"/>
      <c r="S57" s="161"/>
      <c r="T57" s="161"/>
      <c r="U57" s="161"/>
      <c r="V57" s="161"/>
      <c r="W57" s="161"/>
      <c r="X57" s="161"/>
      <c r="Y57" s="161"/>
      <c r="Z57" s="178" t="s">
        <v>174</v>
      </c>
      <c r="AA57" s="208"/>
      <c r="AB57" s="161" t="s">
        <v>12</v>
      </c>
      <c r="AC57" s="175"/>
      <c r="AD57" s="175"/>
      <c r="AE57" s="175"/>
      <c r="AF57" s="179" t="s">
        <v>175</v>
      </c>
      <c r="AG57" s="234" t="str">
        <f>IF(ISBLANK(AA57),"",AA57*BI4)</f>
        <v/>
      </c>
      <c r="AH57" s="235"/>
      <c r="AI57" s="161"/>
      <c r="AJ57" s="30"/>
      <c r="AM57" s="4"/>
      <c r="AQ57" s="19" t="s">
        <v>51</v>
      </c>
      <c r="AR57" s="19"/>
      <c r="AS57" s="6"/>
      <c r="AT57" s="20">
        <v>6</v>
      </c>
      <c r="AU57" s="20">
        <v>5.5</v>
      </c>
      <c r="AV57" s="20">
        <v>5</v>
      </c>
      <c r="AW57" s="20">
        <v>4.5</v>
      </c>
      <c r="AX57" s="20">
        <v>4</v>
      </c>
      <c r="AY57" s="20">
        <v>3.5</v>
      </c>
      <c r="AZ57" s="20">
        <v>3</v>
      </c>
      <c r="BA57" s="20">
        <v>2.5</v>
      </c>
      <c r="BB57" s="20">
        <v>2</v>
      </c>
      <c r="BC57" s="20">
        <v>1.5</v>
      </c>
      <c r="BD57" s="20">
        <v>1</v>
      </c>
      <c r="BE57" s="194">
        <v>0</v>
      </c>
      <c r="BJ57" s="3" t="s">
        <v>104</v>
      </c>
      <c r="BR57" s="59" t="s">
        <v>103</v>
      </c>
      <c r="FN57" s="4"/>
    </row>
    <row r="58" spans="1:170" ht="12" customHeight="1" x14ac:dyDescent="0.2">
      <c r="A58" s="30"/>
      <c r="B58" s="267"/>
      <c r="C58" s="268"/>
      <c r="D58" s="268"/>
      <c r="E58" s="268"/>
      <c r="F58" s="268"/>
      <c r="G58" s="268"/>
      <c r="H58" s="268"/>
      <c r="I58" s="268"/>
      <c r="J58" s="268"/>
      <c r="K58" s="268"/>
      <c r="L58" s="268"/>
      <c r="M58" s="269"/>
      <c r="N58" s="30"/>
      <c r="P58" s="30"/>
      <c r="Q58" s="161"/>
      <c r="R58" s="161"/>
      <c r="S58" s="161"/>
      <c r="T58" s="161"/>
      <c r="U58" s="161"/>
      <c r="V58" s="161"/>
      <c r="W58" s="161"/>
      <c r="X58" s="161"/>
      <c r="Y58" s="161"/>
      <c r="Z58" s="161"/>
      <c r="AA58" s="209"/>
      <c r="AB58" s="161"/>
      <c r="AC58" s="161"/>
      <c r="AD58" s="161"/>
      <c r="AE58" s="161"/>
      <c r="AF58" s="161"/>
      <c r="AG58" s="161"/>
      <c r="AH58" s="161"/>
      <c r="AI58" s="161"/>
      <c r="AJ58" s="30"/>
      <c r="AM58" s="4"/>
      <c r="AQ58" s="21" t="s">
        <v>52</v>
      </c>
      <c r="AR58" s="6" t="s">
        <v>53</v>
      </c>
      <c r="AS58" s="22">
        <v>5.0000000000000001E-3</v>
      </c>
      <c r="AT58" s="9"/>
      <c r="AU58" s="9"/>
      <c r="AV58" s="9"/>
      <c r="AW58" s="9"/>
      <c r="AX58" s="9"/>
      <c r="AY58" s="9"/>
      <c r="AZ58" s="9"/>
      <c r="BA58" s="9"/>
      <c r="BB58" s="9"/>
      <c r="BC58" s="9"/>
      <c r="BD58" s="9"/>
      <c r="BE58" s="9"/>
      <c r="BJ58" s="6" t="b">
        <f>AND(ISBLANK(S60),ISNUMBER(AA60))</f>
        <v>0</v>
      </c>
      <c r="BK58" s="6" t="b">
        <f>AND(ISBLANK(AA60),ISTEXT(S60))</f>
        <v>0</v>
      </c>
      <c r="BR58" s="63" t="e">
        <f t="shared" ref="BR58:CW58" si="77">INDEX(BC_MJ,MATCH($AA$14,BC_ZoneReg,0),BR33)</f>
        <v>#N/A</v>
      </c>
      <c r="BS58" s="63" t="e">
        <f t="shared" si="77"/>
        <v>#N/A</v>
      </c>
      <c r="BT58" s="63" t="e">
        <f t="shared" si="77"/>
        <v>#N/A</v>
      </c>
      <c r="BU58" s="63" t="e">
        <f t="shared" si="77"/>
        <v>#N/A</v>
      </c>
      <c r="BV58" s="63" t="e">
        <f t="shared" si="77"/>
        <v>#N/A</v>
      </c>
      <c r="BW58" s="63" t="e">
        <f t="shared" si="77"/>
        <v>#N/A</v>
      </c>
      <c r="BX58" s="63" t="e">
        <f t="shared" si="77"/>
        <v>#N/A</v>
      </c>
      <c r="BY58" s="63" t="e">
        <f t="shared" si="77"/>
        <v>#N/A</v>
      </c>
      <c r="BZ58" s="63" t="e">
        <f t="shared" si="77"/>
        <v>#N/A</v>
      </c>
      <c r="CA58" s="63" t="e">
        <f t="shared" si="77"/>
        <v>#N/A</v>
      </c>
      <c r="CB58" s="63" t="e">
        <f t="shared" si="77"/>
        <v>#N/A</v>
      </c>
      <c r="CC58" s="63" t="e">
        <f t="shared" si="77"/>
        <v>#N/A</v>
      </c>
      <c r="CD58" s="63" t="e">
        <f t="shared" si="77"/>
        <v>#N/A</v>
      </c>
      <c r="CE58" s="63" t="e">
        <f t="shared" si="77"/>
        <v>#N/A</v>
      </c>
      <c r="CF58" s="63" t="e">
        <f t="shared" si="77"/>
        <v>#N/A</v>
      </c>
      <c r="CG58" s="63" t="e">
        <f t="shared" si="77"/>
        <v>#N/A</v>
      </c>
      <c r="CH58" s="63" t="e">
        <f t="shared" si="77"/>
        <v>#N/A</v>
      </c>
      <c r="CI58" s="63" t="e">
        <f t="shared" si="77"/>
        <v>#N/A</v>
      </c>
      <c r="CJ58" s="63" t="e">
        <f t="shared" si="77"/>
        <v>#N/A</v>
      </c>
      <c r="CK58" s="63" t="e">
        <f t="shared" si="77"/>
        <v>#N/A</v>
      </c>
      <c r="CL58" s="63" t="e">
        <f t="shared" si="77"/>
        <v>#N/A</v>
      </c>
      <c r="CM58" s="63" t="e">
        <f t="shared" si="77"/>
        <v>#N/A</v>
      </c>
      <c r="CN58" s="63" t="e">
        <f t="shared" si="77"/>
        <v>#N/A</v>
      </c>
      <c r="CO58" s="63" t="e">
        <f t="shared" si="77"/>
        <v>#N/A</v>
      </c>
      <c r="CP58" s="63" t="e">
        <f t="shared" si="77"/>
        <v>#N/A</v>
      </c>
      <c r="CQ58" s="63" t="e">
        <f t="shared" si="77"/>
        <v>#N/A</v>
      </c>
      <c r="CR58" s="63" t="e">
        <f t="shared" si="77"/>
        <v>#N/A</v>
      </c>
      <c r="CS58" s="63" t="e">
        <f t="shared" si="77"/>
        <v>#N/A</v>
      </c>
      <c r="CT58" s="63" t="e">
        <f t="shared" si="77"/>
        <v>#N/A</v>
      </c>
      <c r="CU58" s="63" t="e">
        <f t="shared" si="77"/>
        <v>#N/A</v>
      </c>
      <c r="CV58" s="63" t="e">
        <f t="shared" si="77"/>
        <v>#N/A</v>
      </c>
      <c r="CW58" s="63" t="e">
        <f t="shared" si="77"/>
        <v>#N/A</v>
      </c>
      <c r="CX58" s="63" t="e">
        <f t="shared" ref="CX58:EC58" si="78">INDEX(BC_MJ,MATCH($AA$14,BC_ZoneReg,0),CX33)</f>
        <v>#N/A</v>
      </c>
      <c r="CY58" s="63" t="e">
        <f t="shared" si="78"/>
        <v>#N/A</v>
      </c>
      <c r="CZ58" s="63" t="e">
        <f t="shared" si="78"/>
        <v>#N/A</v>
      </c>
      <c r="DA58" s="63" t="e">
        <f t="shared" si="78"/>
        <v>#N/A</v>
      </c>
      <c r="DB58" s="63" t="e">
        <f t="shared" si="78"/>
        <v>#N/A</v>
      </c>
      <c r="DC58" s="63" t="e">
        <f t="shared" si="78"/>
        <v>#N/A</v>
      </c>
      <c r="DD58" s="63" t="e">
        <f t="shared" si="78"/>
        <v>#N/A</v>
      </c>
      <c r="DE58" s="63" t="e">
        <f t="shared" si="78"/>
        <v>#N/A</v>
      </c>
      <c r="DF58" s="63" t="e">
        <f t="shared" si="78"/>
        <v>#N/A</v>
      </c>
      <c r="DG58" s="63" t="e">
        <f t="shared" si="78"/>
        <v>#N/A</v>
      </c>
      <c r="DH58" s="63" t="e">
        <f t="shared" si="78"/>
        <v>#N/A</v>
      </c>
      <c r="DI58" s="63" t="e">
        <f t="shared" si="78"/>
        <v>#N/A</v>
      </c>
      <c r="DJ58" s="63" t="e">
        <f t="shared" si="78"/>
        <v>#N/A</v>
      </c>
      <c r="DK58" s="63" t="e">
        <f t="shared" si="78"/>
        <v>#N/A</v>
      </c>
      <c r="DL58" s="63" t="e">
        <f t="shared" si="78"/>
        <v>#N/A</v>
      </c>
      <c r="DM58" s="63" t="e">
        <f t="shared" si="78"/>
        <v>#N/A</v>
      </c>
      <c r="DN58" s="63" t="e">
        <f t="shared" si="78"/>
        <v>#N/A</v>
      </c>
      <c r="DO58" s="63" t="e">
        <f t="shared" si="78"/>
        <v>#N/A</v>
      </c>
      <c r="DP58" s="63" t="e">
        <f t="shared" si="78"/>
        <v>#N/A</v>
      </c>
      <c r="DQ58" s="63" t="e">
        <f t="shared" si="78"/>
        <v>#N/A</v>
      </c>
      <c r="DR58" s="63" t="e">
        <f t="shared" si="78"/>
        <v>#N/A</v>
      </c>
      <c r="DS58" s="63" t="e">
        <f t="shared" si="78"/>
        <v>#N/A</v>
      </c>
      <c r="DT58" s="63" t="e">
        <f t="shared" si="78"/>
        <v>#N/A</v>
      </c>
      <c r="DU58" s="63" t="e">
        <f t="shared" si="78"/>
        <v>#N/A</v>
      </c>
      <c r="DV58" s="63" t="e">
        <f t="shared" si="78"/>
        <v>#N/A</v>
      </c>
      <c r="DW58" s="63" t="e">
        <f t="shared" si="78"/>
        <v>#N/A</v>
      </c>
      <c r="DX58" s="63" t="e">
        <f t="shared" si="78"/>
        <v>#N/A</v>
      </c>
      <c r="DY58" s="63" t="e">
        <f t="shared" si="78"/>
        <v>#N/A</v>
      </c>
      <c r="DZ58" s="63" t="e">
        <f t="shared" si="78"/>
        <v>#N/A</v>
      </c>
      <c r="EA58" s="63" t="e">
        <f t="shared" si="78"/>
        <v>#N/A</v>
      </c>
      <c r="EB58" s="63" t="e">
        <f t="shared" si="78"/>
        <v>#N/A</v>
      </c>
      <c r="EC58" s="63" t="e">
        <f t="shared" si="78"/>
        <v>#N/A</v>
      </c>
      <c r="ED58" s="63" t="e">
        <f t="shared" ref="ED58:FI58" si="79">INDEX(BC_MJ,MATCH($AA$14,BC_ZoneReg,0),ED33)</f>
        <v>#N/A</v>
      </c>
      <c r="EE58" s="63" t="e">
        <f t="shared" si="79"/>
        <v>#N/A</v>
      </c>
      <c r="EF58" s="63" t="e">
        <f t="shared" si="79"/>
        <v>#N/A</v>
      </c>
      <c r="EG58" s="63" t="e">
        <f t="shared" si="79"/>
        <v>#N/A</v>
      </c>
      <c r="EH58" s="63" t="e">
        <f t="shared" si="79"/>
        <v>#N/A</v>
      </c>
      <c r="EI58" s="63" t="e">
        <f t="shared" si="79"/>
        <v>#N/A</v>
      </c>
      <c r="EJ58" s="63" t="e">
        <f t="shared" si="79"/>
        <v>#N/A</v>
      </c>
      <c r="EK58" s="63" t="e">
        <f t="shared" si="79"/>
        <v>#N/A</v>
      </c>
      <c r="EL58" s="63" t="e">
        <f t="shared" si="79"/>
        <v>#N/A</v>
      </c>
      <c r="EM58" s="63" t="e">
        <f t="shared" si="79"/>
        <v>#N/A</v>
      </c>
      <c r="EN58" s="63" t="e">
        <f t="shared" si="79"/>
        <v>#N/A</v>
      </c>
      <c r="EO58" s="63" t="e">
        <f t="shared" si="79"/>
        <v>#N/A</v>
      </c>
      <c r="EP58" s="63" t="e">
        <f t="shared" si="79"/>
        <v>#N/A</v>
      </c>
      <c r="EQ58" s="63" t="e">
        <f t="shared" si="79"/>
        <v>#N/A</v>
      </c>
      <c r="ER58" s="63" t="e">
        <f t="shared" si="79"/>
        <v>#N/A</v>
      </c>
      <c r="ES58" s="63" t="e">
        <f t="shared" si="79"/>
        <v>#N/A</v>
      </c>
      <c r="ET58" s="63" t="e">
        <f t="shared" si="79"/>
        <v>#N/A</v>
      </c>
      <c r="EU58" s="63" t="e">
        <f t="shared" si="79"/>
        <v>#N/A</v>
      </c>
      <c r="EV58" s="63" t="e">
        <f t="shared" si="79"/>
        <v>#N/A</v>
      </c>
      <c r="EW58" s="63" t="e">
        <f t="shared" si="79"/>
        <v>#N/A</v>
      </c>
      <c r="EX58" s="63" t="e">
        <f t="shared" si="79"/>
        <v>#N/A</v>
      </c>
      <c r="EY58" s="63" t="e">
        <f t="shared" si="79"/>
        <v>#N/A</v>
      </c>
      <c r="EZ58" s="63" t="e">
        <f t="shared" si="79"/>
        <v>#N/A</v>
      </c>
      <c r="FA58" s="63" t="e">
        <f t="shared" si="79"/>
        <v>#N/A</v>
      </c>
      <c r="FB58" s="63" t="e">
        <f t="shared" si="79"/>
        <v>#N/A</v>
      </c>
      <c r="FC58" s="63" t="e">
        <f t="shared" si="79"/>
        <v>#N/A</v>
      </c>
      <c r="FD58" s="63" t="e">
        <f t="shared" si="79"/>
        <v>#N/A</v>
      </c>
      <c r="FE58" s="63" t="e">
        <f t="shared" si="79"/>
        <v>#N/A</v>
      </c>
      <c r="FF58" s="63" t="e">
        <f t="shared" si="79"/>
        <v>#N/A</v>
      </c>
      <c r="FG58" s="63" t="e">
        <f t="shared" si="79"/>
        <v>#N/A</v>
      </c>
      <c r="FH58" s="63" t="e">
        <f t="shared" si="79"/>
        <v>#N/A</v>
      </c>
      <c r="FI58" s="63" t="e">
        <f t="shared" si="79"/>
        <v>#N/A</v>
      </c>
      <c r="FN58" s="4"/>
    </row>
    <row r="59" spans="1:170" ht="12" customHeight="1" thickBot="1" x14ac:dyDescent="0.25">
      <c r="A59" s="30"/>
      <c r="B59" s="267"/>
      <c r="C59" s="268"/>
      <c r="D59" s="268"/>
      <c r="E59" s="268"/>
      <c r="F59" s="268"/>
      <c r="G59" s="268"/>
      <c r="H59" s="268"/>
      <c r="I59" s="268"/>
      <c r="J59" s="268"/>
      <c r="K59" s="268"/>
      <c r="L59" s="268"/>
      <c r="M59" s="269"/>
      <c r="N59" s="30"/>
      <c r="P59" s="30"/>
      <c r="Q59" s="182" t="s">
        <v>176</v>
      </c>
      <c r="R59" s="182"/>
      <c r="S59" s="182"/>
      <c r="T59" s="182"/>
      <c r="U59" s="182"/>
      <c r="V59" s="182"/>
      <c r="W59" s="182"/>
      <c r="X59" s="182"/>
      <c r="Y59" s="182"/>
      <c r="Z59" s="182"/>
      <c r="AA59" s="210"/>
      <c r="AB59" s="161"/>
      <c r="AC59" s="161"/>
      <c r="AD59" s="161"/>
      <c r="AE59" s="161"/>
      <c r="AF59" s="161"/>
      <c r="AG59" s="161"/>
      <c r="AH59" s="161"/>
      <c r="AI59" s="161"/>
      <c r="AJ59" s="30"/>
      <c r="AM59" s="4"/>
      <c r="AQ59" s="21" t="s">
        <v>126</v>
      </c>
      <c r="AR59" s="6" t="s">
        <v>53</v>
      </c>
      <c r="AS59" s="22">
        <v>0.01</v>
      </c>
      <c r="AT59" s="6" t="s">
        <v>54</v>
      </c>
      <c r="AU59" s="23">
        <v>6.9</v>
      </c>
      <c r="AV59" s="23">
        <v>6.2</v>
      </c>
      <c r="AW59" s="23">
        <v>5.4</v>
      </c>
      <c r="AX59" s="23">
        <v>4.7</v>
      </c>
      <c r="AY59" s="23">
        <v>4</v>
      </c>
      <c r="AZ59" s="23">
        <v>3.4</v>
      </c>
      <c r="BA59" s="23">
        <v>2.8</v>
      </c>
      <c r="BB59" s="23">
        <v>2.2000000000000002</v>
      </c>
      <c r="BC59" s="23">
        <v>1.6</v>
      </c>
      <c r="BD59" s="23">
        <v>1</v>
      </c>
      <c r="BE59" s="193">
        <v>0</v>
      </c>
      <c r="BR59" s="46" t="s">
        <v>102</v>
      </c>
      <c r="FN59" s="4"/>
    </row>
    <row r="60" spans="1:170" ht="12" customHeight="1" thickBot="1" x14ac:dyDescent="0.25">
      <c r="A60" s="30"/>
      <c r="B60" s="281" t="s">
        <v>153</v>
      </c>
      <c r="C60" s="139"/>
      <c r="D60" s="139"/>
      <c r="E60" s="140"/>
      <c r="F60" s="140"/>
      <c r="G60" s="140"/>
      <c r="H60" s="140"/>
      <c r="I60" s="140"/>
      <c r="J60" s="140"/>
      <c r="K60" s="140"/>
      <c r="L60" s="140"/>
      <c r="M60" s="141"/>
      <c r="N60" s="30"/>
      <c r="P60" s="30"/>
      <c r="Q60" s="161"/>
      <c r="R60" s="185" t="s">
        <v>24</v>
      </c>
      <c r="S60" s="237"/>
      <c r="T60" s="238"/>
      <c r="U60" s="238"/>
      <c r="V60" s="238"/>
      <c r="W60" s="239"/>
      <c r="X60" s="161"/>
      <c r="Y60" s="161"/>
      <c r="Z60" s="178" t="s">
        <v>177</v>
      </c>
      <c r="AA60" s="208"/>
      <c r="AB60" s="161" t="s">
        <v>12</v>
      </c>
      <c r="AC60" s="175"/>
      <c r="AD60" s="175"/>
      <c r="AE60" s="175"/>
      <c r="AF60" s="179" t="s">
        <v>175</v>
      </c>
      <c r="AG60" s="234" t="str">
        <f>IF(OR(ISBLANK(S60),ISBLANK(AA60)),"",AA60*BI6)</f>
        <v/>
      </c>
      <c r="AH60" s="235"/>
      <c r="AI60" s="161"/>
      <c r="AJ60" s="30"/>
      <c r="AM60" s="4"/>
      <c r="AQ60" s="21" t="s">
        <v>127</v>
      </c>
      <c r="AR60" s="6" t="s">
        <v>53</v>
      </c>
      <c r="AS60" s="22">
        <v>1.4999999999999999E-2</v>
      </c>
      <c r="AT60" s="6" t="s">
        <v>54</v>
      </c>
      <c r="AU60" s="23" t="s">
        <v>54</v>
      </c>
      <c r="AV60" s="23">
        <v>7</v>
      </c>
      <c r="AW60" s="23">
        <v>6.1</v>
      </c>
      <c r="AX60" s="23">
        <v>5.2</v>
      </c>
      <c r="AY60" s="23">
        <v>4.4000000000000004</v>
      </c>
      <c r="AZ60" s="23">
        <v>3.6</v>
      </c>
      <c r="BA60" s="23">
        <v>2.9</v>
      </c>
      <c r="BB60" s="23">
        <v>2.2999999999999998</v>
      </c>
      <c r="BC60" s="23">
        <v>1.7</v>
      </c>
      <c r="BD60" s="23">
        <v>1.1000000000000001</v>
      </c>
      <c r="BE60" s="193">
        <v>0.1</v>
      </c>
      <c r="FN60" s="4"/>
    </row>
    <row r="61" spans="1:170" ht="12" customHeight="1" x14ac:dyDescent="0.2">
      <c r="A61" s="30"/>
      <c r="B61" s="282"/>
      <c r="C61" s="144" t="s">
        <v>19</v>
      </c>
      <c r="D61" s="314"/>
      <c r="E61" s="315"/>
      <c r="F61" s="140"/>
      <c r="G61" s="142" t="s">
        <v>155</v>
      </c>
      <c r="H61" s="152"/>
      <c r="I61" s="140"/>
      <c r="J61" s="140"/>
      <c r="K61" s="142" t="s">
        <v>156</v>
      </c>
      <c r="L61" s="316"/>
      <c r="M61" s="317"/>
      <c r="N61" s="30"/>
      <c r="P61" s="30"/>
      <c r="Q61" s="161"/>
      <c r="R61" s="161"/>
      <c r="S61" s="161"/>
      <c r="T61" s="161"/>
      <c r="U61" s="161"/>
      <c r="V61" s="161"/>
      <c r="W61" s="161"/>
      <c r="X61" s="161"/>
      <c r="Y61" s="161"/>
      <c r="Z61" s="161"/>
      <c r="AA61" s="211"/>
      <c r="AB61" s="161"/>
      <c r="AC61" s="161"/>
      <c r="AD61" s="161"/>
      <c r="AE61" s="161"/>
      <c r="AF61" s="161"/>
      <c r="AG61" s="161"/>
      <c r="AH61" s="161"/>
      <c r="AI61" s="161"/>
      <c r="AJ61" s="30"/>
      <c r="AM61" s="4"/>
      <c r="AQ61" s="21" t="s">
        <v>128</v>
      </c>
      <c r="AR61" s="6" t="s">
        <v>53</v>
      </c>
      <c r="AS61" s="22">
        <v>0.02</v>
      </c>
      <c r="AT61" s="6" t="s">
        <v>54</v>
      </c>
      <c r="AU61" s="23" t="s">
        <v>54</v>
      </c>
      <c r="AV61" s="23" t="s">
        <v>54</v>
      </c>
      <c r="AW61" s="23">
        <v>6.8</v>
      </c>
      <c r="AX61" s="23">
        <v>5.8</v>
      </c>
      <c r="AY61" s="23">
        <v>4.8</v>
      </c>
      <c r="AZ61" s="23">
        <v>3.9</v>
      </c>
      <c r="BA61" s="23">
        <v>3.1</v>
      </c>
      <c r="BB61" s="23">
        <v>2.4</v>
      </c>
      <c r="BC61" s="23">
        <v>1.7</v>
      </c>
      <c r="BD61" s="23">
        <v>1.1000000000000001</v>
      </c>
      <c r="BE61" s="193">
        <v>0.1</v>
      </c>
      <c r="BJ61" s="6" t="b">
        <f>AND(ISBLANK(S63),ISNUMBER(AA63))</f>
        <v>0</v>
      </c>
      <c r="BK61" s="6" t="b">
        <f>AND(ISBLANK(AA63),ISTEXT(S63))</f>
        <v>0</v>
      </c>
      <c r="BR61" s="59" t="s">
        <v>206</v>
      </c>
      <c r="FN61" s="4"/>
    </row>
    <row r="62" spans="1:170" ht="12" customHeight="1" thickBot="1" x14ac:dyDescent="0.25">
      <c r="A62" s="30"/>
      <c r="B62" s="282"/>
      <c r="C62" s="159"/>
      <c r="D62" s="143"/>
      <c r="E62" s="140"/>
      <c r="F62" s="140"/>
      <c r="G62" s="140"/>
      <c r="H62" s="140"/>
      <c r="I62" s="140"/>
      <c r="J62" s="140"/>
      <c r="K62" s="140"/>
      <c r="L62" s="140"/>
      <c r="M62" s="141"/>
      <c r="N62" s="30"/>
      <c r="P62" s="30"/>
      <c r="Q62" s="182" t="s">
        <v>178</v>
      </c>
      <c r="R62" s="182"/>
      <c r="S62" s="182"/>
      <c r="T62" s="182"/>
      <c r="U62" s="182"/>
      <c r="V62" s="182"/>
      <c r="W62" s="182"/>
      <c r="X62" s="182"/>
      <c r="Y62" s="182"/>
      <c r="Z62" s="182"/>
      <c r="AA62" s="212"/>
      <c r="AB62" s="161"/>
      <c r="AC62" s="161"/>
      <c r="AD62" s="161"/>
      <c r="AE62" s="161"/>
      <c r="AF62" s="161"/>
      <c r="AG62" s="161"/>
      <c r="AH62" s="161"/>
      <c r="AI62" s="161"/>
      <c r="AJ62" s="30"/>
      <c r="AM62" s="4"/>
      <c r="AQ62" s="21" t="s">
        <v>129</v>
      </c>
      <c r="AR62" s="6" t="s">
        <v>53</v>
      </c>
      <c r="AS62" s="22">
        <v>2.5000000000000001E-2</v>
      </c>
      <c r="AT62" s="6" t="s">
        <v>54</v>
      </c>
      <c r="AU62" s="23" t="s">
        <v>54</v>
      </c>
      <c r="AV62" s="23" t="s">
        <v>54</v>
      </c>
      <c r="AW62" s="23" t="s">
        <v>54</v>
      </c>
      <c r="AX62" s="23">
        <v>6.5</v>
      </c>
      <c r="AY62" s="23">
        <v>5.3</v>
      </c>
      <c r="AZ62" s="23">
        <v>4.2</v>
      </c>
      <c r="BA62" s="23">
        <v>3.3</v>
      </c>
      <c r="BB62" s="23">
        <v>2.5</v>
      </c>
      <c r="BC62" s="23">
        <v>1.8</v>
      </c>
      <c r="BD62" s="23">
        <v>1.1000000000000001</v>
      </c>
      <c r="BE62" s="193">
        <v>0.1</v>
      </c>
      <c r="BR62" s="214">
        <v>10</v>
      </c>
      <c r="BS62" s="214">
        <v>9.9</v>
      </c>
      <c r="BT62" s="214">
        <v>9.8000000000000007</v>
      </c>
      <c r="BU62" s="214">
        <v>9.6999999999999993</v>
      </c>
      <c r="BV62" s="214">
        <v>9.6</v>
      </c>
      <c r="BW62" s="214">
        <v>9.5</v>
      </c>
      <c r="BX62" s="214">
        <v>9.4</v>
      </c>
      <c r="BY62" s="214">
        <v>9.3000000000000007</v>
      </c>
      <c r="BZ62" s="214">
        <v>9.1999999999999993</v>
      </c>
      <c r="CA62" s="214">
        <v>9.1</v>
      </c>
      <c r="CB62" s="214">
        <v>9</v>
      </c>
      <c r="CC62" s="214">
        <v>8.9</v>
      </c>
      <c r="CD62" s="214">
        <v>8.8000000000000007</v>
      </c>
      <c r="CE62" s="214">
        <v>8.6999999999999993</v>
      </c>
      <c r="CF62" s="214">
        <v>8.6</v>
      </c>
      <c r="CG62" s="214">
        <v>8.5000000000000107</v>
      </c>
      <c r="CH62" s="214">
        <v>8.4000000000000092</v>
      </c>
      <c r="CI62" s="214">
        <v>8.3000000000000096</v>
      </c>
      <c r="CJ62" s="214">
        <v>8.2000000000000099</v>
      </c>
      <c r="CK62" s="214">
        <v>8.1000000000000103</v>
      </c>
      <c r="CL62" s="214">
        <v>8.0000000000000107</v>
      </c>
      <c r="CM62" s="214">
        <v>7.9000000000000101</v>
      </c>
      <c r="CN62" s="214">
        <v>7.8000000000000096</v>
      </c>
      <c r="CO62" s="214">
        <v>7.7000000000000099</v>
      </c>
      <c r="CP62" s="214">
        <v>7.6000000000000103</v>
      </c>
      <c r="CQ62" s="214">
        <v>7.5000000000000098</v>
      </c>
      <c r="CR62" s="214">
        <v>7.4000000000000101</v>
      </c>
      <c r="CS62" s="214">
        <v>7.3000000000000096</v>
      </c>
      <c r="CT62" s="214">
        <v>7.2000000000000099</v>
      </c>
      <c r="CU62" s="214">
        <v>7.1000000000000103</v>
      </c>
      <c r="CV62" s="214">
        <v>7.0000000000000098</v>
      </c>
      <c r="CW62" s="214">
        <v>6.9000000000000101</v>
      </c>
      <c r="CX62" s="214">
        <v>6.8000000000000096</v>
      </c>
      <c r="CY62" s="214">
        <v>6.7000000000000099</v>
      </c>
      <c r="CZ62" s="214">
        <v>6.6000000000000103</v>
      </c>
      <c r="DA62" s="214">
        <v>6.5000000000000098</v>
      </c>
      <c r="DB62" s="214">
        <v>6.4000000000000101</v>
      </c>
      <c r="DC62" s="214">
        <v>6.3000000000000096</v>
      </c>
      <c r="DD62" s="214">
        <v>6.2000000000000099</v>
      </c>
      <c r="DE62" s="214">
        <v>6.1000000000000103</v>
      </c>
      <c r="DF62" s="214">
        <v>6.0000000000000098</v>
      </c>
      <c r="DG62" s="214">
        <v>5.9000000000000101</v>
      </c>
      <c r="DH62" s="214">
        <v>5.8000000000000096</v>
      </c>
      <c r="DI62" s="214">
        <v>5.7000000000000197</v>
      </c>
      <c r="DJ62" s="214">
        <v>5.6000000000000201</v>
      </c>
      <c r="DK62" s="214">
        <v>5.5000000000000204</v>
      </c>
      <c r="DL62" s="214">
        <v>5.4000000000000199</v>
      </c>
      <c r="DM62" s="214">
        <v>5.3000000000000203</v>
      </c>
      <c r="DN62" s="214">
        <v>5.2000000000000197</v>
      </c>
      <c r="DO62" s="214">
        <v>5.1000000000000201</v>
      </c>
      <c r="DP62" s="214">
        <v>5.0000000000000204</v>
      </c>
      <c r="DQ62" s="214">
        <v>4.9000000000000199</v>
      </c>
      <c r="DR62" s="214">
        <v>4.8000000000000203</v>
      </c>
      <c r="DS62" s="214">
        <v>4.7000000000000197</v>
      </c>
      <c r="DT62" s="214">
        <v>4.6000000000000201</v>
      </c>
      <c r="DU62" s="214">
        <v>4.5000000000000204</v>
      </c>
      <c r="DV62" s="214">
        <v>4.4000000000000199</v>
      </c>
      <c r="DW62" s="214">
        <v>4.3000000000000203</v>
      </c>
      <c r="DX62" s="214">
        <v>4.2000000000000197</v>
      </c>
      <c r="DY62" s="214">
        <v>4.1000000000000201</v>
      </c>
      <c r="DZ62" s="214">
        <v>4.0000000000000204</v>
      </c>
      <c r="EA62" s="214">
        <v>3.9000000000000199</v>
      </c>
      <c r="EB62" s="214">
        <v>3.8000000000000198</v>
      </c>
      <c r="EC62" s="214">
        <v>3.7000000000000202</v>
      </c>
      <c r="ED62" s="214">
        <v>3.6000000000000201</v>
      </c>
      <c r="EE62" s="214">
        <v>3.50000000000002</v>
      </c>
      <c r="EF62" s="214">
        <v>3.4000000000000199</v>
      </c>
      <c r="EG62" s="214">
        <v>3.3000000000000198</v>
      </c>
      <c r="EH62" s="214">
        <v>3.2000000000000202</v>
      </c>
      <c r="EI62" s="214">
        <v>3.1000000000000201</v>
      </c>
      <c r="EJ62" s="214">
        <v>3.00000000000002</v>
      </c>
      <c r="EK62" s="214">
        <v>2.9000000000000301</v>
      </c>
      <c r="EL62" s="214">
        <v>2.80000000000003</v>
      </c>
      <c r="EM62" s="214">
        <v>2.7000000000000299</v>
      </c>
      <c r="EN62" s="214">
        <v>2.6000000000000298</v>
      </c>
      <c r="EO62" s="214">
        <v>2.5000000000000302</v>
      </c>
      <c r="EP62" s="214">
        <v>2.4000000000000301</v>
      </c>
      <c r="EQ62" s="214">
        <v>2.30000000000003</v>
      </c>
      <c r="ER62" s="214">
        <v>2.2000000000000299</v>
      </c>
      <c r="ES62" s="214">
        <v>2.1000000000000298</v>
      </c>
      <c r="ET62" s="214">
        <v>2.0000000000000302</v>
      </c>
      <c r="EU62" s="214">
        <v>1.9000000000000301</v>
      </c>
      <c r="EV62" s="214">
        <v>1.80000000000003</v>
      </c>
      <c r="EW62" s="214">
        <v>1.7000000000000299</v>
      </c>
      <c r="EX62" s="214">
        <v>1.6000000000000301</v>
      </c>
      <c r="EY62" s="214">
        <v>1.50000000000003</v>
      </c>
      <c r="EZ62" s="214">
        <v>1.4000000000000301</v>
      </c>
      <c r="FA62" s="214">
        <v>1.30000000000003</v>
      </c>
      <c r="FB62" s="214">
        <v>1.2000000000000299</v>
      </c>
      <c r="FC62" s="214">
        <v>1.1000000000000301</v>
      </c>
      <c r="FD62" s="214">
        <v>1.00000000000003</v>
      </c>
      <c r="FE62" s="214">
        <v>0.900000000000031</v>
      </c>
      <c r="FF62" s="214">
        <v>0.80000000000002902</v>
      </c>
      <c r="FG62" s="214">
        <v>0.70000000000002904</v>
      </c>
      <c r="FH62" s="214">
        <v>0.60000000000002995</v>
      </c>
      <c r="FI62" s="214">
        <v>0.50000000000002998</v>
      </c>
      <c r="FN62" s="4"/>
    </row>
    <row r="63" spans="1:170" ht="12" customHeight="1" thickBot="1" x14ac:dyDescent="0.25">
      <c r="A63" s="30"/>
      <c r="B63" s="282"/>
      <c r="C63" s="144" t="s">
        <v>17</v>
      </c>
      <c r="D63" s="237"/>
      <c r="E63" s="238"/>
      <c r="F63" s="239"/>
      <c r="G63" s="140"/>
      <c r="H63" s="144" t="s">
        <v>18</v>
      </c>
      <c r="I63" s="237"/>
      <c r="J63" s="238"/>
      <c r="K63" s="238"/>
      <c r="L63" s="238"/>
      <c r="M63" s="274"/>
      <c r="N63" s="30"/>
      <c r="P63" s="30"/>
      <c r="Q63" s="161"/>
      <c r="R63" s="185" t="s">
        <v>24</v>
      </c>
      <c r="S63" s="237"/>
      <c r="T63" s="238"/>
      <c r="U63" s="238"/>
      <c r="V63" s="238"/>
      <c r="W63" s="239"/>
      <c r="X63" s="161"/>
      <c r="Y63" s="161"/>
      <c r="Z63" s="178" t="s">
        <v>177</v>
      </c>
      <c r="AA63" s="208"/>
      <c r="AB63" s="161" t="s">
        <v>12</v>
      </c>
      <c r="AC63" s="175"/>
      <c r="AD63" s="175"/>
      <c r="AE63" s="175"/>
      <c r="AF63" s="179" t="s">
        <v>175</v>
      </c>
      <c r="AG63" s="234" t="str">
        <f>IF(OR(ISBLANK(S63),ISBLANK(AA63)),"",AA63*BI8)</f>
        <v/>
      </c>
      <c r="AH63" s="235"/>
      <c r="AI63" s="161"/>
      <c r="AJ63" s="30"/>
      <c r="AM63" s="4"/>
      <c r="AQ63" s="21" t="s">
        <v>130</v>
      </c>
      <c r="AR63" s="6" t="s">
        <v>53</v>
      </c>
      <c r="AS63" s="22">
        <v>0.03</v>
      </c>
      <c r="AT63" s="6" t="s">
        <v>54</v>
      </c>
      <c r="AU63" s="23" t="s">
        <v>54</v>
      </c>
      <c r="AV63" s="23" t="s">
        <v>54</v>
      </c>
      <c r="AW63" s="23" t="s">
        <v>54</v>
      </c>
      <c r="AX63" s="23" t="s">
        <v>54</v>
      </c>
      <c r="AY63" s="23">
        <v>5.9</v>
      </c>
      <c r="AZ63" s="23">
        <v>4.5999999999999996</v>
      </c>
      <c r="BA63" s="23">
        <v>3.6</v>
      </c>
      <c r="BB63" s="23">
        <v>2.6</v>
      </c>
      <c r="BC63" s="23">
        <v>1.9</v>
      </c>
      <c r="BD63" s="23">
        <v>1.2</v>
      </c>
      <c r="BE63" s="193">
        <v>0.2</v>
      </c>
      <c r="FN63" s="4"/>
    </row>
    <row r="64" spans="1:170" ht="12" customHeight="1" x14ac:dyDescent="0.2">
      <c r="A64" s="30"/>
      <c r="B64" s="282"/>
      <c r="C64" s="159"/>
      <c r="D64" s="143"/>
      <c r="E64" s="140"/>
      <c r="F64" s="140"/>
      <c r="G64" s="140"/>
      <c r="H64" s="140"/>
      <c r="I64" s="140"/>
      <c r="J64" s="140"/>
      <c r="K64" s="140"/>
      <c r="L64" s="140"/>
      <c r="M64" s="141"/>
      <c r="N64" s="30"/>
      <c r="P64" s="30"/>
      <c r="Q64" s="161"/>
      <c r="R64" s="161"/>
      <c r="S64" s="161"/>
      <c r="T64" s="161"/>
      <c r="U64" s="161"/>
      <c r="V64" s="161"/>
      <c r="W64" s="161"/>
      <c r="X64" s="161"/>
      <c r="Y64" s="161"/>
      <c r="Z64" s="161"/>
      <c r="AA64" s="209"/>
      <c r="AB64" s="161"/>
      <c r="AC64" s="161"/>
      <c r="AD64" s="161"/>
      <c r="AE64" s="161"/>
      <c r="AF64" s="161"/>
      <c r="AG64" s="161"/>
      <c r="AH64" s="161"/>
      <c r="AI64" s="161"/>
      <c r="AJ64" s="30"/>
      <c r="AM64" s="4"/>
      <c r="AQ64" s="21" t="s">
        <v>131</v>
      </c>
      <c r="AR64" s="6" t="s">
        <v>53</v>
      </c>
      <c r="AS64" s="22">
        <v>0.04</v>
      </c>
      <c r="AT64" s="6" t="s">
        <v>54</v>
      </c>
      <c r="AU64" s="23" t="s">
        <v>54</v>
      </c>
      <c r="AV64" s="23" t="s">
        <v>54</v>
      </c>
      <c r="AW64" s="23" t="s">
        <v>54</v>
      </c>
      <c r="AX64" s="23" t="s">
        <v>54</v>
      </c>
      <c r="AY64" s="23" t="s">
        <v>54</v>
      </c>
      <c r="AZ64" s="23">
        <v>5.7</v>
      </c>
      <c r="BA64" s="23">
        <v>4.2</v>
      </c>
      <c r="BB64" s="23">
        <v>3</v>
      </c>
      <c r="BC64" s="23">
        <v>2</v>
      </c>
      <c r="BD64" s="23">
        <v>1.2</v>
      </c>
      <c r="BE64" s="193">
        <v>0.2</v>
      </c>
      <c r="BJ64" s="6" t="b">
        <f>AND(ISBLANK(S66),ISNUMBER(AA66))</f>
        <v>0</v>
      </c>
      <c r="BK64" s="6" t="b">
        <f>AND(ISBLANK(AA66),ISTEXT(S66))</f>
        <v>0</v>
      </c>
      <c r="FN64" s="4"/>
    </row>
    <row r="65" spans="1:170" ht="12" customHeight="1" thickBot="1" x14ac:dyDescent="0.25">
      <c r="A65" s="30"/>
      <c r="B65" s="282"/>
      <c r="C65" s="144" t="s">
        <v>154</v>
      </c>
      <c r="D65" s="237"/>
      <c r="E65" s="239"/>
      <c r="F65" s="144" t="s">
        <v>21</v>
      </c>
      <c r="G65" s="237"/>
      <c r="H65" s="239"/>
      <c r="I65" s="144" t="s">
        <v>20</v>
      </c>
      <c r="J65" s="237"/>
      <c r="K65" s="238"/>
      <c r="L65" s="238"/>
      <c r="M65" s="274"/>
      <c r="N65" s="30"/>
      <c r="P65" s="30"/>
      <c r="Q65" s="182" t="s">
        <v>179</v>
      </c>
      <c r="R65" s="182"/>
      <c r="S65" s="182"/>
      <c r="T65" s="182"/>
      <c r="U65" s="182"/>
      <c r="V65" s="182"/>
      <c r="W65" s="182"/>
      <c r="X65" s="182"/>
      <c r="Y65" s="182"/>
      <c r="Z65" s="182"/>
      <c r="AA65" s="210"/>
      <c r="AB65" s="161"/>
      <c r="AC65" s="161"/>
      <c r="AD65" s="161"/>
      <c r="AE65" s="161"/>
      <c r="AF65" s="161"/>
      <c r="AG65" s="161"/>
      <c r="AH65" s="161"/>
      <c r="AI65" s="161"/>
      <c r="AJ65" s="30"/>
      <c r="AM65" s="4"/>
      <c r="AQ65" s="21" t="s">
        <v>132</v>
      </c>
      <c r="AR65" s="6" t="s">
        <v>53</v>
      </c>
      <c r="AS65" s="22">
        <v>0.05</v>
      </c>
      <c r="AT65" s="6" t="s">
        <v>54</v>
      </c>
      <c r="AU65" s="23" t="s">
        <v>54</v>
      </c>
      <c r="AV65" s="23" t="s">
        <v>54</v>
      </c>
      <c r="AW65" s="23" t="s">
        <v>54</v>
      </c>
      <c r="AX65" s="23" t="s">
        <v>54</v>
      </c>
      <c r="AY65" s="23" t="s">
        <v>54</v>
      </c>
      <c r="AZ65" s="23" t="s">
        <v>54</v>
      </c>
      <c r="BA65" s="23">
        <v>5</v>
      </c>
      <c r="BB65" s="23">
        <v>3.4</v>
      </c>
      <c r="BC65" s="23">
        <v>2.2000000000000002</v>
      </c>
      <c r="BD65" s="23">
        <v>1.3</v>
      </c>
      <c r="BE65" s="193">
        <v>0.3</v>
      </c>
      <c r="FN65" s="4"/>
    </row>
    <row r="66" spans="1:170" ht="12" customHeight="1" thickBot="1" x14ac:dyDescent="0.25">
      <c r="A66" s="30"/>
      <c r="B66" s="282"/>
      <c r="C66" s="143"/>
      <c r="D66" s="143"/>
      <c r="E66" s="140"/>
      <c r="F66" s="140"/>
      <c r="G66" s="140"/>
      <c r="H66" s="140"/>
      <c r="I66" s="140"/>
      <c r="J66" s="140"/>
      <c r="K66" s="140"/>
      <c r="L66" s="140"/>
      <c r="M66" s="141"/>
      <c r="N66" s="30"/>
      <c r="P66" s="30"/>
      <c r="Q66" s="161"/>
      <c r="R66" s="185" t="s">
        <v>24</v>
      </c>
      <c r="S66" s="237"/>
      <c r="T66" s="238"/>
      <c r="U66" s="238"/>
      <c r="V66" s="238"/>
      <c r="W66" s="239"/>
      <c r="X66" s="161"/>
      <c r="Y66" s="161"/>
      <c r="Z66" s="178" t="s">
        <v>177</v>
      </c>
      <c r="AA66" s="208"/>
      <c r="AB66" s="161" t="s">
        <v>12</v>
      </c>
      <c r="AC66" s="175"/>
      <c r="AD66" s="175"/>
      <c r="AE66" s="175"/>
      <c r="AF66" s="179" t="s">
        <v>175</v>
      </c>
      <c r="AG66" s="234" t="str">
        <f>IF(OR(ISBLANK(S66),ISBLANK(AA66)),"",AA66*BI8)</f>
        <v/>
      </c>
      <c r="AH66" s="235"/>
      <c r="AI66" s="161"/>
      <c r="AJ66" s="30"/>
      <c r="AM66" s="4"/>
      <c r="AQ66" s="21" t="s">
        <v>55</v>
      </c>
      <c r="AR66" s="6" t="s">
        <v>56</v>
      </c>
      <c r="AS66" s="22">
        <v>0.05</v>
      </c>
      <c r="AT66" s="6" t="s">
        <v>54</v>
      </c>
      <c r="AU66" s="6" t="s">
        <v>54</v>
      </c>
      <c r="AV66" s="6" t="s">
        <v>54</v>
      </c>
      <c r="AW66" s="6" t="s">
        <v>54</v>
      </c>
      <c r="AX66" s="6" t="s">
        <v>54</v>
      </c>
      <c r="AY66" s="6" t="s">
        <v>54</v>
      </c>
      <c r="AZ66" s="6" t="s">
        <v>54</v>
      </c>
      <c r="BA66" s="6" t="s">
        <v>54</v>
      </c>
      <c r="BB66" s="6" t="s">
        <v>54</v>
      </c>
      <c r="BC66" s="6" t="s">
        <v>54</v>
      </c>
      <c r="BD66" s="6" t="s">
        <v>54</v>
      </c>
      <c r="BE66" s="6" t="s">
        <v>54</v>
      </c>
      <c r="FN66" s="4"/>
    </row>
    <row r="67" spans="1:170" ht="12" customHeight="1" x14ac:dyDescent="0.2">
      <c r="A67" s="30"/>
      <c r="B67" s="282"/>
      <c r="C67" s="140"/>
      <c r="D67" s="140"/>
      <c r="E67" s="140"/>
      <c r="F67" s="140"/>
      <c r="G67" s="140"/>
      <c r="H67" s="140"/>
      <c r="I67" s="140"/>
      <c r="J67" s="140"/>
      <c r="K67" s="140"/>
      <c r="L67" s="140"/>
      <c r="M67" s="141"/>
      <c r="N67" s="30"/>
      <c r="P67" s="30"/>
      <c r="Q67" s="161"/>
      <c r="R67" s="161"/>
      <c r="S67" s="161"/>
      <c r="T67" s="161"/>
      <c r="U67" s="161"/>
      <c r="V67" s="161"/>
      <c r="W67" s="161"/>
      <c r="X67" s="161"/>
      <c r="Y67" s="161"/>
      <c r="Z67" s="161"/>
      <c r="AA67" s="211"/>
      <c r="AB67" s="161"/>
      <c r="AC67" s="161"/>
      <c r="AD67" s="161"/>
      <c r="AE67" s="161"/>
      <c r="AF67" s="161"/>
      <c r="AG67" s="161"/>
      <c r="AH67" s="161"/>
      <c r="AI67" s="161"/>
      <c r="AJ67" s="30"/>
      <c r="AM67" s="4"/>
      <c r="BJ67" s="6" t="b">
        <f>AND(ISBLANK(S69),ISNUMBER(AA69))</f>
        <v>0</v>
      </c>
      <c r="BK67" s="6" t="b">
        <f>AND(ISBLANK(AA69),ISTEXT(S69))</f>
        <v>0</v>
      </c>
      <c r="FN67" s="4"/>
    </row>
    <row r="68" spans="1:170" ht="12" customHeight="1" thickBot="1" x14ac:dyDescent="0.25">
      <c r="A68" s="30"/>
      <c r="B68" s="282"/>
      <c r="C68" s="140"/>
      <c r="D68" s="140"/>
      <c r="E68" s="140"/>
      <c r="F68" s="140"/>
      <c r="G68" s="140"/>
      <c r="H68" s="140"/>
      <c r="I68" s="140"/>
      <c r="J68" s="140"/>
      <c r="K68" s="140"/>
      <c r="L68" s="140"/>
      <c r="M68" s="141"/>
      <c r="N68" s="30"/>
      <c r="P68" s="30"/>
      <c r="Q68" s="182" t="s">
        <v>180</v>
      </c>
      <c r="R68" s="182"/>
      <c r="S68" s="182"/>
      <c r="T68" s="182"/>
      <c r="U68" s="182"/>
      <c r="V68" s="182"/>
      <c r="W68" s="182"/>
      <c r="X68" s="182"/>
      <c r="Y68" s="182"/>
      <c r="Z68" s="182"/>
      <c r="AA68" s="212"/>
      <c r="AB68" s="161"/>
      <c r="AC68" s="161"/>
      <c r="AD68" s="161"/>
      <c r="AE68" s="161"/>
      <c r="AF68" s="161"/>
      <c r="AG68" s="161"/>
      <c r="AH68" s="161"/>
      <c r="AI68" s="161"/>
      <c r="AJ68" s="30"/>
      <c r="AM68" s="4"/>
      <c r="AQ68" s="8" t="s">
        <v>57</v>
      </c>
      <c r="FN68" s="4"/>
    </row>
    <row r="69" spans="1:170" ht="12" customHeight="1" thickBot="1" x14ac:dyDescent="0.25">
      <c r="A69" s="30"/>
      <c r="B69" s="256" t="s">
        <v>157</v>
      </c>
      <c r="C69" s="257"/>
      <c r="D69" s="257"/>
      <c r="E69" s="257"/>
      <c r="F69" s="257"/>
      <c r="G69" s="257"/>
      <c r="H69" s="257"/>
      <c r="I69" s="257"/>
      <c r="J69" s="257"/>
      <c r="K69" s="257"/>
      <c r="L69" s="257"/>
      <c r="M69" s="258"/>
      <c r="N69" s="30"/>
      <c r="P69" s="30"/>
      <c r="Q69" s="161"/>
      <c r="R69" s="185" t="s">
        <v>24</v>
      </c>
      <c r="S69" s="237"/>
      <c r="T69" s="238"/>
      <c r="U69" s="238"/>
      <c r="V69" s="238"/>
      <c r="W69" s="239"/>
      <c r="X69" s="161"/>
      <c r="Y69" s="161"/>
      <c r="Z69" s="178" t="s">
        <v>177</v>
      </c>
      <c r="AA69" s="208"/>
      <c r="AB69" s="161" t="s">
        <v>12</v>
      </c>
      <c r="AC69" s="175"/>
      <c r="AD69" s="175"/>
      <c r="AE69" s="175"/>
      <c r="AF69" s="179" t="s">
        <v>175</v>
      </c>
      <c r="AG69" s="234" t="str">
        <f>IF(OR(ISBLANK(S69),ISBLANK(AA69)),"",AA69*BI8)</f>
        <v/>
      </c>
      <c r="AH69" s="235"/>
      <c r="AI69" s="161"/>
      <c r="AJ69" s="30"/>
      <c r="AM69" s="4"/>
      <c r="AT69" s="17" t="s">
        <v>185</v>
      </c>
      <c r="FN69" s="4"/>
    </row>
    <row r="70" spans="1:170" ht="12" customHeight="1" x14ac:dyDescent="0.2">
      <c r="A70" s="4"/>
      <c r="B70" s="145"/>
      <c r="C70" s="145"/>
      <c r="D70" s="145"/>
      <c r="E70" s="145"/>
      <c r="F70" s="145"/>
      <c r="G70" s="145"/>
      <c r="H70" s="145"/>
      <c r="I70" s="145"/>
      <c r="J70" s="145"/>
      <c r="K70" s="145"/>
      <c r="L70" s="145"/>
      <c r="M70" s="145"/>
      <c r="N70" s="145"/>
      <c r="P70" s="30"/>
      <c r="Q70" s="183"/>
      <c r="R70" s="183"/>
      <c r="S70" s="183"/>
      <c r="T70" s="183"/>
      <c r="U70" s="183"/>
      <c r="V70" s="183"/>
      <c r="W70" s="183"/>
      <c r="X70" s="183"/>
      <c r="Y70" s="183"/>
      <c r="Z70" s="183"/>
      <c r="AA70" s="183"/>
      <c r="AB70" s="183"/>
      <c r="AC70" s="183"/>
      <c r="AD70" s="183"/>
      <c r="AE70" s="183"/>
      <c r="AF70" s="183"/>
      <c r="AG70" s="183"/>
      <c r="AH70" s="183"/>
      <c r="AI70" s="183"/>
      <c r="AJ70" s="30"/>
      <c r="AM70" s="4"/>
      <c r="AT70" s="17" t="s">
        <v>186</v>
      </c>
      <c r="FN70" s="4"/>
    </row>
    <row r="71" spans="1:170" ht="12" customHeight="1" thickBot="1" x14ac:dyDescent="0.25">
      <c r="A71" s="4"/>
      <c r="B71" s="146"/>
      <c r="C71" s="146" t="s">
        <v>27</v>
      </c>
      <c r="D71" s="146"/>
      <c r="E71" s="146"/>
      <c r="F71" s="146"/>
      <c r="G71" s="146"/>
      <c r="H71" s="146"/>
      <c r="I71" s="146"/>
      <c r="J71" s="146"/>
      <c r="K71" s="146"/>
      <c r="L71" s="146"/>
      <c r="M71" s="146"/>
      <c r="N71" s="4"/>
      <c r="P71" s="30"/>
      <c r="Q71" s="190" t="s">
        <v>202</v>
      </c>
      <c r="R71" s="263" t="s">
        <v>181</v>
      </c>
      <c r="S71" s="263"/>
      <c r="T71" s="263"/>
      <c r="U71" s="263"/>
      <c r="V71" s="263"/>
      <c r="W71" s="263"/>
      <c r="X71" s="263"/>
      <c r="Y71" s="263"/>
      <c r="Z71" s="263"/>
      <c r="AA71" s="263"/>
      <c r="AB71" s="263"/>
      <c r="AC71" s="263"/>
      <c r="AD71" s="263"/>
      <c r="AE71" s="263"/>
      <c r="AF71" s="263"/>
      <c r="AG71" s="263"/>
      <c r="AH71" s="263"/>
      <c r="AI71" s="263"/>
      <c r="AJ71" s="30"/>
      <c r="AM71" s="4"/>
      <c r="AS71" s="24" t="s">
        <v>58</v>
      </c>
      <c r="AT71" s="20">
        <v>6</v>
      </c>
      <c r="AU71" s="20">
        <f t="shared" ref="AU71:BE71" si="80">IF(AND($AA$43&gt;=AU57,$AA$43&lt;AT57),$AA$43,AU57)</f>
        <v>5.5</v>
      </c>
      <c r="AV71" s="20">
        <f t="shared" si="80"/>
        <v>5</v>
      </c>
      <c r="AW71" s="20">
        <f t="shared" si="80"/>
        <v>4.5</v>
      </c>
      <c r="AX71" s="20">
        <f t="shared" si="80"/>
        <v>4</v>
      </c>
      <c r="AY71" s="20">
        <f t="shared" si="80"/>
        <v>3.5</v>
      </c>
      <c r="AZ71" s="20">
        <f t="shared" si="80"/>
        <v>3</v>
      </c>
      <c r="BA71" s="20">
        <f t="shared" si="80"/>
        <v>2.5</v>
      </c>
      <c r="BB71" s="20">
        <f t="shared" si="80"/>
        <v>2</v>
      </c>
      <c r="BC71" s="20">
        <f t="shared" si="80"/>
        <v>1.5</v>
      </c>
      <c r="BD71" s="20">
        <f t="shared" si="80"/>
        <v>1</v>
      </c>
      <c r="BE71" s="194">
        <f t="shared" si="80"/>
        <v>0</v>
      </c>
      <c r="FN71" s="4"/>
    </row>
    <row r="72" spans="1:170" ht="12" customHeight="1" x14ac:dyDescent="0.2">
      <c r="A72" s="4"/>
      <c r="B72" s="147" t="s">
        <v>22</v>
      </c>
      <c r="C72" s="148" t="s">
        <v>158</v>
      </c>
      <c r="D72" s="149"/>
      <c r="E72" s="149"/>
      <c r="F72" s="149"/>
      <c r="G72" s="147"/>
      <c r="H72" s="147"/>
      <c r="I72" s="147"/>
      <c r="J72" s="147"/>
      <c r="K72" s="147"/>
      <c r="L72" s="147"/>
      <c r="M72" s="147"/>
      <c r="N72" s="4"/>
      <c r="P72" s="30"/>
      <c r="Q72" s="186"/>
      <c r="R72" s="236"/>
      <c r="S72" s="236"/>
      <c r="T72" s="236"/>
      <c r="U72" s="236"/>
      <c r="V72" s="236"/>
      <c r="W72" s="236"/>
      <c r="X72" s="236"/>
      <c r="Y72" s="236"/>
      <c r="Z72" s="236"/>
      <c r="AA72" s="236"/>
      <c r="AB72" s="236"/>
      <c r="AC72" s="236"/>
      <c r="AD72" s="236"/>
      <c r="AE72" s="236"/>
      <c r="AF72" s="236"/>
      <c r="AG72" s="236"/>
      <c r="AH72" s="236"/>
      <c r="AI72" s="236"/>
      <c r="AJ72" s="30"/>
      <c r="AM72" s="4"/>
      <c r="AQ72" s="21" t="s">
        <v>55</v>
      </c>
      <c r="AR72" s="6" t="s">
        <v>56</v>
      </c>
      <c r="AS72" s="22">
        <v>0.05</v>
      </c>
      <c r="AT72" s="6" t="s">
        <v>54</v>
      </c>
      <c r="AU72" s="6" t="s">
        <v>54</v>
      </c>
      <c r="AV72" s="6" t="s">
        <v>54</v>
      </c>
      <c r="AW72" s="6" t="s">
        <v>54</v>
      </c>
      <c r="AX72" s="6" t="s">
        <v>54</v>
      </c>
      <c r="AY72" s="6" t="s">
        <v>54</v>
      </c>
      <c r="AZ72" s="6" t="s">
        <v>54</v>
      </c>
      <c r="BA72" s="6" t="s">
        <v>54</v>
      </c>
      <c r="BB72" s="6" t="s">
        <v>54</v>
      </c>
      <c r="BC72" s="6" t="s">
        <v>54</v>
      </c>
      <c r="BD72" s="6" t="s">
        <v>54</v>
      </c>
      <c r="BE72" s="6" t="s">
        <v>54</v>
      </c>
      <c r="FN72" s="4"/>
    </row>
    <row r="73" spans="1:170" ht="12" customHeight="1" x14ac:dyDescent="0.2">
      <c r="A73" s="4"/>
      <c r="B73" s="145" t="s">
        <v>23</v>
      </c>
      <c r="C73" s="145" t="s">
        <v>19</v>
      </c>
      <c r="D73" s="145" t="s">
        <v>24</v>
      </c>
      <c r="E73" s="145"/>
      <c r="F73" s="145"/>
      <c r="G73" s="145"/>
      <c r="H73" s="145"/>
      <c r="I73" s="145"/>
      <c r="J73" s="145"/>
      <c r="K73" s="145"/>
      <c r="L73" s="145"/>
      <c r="M73" s="145"/>
      <c r="N73" s="4"/>
      <c r="P73" s="30"/>
      <c r="Q73" s="190" t="s">
        <v>203</v>
      </c>
      <c r="R73" s="236" t="s">
        <v>199</v>
      </c>
      <c r="S73" s="236"/>
      <c r="T73" s="236"/>
      <c r="U73" s="236"/>
      <c r="V73" s="236"/>
      <c r="W73" s="236"/>
      <c r="X73" s="236"/>
      <c r="Y73" s="236"/>
      <c r="Z73" s="236"/>
      <c r="AA73" s="236"/>
      <c r="AB73" s="236"/>
      <c r="AC73" s="236"/>
      <c r="AD73" s="236"/>
      <c r="AE73" s="236"/>
      <c r="AF73" s="236"/>
      <c r="AG73" s="236"/>
      <c r="AH73" s="236"/>
      <c r="AI73" s="236"/>
      <c r="AJ73" s="30"/>
      <c r="AM73" s="4"/>
      <c r="AQ73" s="21" t="s">
        <v>132</v>
      </c>
      <c r="AR73" s="6" t="s">
        <v>53</v>
      </c>
      <c r="AS73" s="22">
        <v>0.05</v>
      </c>
      <c r="AT73" s="6" t="s">
        <v>54</v>
      </c>
      <c r="AU73" s="6" t="s">
        <v>54</v>
      </c>
      <c r="AV73" s="6" t="s">
        <v>54</v>
      </c>
      <c r="AW73" s="6" t="s">
        <v>54</v>
      </c>
      <c r="AX73" s="6" t="s">
        <v>54</v>
      </c>
      <c r="AY73" s="6" t="s">
        <v>54</v>
      </c>
      <c r="AZ73" s="6" t="s">
        <v>54</v>
      </c>
      <c r="BA73" s="195">
        <f>IF(BA71&gt;$BA$57,$BA$66,$BA$65)</f>
        <v>5</v>
      </c>
      <c r="BB73" s="25">
        <f>BB65+((BA65-BB65)*((BB$71-BB$57)/0.5))</f>
        <v>3.4</v>
      </c>
      <c r="BC73" s="25">
        <f>BC65+((BB65-BC65)*((BC$71-BC$57)/0.5))</f>
        <v>2.2000000000000002</v>
      </c>
      <c r="BD73" s="25">
        <f>BD65+((BC65-BD65)*((BD$71-BD$57)/0.5))</f>
        <v>1.3</v>
      </c>
      <c r="BE73" s="193">
        <f>BE65+((BD65-BE65)*((BE$71-BE$57)/1))</f>
        <v>0.3</v>
      </c>
      <c r="FN73" s="4"/>
    </row>
    <row r="74" spans="1:170" ht="12" customHeight="1" x14ac:dyDescent="0.2">
      <c r="A74" s="4"/>
      <c r="B74" s="217">
        <v>1</v>
      </c>
      <c r="C74" s="216" t="s">
        <v>208</v>
      </c>
      <c r="D74" s="260" t="s">
        <v>209</v>
      </c>
      <c r="E74" s="260"/>
      <c r="F74" s="260"/>
      <c r="G74" s="260"/>
      <c r="H74" s="260"/>
      <c r="I74" s="260"/>
      <c r="J74" s="260"/>
      <c r="K74" s="260"/>
      <c r="L74" s="260"/>
      <c r="M74" s="261"/>
      <c r="N74" s="4"/>
      <c r="P74" s="30"/>
      <c r="Q74" s="186"/>
      <c r="R74" s="236"/>
      <c r="S74" s="236"/>
      <c r="T74" s="236"/>
      <c r="U74" s="236"/>
      <c r="V74" s="236"/>
      <c r="W74" s="236"/>
      <c r="X74" s="236"/>
      <c r="Y74" s="236"/>
      <c r="Z74" s="236"/>
      <c r="AA74" s="236"/>
      <c r="AB74" s="236"/>
      <c r="AC74" s="236"/>
      <c r="AD74" s="236"/>
      <c r="AE74" s="236"/>
      <c r="AF74" s="236"/>
      <c r="AG74" s="236"/>
      <c r="AH74" s="236"/>
      <c r="AI74" s="236"/>
      <c r="AJ74" s="30"/>
      <c r="AM74" s="4"/>
      <c r="AQ74" s="21" t="s">
        <v>131</v>
      </c>
      <c r="AR74" s="6" t="s">
        <v>53</v>
      </c>
      <c r="AS74" s="22">
        <v>0.04</v>
      </c>
      <c r="AT74" s="6" t="s">
        <v>54</v>
      </c>
      <c r="AU74" s="23" t="s">
        <v>54</v>
      </c>
      <c r="AV74" s="23" t="s">
        <v>54</v>
      </c>
      <c r="AW74" s="23" t="s">
        <v>54</v>
      </c>
      <c r="AX74" s="23" t="s">
        <v>54</v>
      </c>
      <c r="AY74" s="23" t="s">
        <v>54</v>
      </c>
      <c r="AZ74" s="195">
        <f>IF(AZ71&gt;$AZ$57,$AZ$66,$AZ$64)</f>
        <v>5.7</v>
      </c>
      <c r="BA74" s="25">
        <f>BA64+((AZ64-BA64)*((BA$71-BA$57)/0.5))</f>
        <v>4.2</v>
      </c>
      <c r="BB74" s="25">
        <f>BB64+((BA64-BB64)*((BB$71-BB$57)/0.5))</f>
        <v>3</v>
      </c>
      <c r="BC74" s="25">
        <f>BC64+((BB64-BC64)*((BC$71-BC$57)/0.5))</f>
        <v>2</v>
      </c>
      <c r="BD74" s="25">
        <f>BD64+((BC64-BD64)*((BD$71-BD$57)/0.5))</f>
        <v>1.2</v>
      </c>
      <c r="BE74" s="193">
        <f>BE64+((BD64-BE64)*((BE$71-BE$57)/1))</f>
        <v>0.2</v>
      </c>
      <c r="FN74" s="4"/>
    </row>
    <row r="75" spans="1:170" ht="12" customHeight="1" x14ac:dyDescent="0.2">
      <c r="A75" s="4"/>
      <c r="B75" s="217">
        <v>2</v>
      </c>
      <c r="C75" s="216" t="s">
        <v>208</v>
      </c>
      <c r="D75" s="260" t="s">
        <v>211</v>
      </c>
      <c r="E75" s="260"/>
      <c r="F75" s="260"/>
      <c r="G75" s="260"/>
      <c r="H75" s="260"/>
      <c r="I75" s="260"/>
      <c r="J75" s="260"/>
      <c r="K75" s="260"/>
      <c r="L75" s="260"/>
      <c r="M75" s="261"/>
      <c r="N75" s="4"/>
      <c r="P75" s="30"/>
      <c r="Q75" s="186"/>
      <c r="R75" s="236"/>
      <c r="S75" s="236"/>
      <c r="T75" s="236"/>
      <c r="U75" s="236"/>
      <c r="V75" s="236"/>
      <c r="W75" s="236"/>
      <c r="X75" s="236"/>
      <c r="Y75" s="236"/>
      <c r="Z75" s="236"/>
      <c r="AA75" s="236"/>
      <c r="AB75" s="236"/>
      <c r="AC75" s="236"/>
      <c r="AD75" s="236"/>
      <c r="AE75" s="236"/>
      <c r="AF75" s="236"/>
      <c r="AG75" s="236"/>
      <c r="AH75" s="236"/>
      <c r="AI75" s="236"/>
      <c r="AJ75" s="30"/>
      <c r="AM75" s="4"/>
      <c r="AQ75" s="21" t="s">
        <v>130</v>
      </c>
      <c r="AR75" s="6" t="s">
        <v>53</v>
      </c>
      <c r="AS75" s="22">
        <v>0.03</v>
      </c>
      <c r="AT75" s="6" t="s">
        <v>54</v>
      </c>
      <c r="AU75" s="23" t="s">
        <v>54</v>
      </c>
      <c r="AV75" s="23" t="s">
        <v>54</v>
      </c>
      <c r="AW75" s="23" t="s">
        <v>54</v>
      </c>
      <c r="AX75" s="23" t="s">
        <v>54</v>
      </c>
      <c r="AY75" s="195">
        <f>IF(AY71&gt;$AY$57,$AY$66,$AY$63)</f>
        <v>5.9</v>
      </c>
      <c r="AZ75" s="25">
        <f>AZ63+((AY63-AZ63)*((AZ$71-AZ$57)/0.5))</f>
        <v>4.5999999999999996</v>
      </c>
      <c r="BA75" s="25">
        <f>BA63+((AZ63-BA63)*((BA$71-BA$57)/0.5))</f>
        <v>3.6</v>
      </c>
      <c r="BB75" s="25">
        <f>BB63+((BA63-BB63)*((BB$71-BB$57)/0.5))</f>
        <v>2.6</v>
      </c>
      <c r="BC75" s="25">
        <f>BC63+((BB63-BC63)*((BC$71-BC$57)/0.5))</f>
        <v>1.9</v>
      </c>
      <c r="BD75" s="25">
        <f>BD63+((BC63-BD63)*((BD$71-BD$57)/0.5))</f>
        <v>1.2</v>
      </c>
      <c r="BE75" s="193">
        <f>BE63+((BD63-BE63)*((BE$71-BE$57)/1))</f>
        <v>0.2</v>
      </c>
      <c r="FN75" s="4"/>
    </row>
    <row r="76" spans="1:170" ht="12" customHeight="1" x14ac:dyDescent="0.2">
      <c r="A76" s="4"/>
      <c r="B76" s="217">
        <v>3</v>
      </c>
      <c r="C76" s="216" t="s">
        <v>212</v>
      </c>
      <c r="D76" s="260" t="s">
        <v>213</v>
      </c>
      <c r="E76" s="260"/>
      <c r="F76" s="260"/>
      <c r="G76" s="260"/>
      <c r="H76" s="260"/>
      <c r="I76" s="260"/>
      <c r="J76" s="260"/>
      <c r="K76" s="260"/>
      <c r="L76" s="260"/>
      <c r="M76" s="261"/>
      <c r="N76" s="4"/>
      <c r="P76" s="30"/>
      <c r="Q76" s="190" t="s">
        <v>204</v>
      </c>
      <c r="R76" s="259" t="s">
        <v>205</v>
      </c>
      <c r="S76" s="259"/>
      <c r="T76" s="259"/>
      <c r="U76" s="259"/>
      <c r="V76" s="259"/>
      <c r="W76" s="259"/>
      <c r="X76" s="259"/>
      <c r="Y76" s="259"/>
      <c r="Z76" s="259"/>
      <c r="AA76" s="259"/>
      <c r="AB76" s="259"/>
      <c r="AC76" s="259"/>
      <c r="AD76" s="259"/>
      <c r="AE76" s="259"/>
      <c r="AF76" s="259"/>
      <c r="AG76" s="259"/>
      <c r="AH76" s="259"/>
      <c r="AI76" s="259"/>
      <c r="AJ76" s="30"/>
      <c r="AM76" s="4"/>
      <c r="AQ76" s="21" t="s">
        <v>129</v>
      </c>
      <c r="AR76" s="6" t="s">
        <v>53</v>
      </c>
      <c r="AS76" s="22">
        <v>2.5000000000000001E-2</v>
      </c>
      <c r="AT76" s="6" t="s">
        <v>54</v>
      </c>
      <c r="AU76" s="23" t="s">
        <v>54</v>
      </c>
      <c r="AV76" s="23" t="s">
        <v>54</v>
      </c>
      <c r="AW76" s="23" t="s">
        <v>54</v>
      </c>
      <c r="AX76" s="195">
        <f>IF(AX71&gt;$AX$57,$AX$66,$AX$62)</f>
        <v>6.5</v>
      </c>
      <c r="AY76" s="25">
        <f t="shared" ref="AY76:BD76" si="81">AY62+((AX62-AY62)*((AY$71-AY$57)/0.5))</f>
        <v>5.3</v>
      </c>
      <c r="AZ76" s="25">
        <f t="shared" si="81"/>
        <v>4.2</v>
      </c>
      <c r="BA76" s="25">
        <f t="shared" si="81"/>
        <v>3.3</v>
      </c>
      <c r="BB76" s="25">
        <f t="shared" si="81"/>
        <v>2.5</v>
      </c>
      <c r="BC76" s="25">
        <f t="shared" si="81"/>
        <v>1.8</v>
      </c>
      <c r="BD76" s="25">
        <f t="shared" si="81"/>
        <v>1.1000000000000001</v>
      </c>
      <c r="BE76" s="193">
        <f>BE62+((BD62-BE62)*((BE$71-BE$57)/1))</f>
        <v>0.1</v>
      </c>
      <c r="FN76" s="4"/>
    </row>
    <row r="77" spans="1:170" ht="12" customHeight="1" x14ac:dyDescent="0.2">
      <c r="A77" s="4"/>
      <c r="B77" s="217">
        <v>4</v>
      </c>
      <c r="C77" s="216" t="s">
        <v>218</v>
      </c>
      <c r="D77" s="260" t="s">
        <v>221</v>
      </c>
      <c r="E77" s="260"/>
      <c r="F77" s="260"/>
      <c r="G77" s="260"/>
      <c r="H77" s="260"/>
      <c r="I77" s="260"/>
      <c r="J77" s="260"/>
      <c r="K77" s="260"/>
      <c r="L77" s="260"/>
      <c r="M77" s="261"/>
      <c r="N77" s="4"/>
      <c r="P77" s="30"/>
      <c r="Q77" s="190" t="s">
        <v>201</v>
      </c>
      <c r="R77" s="264" t="s">
        <v>200</v>
      </c>
      <c r="S77" s="264"/>
      <c r="T77" s="264"/>
      <c r="U77" s="264"/>
      <c r="V77" s="264"/>
      <c r="W77" s="264"/>
      <c r="X77" s="264"/>
      <c r="Y77" s="264"/>
      <c r="Z77" s="264"/>
      <c r="AA77" s="264"/>
      <c r="AB77" s="264"/>
      <c r="AC77" s="264"/>
      <c r="AD77" s="264"/>
      <c r="AE77" s="264"/>
      <c r="AF77" s="264"/>
      <c r="AG77" s="264"/>
      <c r="AH77" s="264"/>
      <c r="AI77" s="264"/>
      <c r="AJ77" s="30"/>
      <c r="AM77" s="4"/>
      <c r="AQ77" s="21" t="s">
        <v>128</v>
      </c>
      <c r="AR77" s="6" t="s">
        <v>53</v>
      </c>
      <c r="AS77" s="22">
        <v>0.02</v>
      </c>
      <c r="AT77" s="6" t="s">
        <v>54</v>
      </c>
      <c r="AU77" s="23" t="s">
        <v>54</v>
      </c>
      <c r="AV77" s="23" t="s">
        <v>54</v>
      </c>
      <c r="AW77" s="195">
        <f>IF(AW71&gt;$AW$57,$AW$66,$AW$61)</f>
        <v>6.8</v>
      </c>
      <c r="AX77" s="25">
        <f t="shared" ref="AX77:BD77" si="82">AX61+((AW61-AX61)*((AX$71-AX$57)/0.5))</f>
        <v>5.8</v>
      </c>
      <c r="AY77" s="25">
        <f t="shared" si="82"/>
        <v>4.8</v>
      </c>
      <c r="AZ77" s="25">
        <f t="shared" si="82"/>
        <v>3.9</v>
      </c>
      <c r="BA77" s="25">
        <f t="shared" si="82"/>
        <v>3.1</v>
      </c>
      <c r="BB77" s="25">
        <f t="shared" si="82"/>
        <v>2.4</v>
      </c>
      <c r="BC77" s="25">
        <f t="shared" si="82"/>
        <v>1.7</v>
      </c>
      <c r="BD77" s="25">
        <f t="shared" si="82"/>
        <v>1.1000000000000001</v>
      </c>
      <c r="BE77" s="193">
        <f>BE61+((BD61-BE61)*((BE$71-BE$57)/1))</f>
        <v>0.1</v>
      </c>
      <c r="FN77" s="4"/>
    </row>
    <row r="78" spans="1:170" ht="12" customHeight="1" x14ac:dyDescent="0.2">
      <c r="A78" s="4"/>
      <c r="B78" s="145" t="s">
        <v>122</v>
      </c>
      <c r="C78" s="150" t="s">
        <v>219</v>
      </c>
      <c r="D78" s="145"/>
      <c r="E78" s="145"/>
      <c r="F78" s="145"/>
      <c r="G78" s="145"/>
      <c r="H78" s="145"/>
      <c r="I78" s="145"/>
      <c r="J78" s="145"/>
      <c r="K78" s="145"/>
      <c r="L78" s="145"/>
      <c r="M78" s="145"/>
      <c r="N78" s="4"/>
      <c r="P78" s="30"/>
      <c r="Q78" s="186"/>
      <c r="R78" s="264"/>
      <c r="S78" s="264"/>
      <c r="T78" s="264"/>
      <c r="U78" s="264"/>
      <c r="V78" s="264"/>
      <c r="W78" s="264"/>
      <c r="X78" s="264"/>
      <c r="Y78" s="264"/>
      <c r="Z78" s="264"/>
      <c r="AA78" s="264"/>
      <c r="AB78" s="264"/>
      <c r="AC78" s="264"/>
      <c r="AD78" s="264"/>
      <c r="AE78" s="264"/>
      <c r="AF78" s="264"/>
      <c r="AG78" s="264"/>
      <c r="AH78" s="264"/>
      <c r="AI78" s="264"/>
      <c r="AJ78" s="30"/>
      <c r="AM78" s="4"/>
      <c r="AQ78" s="21" t="s">
        <v>127</v>
      </c>
      <c r="AR78" s="6" t="s">
        <v>53</v>
      </c>
      <c r="AS78" s="22">
        <v>1.4999999999999999E-2</v>
      </c>
      <c r="AT78" s="6" t="s">
        <v>54</v>
      </c>
      <c r="AU78" s="23" t="s">
        <v>54</v>
      </c>
      <c r="AV78" s="195">
        <f>IF(AV71&gt;$AV$57,$AV$66,$AV$60)</f>
        <v>7</v>
      </c>
      <c r="AW78" s="25">
        <f t="shared" ref="AW78:BD78" si="83">AW60+((AV60-AW60)*((AW$71-AW$57)/0.5))</f>
        <v>6.1</v>
      </c>
      <c r="AX78" s="25">
        <f t="shared" si="83"/>
        <v>5.2</v>
      </c>
      <c r="AY78" s="25">
        <f t="shared" si="83"/>
        <v>4.4000000000000004</v>
      </c>
      <c r="AZ78" s="25">
        <f t="shared" si="83"/>
        <v>3.6</v>
      </c>
      <c r="BA78" s="25">
        <f t="shared" si="83"/>
        <v>2.9</v>
      </c>
      <c r="BB78" s="25">
        <f t="shared" si="83"/>
        <v>2.2999999999999998</v>
      </c>
      <c r="BC78" s="25">
        <f t="shared" si="83"/>
        <v>1.7</v>
      </c>
      <c r="BD78" s="25">
        <f t="shared" si="83"/>
        <v>1.1000000000000001</v>
      </c>
      <c r="BE78" s="193">
        <f>BE60+((BD60-BE60)*((BE$71-BE$57)/1))</f>
        <v>0.1</v>
      </c>
      <c r="FN78" s="4"/>
    </row>
    <row r="79" spans="1:170" ht="12" customHeight="1" x14ac:dyDescent="0.2">
      <c r="A79" s="4"/>
      <c r="B79" s="145"/>
      <c r="C79" s="145"/>
      <c r="D79" s="145"/>
      <c r="E79" s="145"/>
      <c r="F79" s="145"/>
      <c r="G79" s="145"/>
      <c r="H79" s="145"/>
      <c r="I79" s="145"/>
      <c r="J79" s="145"/>
      <c r="K79" s="145"/>
      <c r="L79" s="145"/>
      <c r="M79" s="145"/>
      <c r="N79" s="4"/>
      <c r="P79" s="30"/>
      <c r="Q79" s="190" t="s">
        <v>195</v>
      </c>
      <c r="R79" s="186"/>
      <c r="S79" s="186"/>
      <c r="T79" s="186"/>
      <c r="U79" s="186"/>
      <c r="V79" s="186"/>
      <c r="W79" s="186"/>
      <c r="X79" s="186"/>
      <c r="Y79" s="186"/>
      <c r="Z79" s="186"/>
      <c r="AA79" s="186"/>
      <c r="AB79" s="186"/>
      <c r="AC79" s="186"/>
      <c r="AD79" s="186"/>
      <c r="AE79" s="186"/>
      <c r="AF79" s="186"/>
      <c r="AG79" s="186"/>
      <c r="AH79" s="186"/>
      <c r="AI79" s="186"/>
      <c r="AJ79" s="30"/>
      <c r="AM79" s="4"/>
      <c r="AQ79" s="21" t="s">
        <v>126</v>
      </c>
      <c r="AR79" s="6" t="s">
        <v>53</v>
      </c>
      <c r="AS79" s="22">
        <v>0.01</v>
      </c>
      <c r="AT79" s="6" t="s">
        <v>54</v>
      </c>
      <c r="AU79" s="195">
        <f>IF(AU71&gt;$AU$57,$AU$66,$AU$59)</f>
        <v>6.9</v>
      </c>
      <c r="AV79" s="25">
        <f t="shared" ref="AV79:BD79" si="84">AV59+((AU59-AV59)*((AV$71-AV$57)/0.5))</f>
        <v>6.2</v>
      </c>
      <c r="AW79" s="25">
        <f t="shared" si="84"/>
        <v>5.4</v>
      </c>
      <c r="AX79" s="25">
        <f t="shared" si="84"/>
        <v>4.7</v>
      </c>
      <c r="AY79" s="25">
        <f t="shared" si="84"/>
        <v>4</v>
      </c>
      <c r="AZ79" s="25">
        <f t="shared" si="84"/>
        <v>3.4</v>
      </c>
      <c r="BA79" s="25">
        <f t="shared" si="84"/>
        <v>2.8</v>
      </c>
      <c r="BB79" s="25">
        <f t="shared" si="84"/>
        <v>2.2000000000000002</v>
      </c>
      <c r="BC79" s="25">
        <f t="shared" si="84"/>
        <v>1.6</v>
      </c>
      <c r="BD79" s="25">
        <f t="shared" si="84"/>
        <v>1</v>
      </c>
      <c r="BE79" s="193">
        <f>BE59+((BD59-BE59)*((BE$71-BE$57)/1))</f>
        <v>0</v>
      </c>
      <c r="FN79" s="4"/>
    </row>
    <row r="80" spans="1:170" ht="12" customHeight="1" x14ac:dyDescent="0.2">
      <c r="A80" s="4"/>
      <c r="B80" s="262" t="s">
        <v>159</v>
      </c>
      <c r="C80" s="262"/>
      <c r="D80" s="262"/>
      <c r="E80" s="262"/>
      <c r="F80" s="262"/>
      <c r="G80" s="262"/>
      <c r="H80" s="262"/>
      <c r="I80" s="262"/>
      <c r="J80" s="262"/>
      <c r="K80" s="262"/>
      <c r="L80" s="262"/>
      <c r="M80" s="262"/>
      <c r="N80" s="4"/>
      <c r="P80" s="30"/>
      <c r="Q80" s="230"/>
      <c r="R80" s="230"/>
      <c r="S80" s="230"/>
      <c r="T80" s="230"/>
      <c r="U80" s="230"/>
      <c r="V80" s="230"/>
      <c r="W80" s="230"/>
      <c r="X80" s="230"/>
      <c r="Y80" s="230"/>
      <c r="Z80" s="230"/>
      <c r="AA80" s="230"/>
      <c r="AB80" s="230"/>
      <c r="AC80" s="230"/>
      <c r="AD80" s="230"/>
      <c r="AE80" s="230"/>
      <c r="AF80" s="230"/>
      <c r="AG80" s="230"/>
      <c r="AH80" s="230"/>
      <c r="AI80" s="230"/>
      <c r="AJ80" s="30"/>
      <c r="AM80" s="4"/>
      <c r="AQ80" s="21" t="s">
        <v>52</v>
      </c>
      <c r="AR80" s="6" t="s">
        <v>53</v>
      </c>
      <c r="AS80" s="22">
        <v>5.0000000000000001E-3</v>
      </c>
      <c r="AT80" s="26">
        <f t="shared" ref="AT80:BE80" si="85">$AA$43</f>
        <v>0</v>
      </c>
      <c r="AU80" s="26">
        <f t="shared" si="85"/>
        <v>0</v>
      </c>
      <c r="AV80" s="26">
        <f t="shared" si="85"/>
        <v>0</v>
      </c>
      <c r="AW80" s="26">
        <f t="shared" si="85"/>
        <v>0</v>
      </c>
      <c r="AX80" s="26">
        <f t="shared" si="85"/>
        <v>0</v>
      </c>
      <c r="AY80" s="26">
        <f t="shared" si="85"/>
        <v>0</v>
      </c>
      <c r="AZ80" s="26">
        <f t="shared" si="85"/>
        <v>0</v>
      </c>
      <c r="BA80" s="26">
        <f t="shared" si="85"/>
        <v>0</v>
      </c>
      <c r="BB80" s="26">
        <f t="shared" si="85"/>
        <v>0</v>
      </c>
      <c r="BC80" s="26">
        <f t="shared" si="85"/>
        <v>0</v>
      </c>
      <c r="BD80" s="26">
        <f t="shared" si="85"/>
        <v>0</v>
      </c>
      <c r="BE80" s="26">
        <f t="shared" si="85"/>
        <v>0</v>
      </c>
      <c r="FN80" s="4"/>
    </row>
    <row r="81" spans="1:170" ht="12" customHeight="1" x14ac:dyDescent="0.2">
      <c r="A81" s="145"/>
      <c r="B81" s="262"/>
      <c r="C81" s="262"/>
      <c r="D81" s="262"/>
      <c r="E81" s="262"/>
      <c r="F81" s="262"/>
      <c r="G81" s="262"/>
      <c r="H81" s="262"/>
      <c r="I81" s="262"/>
      <c r="J81" s="262"/>
      <c r="K81" s="262"/>
      <c r="L81" s="262"/>
      <c r="M81" s="262"/>
      <c r="N81" s="4"/>
      <c r="P81" s="30"/>
      <c r="Q81" s="230"/>
      <c r="R81" s="230"/>
      <c r="S81" s="230"/>
      <c r="T81" s="230"/>
      <c r="U81" s="230"/>
      <c r="V81" s="230"/>
      <c r="W81" s="230"/>
      <c r="X81" s="230"/>
      <c r="Y81" s="230"/>
      <c r="Z81" s="230"/>
      <c r="AA81" s="230"/>
      <c r="AB81" s="230"/>
      <c r="AC81" s="230"/>
      <c r="AD81" s="230"/>
      <c r="AE81" s="230"/>
      <c r="AF81" s="230"/>
      <c r="AG81" s="230"/>
      <c r="AH81" s="230"/>
      <c r="AI81" s="230"/>
      <c r="AJ81" s="30"/>
      <c r="AM81" s="4"/>
      <c r="FN81" s="4"/>
    </row>
    <row r="82" spans="1:170" ht="12" customHeight="1" x14ac:dyDescent="0.2">
      <c r="A82" s="145"/>
      <c r="B82" s="262" t="s">
        <v>160</v>
      </c>
      <c r="C82" s="262"/>
      <c r="D82" s="262"/>
      <c r="E82" s="262"/>
      <c r="F82" s="262"/>
      <c r="G82" s="262"/>
      <c r="H82" s="262"/>
      <c r="I82" s="262"/>
      <c r="J82" s="262"/>
      <c r="K82" s="262"/>
      <c r="L82" s="262"/>
      <c r="M82" s="262"/>
      <c r="N82" s="4"/>
      <c r="P82" s="30"/>
      <c r="Q82" s="230"/>
      <c r="R82" s="230"/>
      <c r="S82" s="230"/>
      <c r="T82" s="230"/>
      <c r="U82" s="230"/>
      <c r="V82" s="230"/>
      <c r="W82" s="230"/>
      <c r="X82" s="230"/>
      <c r="Y82" s="230"/>
      <c r="Z82" s="230"/>
      <c r="AA82" s="230"/>
      <c r="AB82" s="230"/>
      <c r="AC82" s="230"/>
      <c r="AD82" s="230"/>
      <c r="AE82" s="230"/>
      <c r="AF82" s="230"/>
      <c r="AG82" s="230"/>
      <c r="AH82" s="230"/>
      <c r="AI82" s="230"/>
      <c r="AJ82" s="30"/>
      <c r="AM82" s="4"/>
      <c r="FN82" s="4"/>
    </row>
    <row r="83" spans="1:170" ht="12" customHeight="1" x14ac:dyDescent="0.2">
      <c r="A83" s="145"/>
      <c r="B83" s="262"/>
      <c r="C83" s="262"/>
      <c r="D83" s="262"/>
      <c r="E83" s="262"/>
      <c r="F83" s="262"/>
      <c r="G83" s="262"/>
      <c r="H83" s="262"/>
      <c r="I83" s="262"/>
      <c r="J83" s="262"/>
      <c r="K83" s="262"/>
      <c r="L83" s="262"/>
      <c r="M83" s="262"/>
      <c r="N83" s="4"/>
      <c r="P83" s="30"/>
      <c r="Q83" s="230"/>
      <c r="R83" s="230"/>
      <c r="S83" s="230"/>
      <c r="T83" s="230"/>
      <c r="U83" s="230"/>
      <c r="V83" s="230"/>
      <c r="W83" s="230"/>
      <c r="X83" s="230"/>
      <c r="Y83" s="230"/>
      <c r="Z83" s="230"/>
      <c r="AA83" s="230"/>
      <c r="AB83" s="230"/>
      <c r="AC83" s="230"/>
      <c r="AD83" s="230"/>
      <c r="AE83" s="230"/>
      <c r="AF83" s="230"/>
      <c r="AG83" s="230"/>
      <c r="AH83" s="230"/>
      <c r="AI83" s="230"/>
      <c r="AJ83" s="30"/>
      <c r="AM83" s="4"/>
      <c r="AT83" s="17" t="s">
        <v>59</v>
      </c>
      <c r="FN83" s="4"/>
    </row>
    <row r="84" spans="1:170" ht="12" customHeight="1" x14ac:dyDescent="0.2">
      <c r="A84" s="145"/>
      <c r="B84" s="262"/>
      <c r="C84" s="262"/>
      <c r="D84" s="262"/>
      <c r="E84" s="262"/>
      <c r="F84" s="262"/>
      <c r="G84" s="262"/>
      <c r="H84" s="262"/>
      <c r="I84" s="262"/>
      <c r="J84" s="262"/>
      <c r="K84" s="262"/>
      <c r="L84" s="262"/>
      <c r="M84" s="262"/>
      <c r="N84" s="4"/>
      <c r="P84" s="30"/>
      <c r="Q84" s="230"/>
      <c r="R84" s="230"/>
      <c r="S84" s="230"/>
      <c r="T84" s="230"/>
      <c r="U84" s="230"/>
      <c r="V84" s="230"/>
      <c r="W84" s="230"/>
      <c r="X84" s="230"/>
      <c r="Y84" s="230"/>
      <c r="Z84" s="230"/>
      <c r="AA84" s="230"/>
      <c r="AB84" s="230"/>
      <c r="AC84" s="230"/>
      <c r="AD84" s="230"/>
      <c r="AE84" s="230"/>
      <c r="AF84" s="230"/>
      <c r="AG84" s="230"/>
      <c r="AH84" s="230"/>
      <c r="AI84" s="230"/>
      <c r="AJ84" s="30"/>
      <c r="AM84" s="4"/>
      <c r="AT84" s="17" t="s">
        <v>60</v>
      </c>
    </row>
    <row r="85" spans="1:170" ht="12" customHeight="1" x14ac:dyDescent="0.2">
      <c r="A85" s="145"/>
      <c r="B85" s="262"/>
      <c r="C85" s="262"/>
      <c r="D85" s="262"/>
      <c r="E85" s="262"/>
      <c r="F85" s="262"/>
      <c r="G85" s="262"/>
      <c r="H85" s="262"/>
      <c r="I85" s="262"/>
      <c r="J85" s="262"/>
      <c r="K85" s="262"/>
      <c r="L85" s="262"/>
      <c r="M85" s="262"/>
      <c r="N85" s="4"/>
      <c r="P85" s="30"/>
      <c r="Q85" s="30"/>
      <c r="R85" s="30"/>
      <c r="S85" s="30"/>
      <c r="T85" s="30"/>
      <c r="U85" s="30"/>
      <c r="V85" s="30"/>
      <c r="W85" s="30"/>
      <c r="X85" s="30"/>
      <c r="Y85" s="30"/>
      <c r="Z85" s="30"/>
      <c r="AA85" s="30"/>
      <c r="AB85" s="30"/>
      <c r="AC85" s="30"/>
      <c r="AD85" s="30"/>
      <c r="AE85" s="30"/>
      <c r="AF85" s="30"/>
      <c r="AG85" s="30"/>
      <c r="AH85" s="30"/>
      <c r="AI85" s="30"/>
      <c r="AJ85" s="30"/>
      <c r="AM85" s="4"/>
      <c r="AS85" s="24" t="s">
        <v>61</v>
      </c>
      <c r="AT85" s="20">
        <v>6</v>
      </c>
      <c r="AU85" s="20">
        <f t="shared" ref="AU85:BE85" si="86">IF(AND($AC$43&gt;=AU57,$AC$43&lt;AT57),$AC$43,AU57)</f>
        <v>5.5</v>
      </c>
      <c r="AV85" s="20">
        <f t="shared" si="86"/>
        <v>5</v>
      </c>
      <c r="AW85" s="20">
        <f t="shared" si="86"/>
        <v>4.5</v>
      </c>
      <c r="AX85" s="20">
        <f t="shared" si="86"/>
        <v>4</v>
      </c>
      <c r="AY85" s="20">
        <f t="shared" si="86"/>
        <v>3.5</v>
      </c>
      <c r="AZ85" s="20">
        <f t="shared" si="86"/>
        <v>3</v>
      </c>
      <c r="BA85" s="20">
        <f t="shared" si="86"/>
        <v>2.5</v>
      </c>
      <c r="BB85" s="20">
        <f t="shared" si="86"/>
        <v>2</v>
      </c>
      <c r="BC85" s="20">
        <f t="shared" si="86"/>
        <v>1.5</v>
      </c>
      <c r="BD85" s="20">
        <f t="shared" si="86"/>
        <v>1</v>
      </c>
      <c r="BE85" s="194">
        <f t="shared" si="86"/>
        <v>0</v>
      </c>
    </row>
    <row r="86" spans="1:170" ht="12" customHeight="1" x14ac:dyDescent="0.2">
      <c r="A86" s="145"/>
      <c r="B86" s="262"/>
      <c r="C86" s="262"/>
      <c r="D86" s="262"/>
      <c r="E86" s="262"/>
      <c r="F86" s="262"/>
      <c r="G86" s="262"/>
      <c r="H86" s="262"/>
      <c r="I86" s="262"/>
      <c r="J86" s="262"/>
      <c r="K86" s="262"/>
      <c r="L86" s="262"/>
      <c r="M86" s="262"/>
      <c r="N86" s="4"/>
      <c r="AM86" s="4"/>
      <c r="AQ86" s="21" t="s">
        <v>55</v>
      </c>
      <c r="AR86" s="6" t="s">
        <v>56</v>
      </c>
      <c r="AS86" s="22">
        <v>0.05</v>
      </c>
      <c r="AT86" s="6" t="s">
        <v>54</v>
      </c>
      <c r="AU86" s="6" t="s">
        <v>54</v>
      </c>
      <c r="AV86" s="6" t="s">
        <v>54</v>
      </c>
      <c r="AW86" s="6" t="s">
        <v>54</v>
      </c>
      <c r="AX86" s="6" t="s">
        <v>54</v>
      </c>
      <c r="AY86" s="6" t="s">
        <v>54</v>
      </c>
      <c r="AZ86" s="6" t="s">
        <v>54</v>
      </c>
      <c r="BA86" s="6" t="s">
        <v>54</v>
      </c>
      <c r="BB86" s="6" t="s">
        <v>54</v>
      </c>
      <c r="BC86" s="6" t="s">
        <v>54</v>
      </c>
      <c r="BD86" s="6" t="s">
        <v>54</v>
      </c>
      <c r="BE86" s="6" t="s">
        <v>54</v>
      </c>
    </row>
    <row r="87" spans="1:170" ht="12" customHeight="1" x14ac:dyDescent="0.2">
      <c r="A87" s="145"/>
      <c r="B87" s="145"/>
      <c r="C87" s="145"/>
      <c r="D87" s="145"/>
      <c r="E87" s="145"/>
      <c r="F87" s="145"/>
      <c r="G87" s="145"/>
      <c r="H87" s="145"/>
      <c r="I87" s="145"/>
      <c r="J87" s="145"/>
      <c r="K87" s="145"/>
      <c r="L87" s="145"/>
      <c r="M87" s="145"/>
      <c r="N87" s="145"/>
      <c r="AM87" s="4"/>
      <c r="AQ87" s="21" t="s">
        <v>132</v>
      </c>
      <c r="AR87" s="6" t="s">
        <v>53</v>
      </c>
      <c r="AS87" s="22">
        <v>0.05</v>
      </c>
      <c r="AT87" s="6" t="s">
        <v>54</v>
      </c>
      <c r="AU87" s="6" t="s">
        <v>54</v>
      </c>
      <c r="AV87" s="6" t="s">
        <v>54</v>
      </c>
      <c r="AW87" s="6" t="s">
        <v>54</v>
      </c>
      <c r="AX87" s="6" t="s">
        <v>54</v>
      </c>
      <c r="AY87" s="6" t="s">
        <v>54</v>
      </c>
      <c r="AZ87" s="6" t="s">
        <v>54</v>
      </c>
      <c r="BA87" s="195">
        <f>IF(BA85&gt;$BA$57,$BA$66,$BA$65)</f>
        <v>5</v>
      </c>
      <c r="BB87" s="25">
        <f>BB65+((BA65-BB65)*((BB$85-BB$57)/0.5))</f>
        <v>3.4</v>
      </c>
      <c r="BC87" s="25">
        <f>BC65+((BB65-BC65)*((BC$85-BC$57)/0.5))</f>
        <v>2.2000000000000002</v>
      </c>
      <c r="BD87" s="25">
        <f>BD65+((BC65-BD65)*((BD$85-BD$57)/0.5))</f>
        <v>1.3</v>
      </c>
      <c r="BE87" s="193">
        <f>BE65+((BD65-BE65)*((BE$85-BE$57)/1))</f>
        <v>0.3</v>
      </c>
    </row>
    <row r="88" spans="1:170" ht="12" customHeight="1" x14ac:dyDescent="0.2">
      <c r="AM88" s="4"/>
      <c r="AQ88" s="21" t="s">
        <v>131</v>
      </c>
      <c r="AR88" s="6" t="s">
        <v>53</v>
      </c>
      <c r="AS88" s="22">
        <v>0.04</v>
      </c>
      <c r="AT88" s="6" t="s">
        <v>54</v>
      </c>
      <c r="AU88" s="23" t="s">
        <v>54</v>
      </c>
      <c r="AV88" s="23" t="s">
        <v>54</v>
      </c>
      <c r="AW88" s="23" t="s">
        <v>54</v>
      </c>
      <c r="AX88" s="23" t="s">
        <v>54</v>
      </c>
      <c r="AY88" s="23" t="s">
        <v>54</v>
      </c>
      <c r="AZ88" s="195">
        <f>IF(AZ85&gt;$AZ$57,$AZ$66,$AZ$64)</f>
        <v>5.7</v>
      </c>
      <c r="BA88" s="25">
        <f>BA64+((AZ64-BA64)*((BA$85-BA$57)/0.5))</f>
        <v>4.2</v>
      </c>
      <c r="BB88" s="25">
        <f>BB64+((BA64-BB64)*((BB$85-BB$57)/0.5))</f>
        <v>3</v>
      </c>
      <c r="BC88" s="25">
        <f>BC64+((BB64-BC64)*((BC$85-BC$57)/0.5))</f>
        <v>2</v>
      </c>
      <c r="BD88" s="25">
        <f>BD64+((BC64-BD64)*((BD$85-BD$57)/0.5))</f>
        <v>1.2</v>
      </c>
      <c r="BE88" s="193">
        <f>BE64+((BD64-BE64)*((BE$85-BE$57)/1))</f>
        <v>0.2</v>
      </c>
    </row>
    <row r="89" spans="1:170" ht="12" customHeight="1" x14ac:dyDescent="0.2">
      <c r="AM89" s="4"/>
      <c r="AQ89" s="21" t="s">
        <v>130</v>
      </c>
      <c r="AR89" s="6" t="s">
        <v>53</v>
      </c>
      <c r="AS89" s="22">
        <v>0.03</v>
      </c>
      <c r="AT89" s="6" t="s">
        <v>54</v>
      </c>
      <c r="AU89" s="23" t="s">
        <v>54</v>
      </c>
      <c r="AV89" s="23" t="s">
        <v>54</v>
      </c>
      <c r="AW89" s="23" t="s">
        <v>54</v>
      </c>
      <c r="AX89" s="23" t="s">
        <v>54</v>
      </c>
      <c r="AY89" s="195">
        <f>IF(AY85&gt;$AY$57,$AY$66,$AY$63)</f>
        <v>5.9</v>
      </c>
      <c r="AZ89" s="25">
        <f>AZ63+((AY63-AZ63)*((AZ$85-AZ$57)/0.5))</f>
        <v>4.5999999999999996</v>
      </c>
      <c r="BA89" s="25">
        <f>BA63+((AZ63-BA63)*((BA$85-BA$57)/0.5))</f>
        <v>3.6</v>
      </c>
      <c r="BB89" s="25">
        <f>BB63+((BA63-BB63)*((BB$85-BB$57)/0.5))</f>
        <v>2.6</v>
      </c>
      <c r="BC89" s="25">
        <f>BC63+((BB63-BC63)*((BC$85-BC$57)/0.5))</f>
        <v>1.9</v>
      </c>
      <c r="BD89" s="25">
        <f>BD63+((BC63-BD63)*((BD$85-BD$57)/0.5))</f>
        <v>1.2</v>
      </c>
      <c r="BE89" s="193">
        <f>BE63+((BD63-BE63)*((BE$85-BE$57)/1))</f>
        <v>0.2</v>
      </c>
    </row>
    <row r="90" spans="1:170" ht="12" customHeight="1" x14ac:dyDescent="0.2">
      <c r="AM90" s="4"/>
      <c r="AQ90" s="21" t="s">
        <v>129</v>
      </c>
      <c r="AR90" s="6" t="s">
        <v>53</v>
      </c>
      <c r="AS90" s="22">
        <v>2.5000000000000001E-2</v>
      </c>
      <c r="AT90" s="6" t="s">
        <v>54</v>
      </c>
      <c r="AU90" s="23" t="s">
        <v>54</v>
      </c>
      <c r="AV90" s="23" t="s">
        <v>54</v>
      </c>
      <c r="AW90" s="23" t="s">
        <v>54</v>
      </c>
      <c r="AX90" s="195">
        <f>IF(AX85&gt;$AX$57,$AX$66,$AX$62)</f>
        <v>6.5</v>
      </c>
      <c r="AY90" s="25">
        <f t="shared" ref="AY90:BD90" si="87">AY62+((AX62-AY62)*((AY$85-AY$57)/0.5))</f>
        <v>5.3</v>
      </c>
      <c r="AZ90" s="25">
        <f t="shared" si="87"/>
        <v>4.2</v>
      </c>
      <c r="BA90" s="25">
        <f t="shared" si="87"/>
        <v>3.3</v>
      </c>
      <c r="BB90" s="25">
        <f t="shared" si="87"/>
        <v>2.5</v>
      </c>
      <c r="BC90" s="25">
        <f t="shared" si="87"/>
        <v>1.8</v>
      </c>
      <c r="BD90" s="25">
        <f t="shared" si="87"/>
        <v>1.1000000000000001</v>
      </c>
      <c r="BE90" s="193">
        <f>BE62+((BD62-BE62)*((BE$85-BE$57)/1))</f>
        <v>0.1</v>
      </c>
    </row>
    <row r="91" spans="1:170" ht="12" customHeight="1" x14ac:dyDescent="0.2">
      <c r="AM91" s="4"/>
      <c r="AQ91" s="21" t="s">
        <v>128</v>
      </c>
      <c r="AR91" s="6" t="s">
        <v>53</v>
      </c>
      <c r="AS91" s="22">
        <v>0.02</v>
      </c>
      <c r="AT91" s="6" t="s">
        <v>54</v>
      </c>
      <c r="AU91" s="23" t="s">
        <v>54</v>
      </c>
      <c r="AV91" s="23" t="s">
        <v>54</v>
      </c>
      <c r="AW91" s="195">
        <f>IF(AW85&gt;$AW$57,$AW$66,$AW$61)</f>
        <v>6.8</v>
      </c>
      <c r="AX91" s="25">
        <f t="shared" ref="AX91:BD91" si="88">AX61+((AW61-AX61)*((AX$85-AX$57)/0.5))</f>
        <v>5.8</v>
      </c>
      <c r="AY91" s="25">
        <f t="shared" si="88"/>
        <v>4.8</v>
      </c>
      <c r="AZ91" s="25">
        <f t="shared" si="88"/>
        <v>3.9</v>
      </c>
      <c r="BA91" s="25">
        <f t="shared" si="88"/>
        <v>3.1</v>
      </c>
      <c r="BB91" s="25">
        <f t="shared" si="88"/>
        <v>2.4</v>
      </c>
      <c r="BC91" s="25">
        <f t="shared" si="88"/>
        <v>1.7</v>
      </c>
      <c r="BD91" s="25">
        <f t="shared" si="88"/>
        <v>1.1000000000000001</v>
      </c>
      <c r="BE91" s="193">
        <f>BE61+((BD61-BE61)*((BE$85-BE$57)/1))</f>
        <v>0.1</v>
      </c>
    </row>
    <row r="92" spans="1:170" ht="12" customHeight="1" x14ac:dyDescent="0.2">
      <c r="AM92" s="4"/>
      <c r="AQ92" s="21" t="s">
        <v>127</v>
      </c>
      <c r="AR92" s="6" t="s">
        <v>53</v>
      </c>
      <c r="AS92" s="22">
        <v>1.4999999999999999E-2</v>
      </c>
      <c r="AT92" s="6" t="s">
        <v>54</v>
      </c>
      <c r="AU92" s="23" t="s">
        <v>54</v>
      </c>
      <c r="AV92" s="195">
        <f>IF(AV85&gt;$AV$57,$AV$66,$AV$60)</f>
        <v>7</v>
      </c>
      <c r="AW92" s="25">
        <f t="shared" ref="AW92:BD92" si="89">AW60+((AV60-AW60)*((AW$85-AW$57)/0.5))</f>
        <v>6.1</v>
      </c>
      <c r="AX92" s="25">
        <f t="shared" si="89"/>
        <v>5.2</v>
      </c>
      <c r="AY92" s="25">
        <f t="shared" si="89"/>
        <v>4.4000000000000004</v>
      </c>
      <c r="AZ92" s="25">
        <f t="shared" si="89"/>
        <v>3.6</v>
      </c>
      <c r="BA92" s="25">
        <f t="shared" si="89"/>
        <v>2.9</v>
      </c>
      <c r="BB92" s="25">
        <f t="shared" si="89"/>
        <v>2.2999999999999998</v>
      </c>
      <c r="BC92" s="25">
        <f t="shared" si="89"/>
        <v>1.7</v>
      </c>
      <c r="BD92" s="25">
        <f t="shared" si="89"/>
        <v>1.1000000000000001</v>
      </c>
      <c r="BE92" s="193">
        <f>BE60+((BD60-BE60)*((BE$85-BE$57)/1))</f>
        <v>0.1</v>
      </c>
    </row>
    <row r="93" spans="1:170" ht="12" customHeight="1" x14ac:dyDescent="0.2">
      <c r="AM93" s="4"/>
      <c r="AQ93" s="21" t="s">
        <v>126</v>
      </c>
      <c r="AR93" s="6" t="s">
        <v>53</v>
      </c>
      <c r="AS93" s="22">
        <v>0.01</v>
      </c>
      <c r="AT93" s="6" t="s">
        <v>54</v>
      </c>
      <c r="AU93" s="195">
        <f>IF(AU85&gt;$AU$57,$AU$66,$AU$59)</f>
        <v>6.9</v>
      </c>
      <c r="AV93" s="25">
        <f t="shared" ref="AV93:BD93" si="90">AV59+((AU59-AV59)*((AV$85-AV$57)/0.5))</f>
        <v>6.2</v>
      </c>
      <c r="AW93" s="25">
        <f t="shared" si="90"/>
        <v>5.4</v>
      </c>
      <c r="AX93" s="25">
        <f t="shared" si="90"/>
        <v>4.7</v>
      </c>
      <c r="AY93" s="25">
        <f t="shared" si="90"/>
        <v>4</v>
      </c>
      <c r="AZ93" s="25">
        <f t="shared" si="90"/>
        <v>3.4</v>
      </c>
      <c r="BA93" s="25">
        <f t="shared" si="90"/>
        <v>2.8</v>
      </c>
      <c r="BB93" s="25">
        <f t="shared" si="90"/>
        <v>2.2000000000000002</v>
      </c>
      <c r="BC93" s="25">
        <f t="shared" si="90"/>
        <v>1.6</v>
      </c>
      <c r="BD93" s="25">
        <f t="shared" si="90"/>
        <v>1</v>
      </c>
      <c r="BE93" s="193">
        <f>BE59+((BD59-BE59)*((BE$85-BE$57)/1))</f>
        <v>0</v>
      </c>
    </row>
    <row r="94" spans="1:170" ht="12" customHeight="1" x14ac:dyDescent="0.2">
      <c r="AM94" s="4"/>
      <c r="AQ94" s="21" t="s">
        <v>52</v>
      </c>
      <c r="AR94" s="6" t="s">
        <v>53</v>
      </c>
      <c r="AS94" s="22">
        <v>5.0000000000000001E-3</v>
      </c>
      <c r="AT94" s="26">
        <f t="shared" ref="AT94:BE94" si="91">$AC$43</f>
        <v>0</v>
      </c>
      <c r="AU94" s="26">
        <f t="shared" si="91"/>
        <v>0</v>
      </c>
      <c r="AV94" s="26">
        <f t="shared" si="91"/>
        <v>0</v>
      </c>
      <c r="AW94" s="26">
        <f t="shared" si="91"/>
        <v>0</v>
      </c>
      <c r="AX94" s="26">
        <f t="shared" si="91"/>
        <v>0</v>
      </c>
      <c r="AY94" s="26">
        <f t="shared" si="91"/>
        <v>0</v>
      </c>
      <c r="AZ94" s="26">
        <f t="shared" si="91"/>
        <v>0</v>
      </c>
      <c r="BA94" s="26">
        <f t="shared" si="91"/>
        <v>0</v>
      </c>
      <c r="BB94" s="26">
        <f t="shared" si="91"/>
        <v>0</v>
      </c>
      <c r="BC94" s="26">
        <f t="shared" si="91"/>
        <v>0</v>
      </c>
      <c r="BD94" s="26">
        <f t="shared" si="91"/>
        <v>0</v>
      </c>
      <c r="BE94" s="26">
        <f t="shared" si="91"/>
        <v>0</v>
      </c>
    </row>
    <row r="95" spans="1:170" ht="12" customHeight="1" x14ac:dyDescent="0.2">
      <c r="AM95" s="4"/>
    </row>
    <row r="96" spans="1:170" ht="12" customHeight="1" x14ac:dyDescent="0.2">
      <c r="AM96" s="4"/>
      <c r="AT96" s="17" t="s">
        <v>62</v>
      </c>
    </row>
    <row r="97" spans="43:57" ht="12" customHeight="1" x14ac:dyDescent="0.2">
      <c r="AT97" s="17" t="s">
        <v>63</v>
      </c>
    </row>
    <row r="98" spans="43:57" ht="12" customHeight="1" x14ac:dyDescent="0.2">
      <c r="AS98" s="24" t="s">
        <v>64</v>
      </c>
      <c r="AT98" s="20">
        <v>6</v>
      </c>
      <c r="AU98" s="20">
        <f t="shared" ref="AU98:BE98" si="92">IF(AND($AE$43&gt;=AU57,$AE$43&lt;AT57),$AE$43,AU57)</f>
        <v>5.5</v>
      </c>
      <c r="AV98" s="20">
        <f t="shared" si="92"/>
        <v>5</v>
      </c>
      <c r="AW98" s="20">
        <f t="shared" si="92"/>
        <v>4.5</v>
      </c>
      <c r="AX98" s="20">
        <f t="shared" si="92"/>
        <v>4</v>
      </c>
      <c r="AY98" s="20">
        <f t="shared" si="92"/>
        <v>3.5</v>
      </c>
      <c r="AZ98" s="20">
        <f t="shared" si="92"/>
        <v>3</v>
      </c>
      <c r="BA98" s="20">
        <f t="shared" si="92"/>
        <v>2.5</v>
      </c>
      <c r="BB98" s="20">
        <f t="shared" si="92"/>
        <v>2</v>
      </c>
      <c r="BC98" s="20">
        <f t="shared" si="92"/>
        <v>1.5</v>
      </c>
      <c r="BD98" s="20">
        <f t="shared" si="92"/>
        <v>1</v>
      </c>
      <c r="BE98" s="194">
        <f t="shared" si="92"/>
        <v>0</v>
      </c>
    </row>
    <row r="99" spans="43:57" ht="12" customHeight="1" x14ac:dyDescent="0.2">
      <c r="AQ99" s="21" t="s">
        <v>55</v>
      </c>
      <c r="AR99" s="6" t="s">
        <v>56</v>
      </c>
      <c r="AS99" s="22">
        <v>0.05</v>
      </c>
      <c r="AT99" s="6" t="s">
        <v>54</v>
      </c>
      <c r="AU99" s="6" t="s">
        <v>54</v>
      </c>
      <c r="AV99" s="6" t="s">
        <v>54</v>
      </c>
      <c r="AW99" s="6" t="s">
        <v>54</v>
      </c>
      <c r="AX99" s="6" t="s">
        <v>54</v>
      </c>
      <c r="AY99" s="6" t="s">
        <v>54</v>
      </c>
      <c r="AZ99" s="6" t="s">
        <v>54</v>
      </c>
      <c r="BA99" s="6" t="s">
        <v>54</v>
      </c>
      <c r="BB99" s="6" t="s">
        <v>54</v>
      </c>
      <c r="BC99" s="6" t="s">
        <v>54</v>
      </c>
      <c r="BD99" s="6" t="s">
        <v>54</v>
      </c>
      <c r="BE99" s="6" t="s">
        <v>54</v>
      </c>
    </row>
    <row r="100" spans="43:57" ht="12" customHeight="1" x14ac:dyDescent="0.2">
      <c r="AQ100" s="21" t="s">
        <v>132</v>
      </c>
      <c r="AR100" s="6" t="s">
        <v>53</v>
      </c>
      <c r="AS100" s="22">
        <v>0.05</v>
      </c>
      <c r="AT100" s="6" t="s">
        <v>54</v>
      </c>
      <c r="AU100" s="6" t="s">
        <v>54</v>
      </c>
      <c r="AV100" s="6" t="s">
        <v>54</v>
      </c>
      <c r="AW100" s="6" t="s">
        <v>54</v>
      </c>
      <c r="AX100" s="6" t="s">
        <v>54</v>
      </c>
      <c r="AY100" s="6" t="s">
        <v>54</v>
      </c>
      <c r="AZ100" s="6" t="s">
        <v>54</v>
      </c>
      <c r="BA100" s="195">
        <f>IF(BA98&gt;$BA$57,$BA$66,$BA$65)</f>
        <v>5</v>
      </c>
      <c r="BB100" s="25">
        <f>BB65+((BA65-BB65)*((BB$98-BB$57)/0.5))</f>
        <v>3.4</v>
      </c>
      <c r="BC100" s="25">
        <f>BC65+((BB65-BC65)*((BC$98-BC$57)/0.5))</f>
        <v>2.2000000000000002</v>
      </c>
      <c r="BD100" s="25">
        <f>BD65+((BC65-BD65)*((BD$98-BD$57)/0.5))</f>
        <v>1.3</v>
      </c>
      <c r="BE100" s="193">
        <f>BE65+((BD65-BE65)*((BE$98-BE$57)/1))</f>
        <v>0.3</v>
      </c>
    </row>
    <row r="101" spans="43:57" ht="12" customHeight="1" x14ac:dyDescent="0.2">
      <c r="AQ101" s="21" t="s">
        <v>131</v>
      </c>
      <c r="AR101" s="6" t="s">
        <v>53</v>
      </c>
      <c r="AS101" s="22">
        <v>0.04</v>
      </c>
      <c r="AT101" s="6" t="s">
        <v>54</v>
      </c>
      <c r="AU101" s="23" t="s">
        <v>54</v>
      </c>
      <c r="AV101" s="23" t="s">
        <v>54</v>
      </c>
      <c r="AW101" s="23" t="s">
        <v>54</v>
      </c>
      <c r="AX101" s="23" t="s">
        <v>54</v>
      </c>
      <c r="AY101" s="23" t="s">
        <v>54</v>
      </c>
      <c r="AZ101" s="195">
        <f>IF(AZ98&gt;$AZ$57,$AZ$66,$AZ$64)</f>
        <v>5.7</v>
      </c>
      <c r="BA101" s="25">
        <f>BA64+((AZ64-BA64)*((BA$98-BA$57)/0.5))</f>
        <v>4.2</v>
      </c>
      <c r="BB101" s="25">
        <f>BB64+((BA64-BB64)*((BB$98-BB$57)/0.5))</f>
        <v>3</v>
      </c>
      <c r="BC101" s="25">
        <f>BC64+((BB64-BC64)*((BC$98-BC$57)/0.5))</f>
        <v>2</v>
      </c>
      <c r="BD101" s="25">
        <f>BD64+((BC64-BD64)*((BD$98-BD$57)/0.5))</f>
        <v>1.2</v>
      </c>
      <c r="BE101" s="193">
        <f>BE64+((BD64-BE64)*((BE$98-BE$57)/1))</f>
        <v>0.2</v>
      </c>
    </row>
    <row r="102" spans="43:57" ht="12" customHeight="1" x14ac:dyDescent="0.2">
      <c r="AQ102" s="21" t="s">
        <v>130</v>
      </c>
      <c r="AR102" s="6" t="s">
        <v>53</v>
      </c>
      <c r="AS102" s="22">
        <v>0.03</v>
      </c>
      <c r="AT102" s="6" t="s">
        <v>54</v>
      </c>
      <c r="AU102" s="23" t="s">
        <v>54</v>
      </c>
      <c r="AV102" s="23" t="s">
        <v>54</v>
      </c>
      <c r="AW102" s="23" t="s">
        <v>54</v>
      </c>
      <c r="AX102" s="23" t="s">
        <v>54</v>
      </c>
      <c r="AY102" s="195">
        <f>IF(AY98&gt;$AY$57,$AY$66,$AY$63)</f>
        <v>5.9</v>
      </c>
      <c r="AZ102" s="25">
        <f>AZ63+((AY63-AZ63)*((AZ$98-AZ$57)/0.5))</f>
        <v>4.5999999999999996</v>
      </c>
      <c r="BA102" s="25">
        <f>BA63+((AZ63-BA63)*((BA$98-BA$57)/0.5))</f>
        <v>3.6</v>
      </c>
      <c r="BB102" s="25">
        <f>BB63+((BA63-BB63)*((BB$98-BB$57)/0.5))</f>
        <v>2.6</v>
      </c>
      <c r="BC102" s="25">
        <f>BC63+((BB63-BC63)*((BC$98-BC$57)/0.5))</f>
        <v>1.9</v>
      </c>
      <c r="BD102" s="25">
        <f>BD63+((BC63-BD63)*((BD$98-BD$57)/0.5))</f>
        <v>1.2</v>
      </c>
      <c r="BE102" s="193">
        <f>BE63+((BD63-BE63)*((BE$98-BE$57)/1))</f>
        <v>0.2</v>
      </c>
    </row>
    <row r="103" spans="43:57" ht="12" customHeight="1" x14ac:dyDescent="0.2">
      <c r="AQ103" s="21" t="s">
        <v>129</v>
      </c>
      <c r="AR103" s="6" t="s">
        <v>53</v>
      </c>
      <c r="AS103" s="22">
        <v>2.5000000000000001E-2</v>
      </c>
      <c r="AT103" s="6" t="s">
        <v>54</v>
      </c>
      <c r="AU103" s="23" t="s">
        <v>54</v>
      </c>
      <c r="AV103" s="23" t="s">
        <v>54</v>
      </c>
      <c r="AW103" s="23" t="s">
        <v>54</v>
      </c>
      <c r="AX103" s="195">
        <f>IF(AX98&gt;$AX$57,$AX$66,$AX$62)</f>
        <v>6.5</v>
      </c>
      <c r="AY103" s="25">
        <f t="shared" ref="AY103:BD103" si="93">AY62+((AX62-AY62)*((AY$98-AY$57)/0.5))</f>
        <v>5.3</v>
      </c>
      <c r="AZ103" s="25">
        <f t="shared" si="93"/>
        <v>4.2</v>
      </c>
      <c r="BA103" s="25">
        <f t="shared" si="93"/>
        <v>3.3</v>
      </c>
      <c r="BB103" s="25">
        <f t="shared" si="93"/>
        <v>2.5</v>
      </c>
      <c r="BC103" s="25">
        <f t="shared" si="93"/>
        <v>1.8</v>
      </c>
      <c r="BD103" s="25">
        <f t="shared" si="93"/>
        <v>1.1000000000000001</v>
      </c>
      <c r="BE103" s="193">
        <f>BE62+((BD62-BE62)*((BE$98-BE$57)/1))</f>
        <v>0.1</v>
      </c>
    </row>
    <row r="104" spans="43:57" ht="12" customHeight="1" x14ac:dyDescent="0.2">
      <c r="AQ104" s="21" t="s">
        <v>128</v>
      </c>
      <c r="AR104" s="6" t="s">
        <v>53</v>
      </c>
      <c r="AS104" s="22">
        <v>0.02</v>
      </c>
      <c r="AT104" s="6" t="s">
        <v>54</v>
      </c>
      <c r="AU104" s="23" t="s">
        <v>54</v>
      </c>
      <c r="AV104" s="23" t="s">
        <v>54</v>
      </c>
      <c r="AW104" s="195">
        <f>IF(AW98&gt;$AW$57,$AW$66,$AW$61)</f>
        <v>6.8</v>
      </c>
      <c r="AX104" s="25">
        <f t="shared" ref="AX104:BD104" si="94">AX61+((AW61-AX61)*((AX$98-AX$57)/0.5))</f>
        <v>5.8</v>
      </c>
      <c r="AY104" s="25">
        <f t="shared" si="94"/>
        <v>4.8</v>
      </c>
      <c r="AZ104" s="25">
        <f t="shared" si="94"/>
        <v>3.9</v>
      </c>
      <c r="BA104" s="25">
        <f t="shared" si="94"/>
        <v>3.1</v>
      </c>
      <c r="BB104" s="25">
        <f t="shared" si="94"/>
        <v>2.4</v>
      </c>
      <c r="BC104" s="25">
        <f t="shared" si="94"/>
        <v>1.7</v>
      </c>
      <c r="BD104" s="25">
        <f t="shared" si="94"/>
        <v>1.1000000000000001</v>
      </c>
      <c r="BE104" s="193">
        <f>BE61+((BD61-BE61)*((BE$98-BE$57)/1))</f>
        <v>0.1</v>
      </c>
    </row>
    <row r="105" spans="43:57" ht="12" customHeight="1" x14ac:dyDescent="0.2">
      <c r="AQ105" s="21" t="s">
        <v>127</v>
      </c>
      <c r="AR105" s="6" t="s">
        <v>53</v>
      </c>
      <c r="AS105" s="22">
        <v>1.4999999999999999E-2</v>
      </c>
      <c r="AT105" s="6" t="s">
        <v>54</v>
      </c>
      <c r="AU105" s="23" t="s">
        <v>54</v>
      </c>
      <c r="AV105" s="195">
        <f>IF(AV98&gt;$AV$57,$AV$66,$AV$60)</f>
        <v>7</v>
      </c>
      <c r="AW105" s="25">
        <f t="shared" ref="AW105:BD105" si="95">AW60+((AV60-AW60)*((AW$98-AW$57)/0.5))</f>
        <v>6.1</v>
      </c>
      <c r="AX105" s="25">
        <f t="shared" si="95"/>
        <v>5.2</v>
      </c>
      <c r="AY105" s="25">
        <f t="shared" si="95"/>
        <v>4.4000000000000004</v>
      </c>
      <c r="AZ105" s="25">
        <f t="shared" si="95"/>
        <v>3.6</v>
      </c>
      <c r="BA105" s="25">
        <f t="shared" si="95"/>
        <v>2.9</v>
      </c>
      <c r="BB105" s="25">
        <f t="shared" si="95"/>
        <v>2.2999999999999998</v>
      </c>
      <c r="BC105" s="25">
        <f t="shared" si="95"/>
        <v>1.7</v>
      </c>
      <c r="BD105" s="25">
        <f t="shared" si="95"/>
        <v>1.1000000000000001</v>
      </c>
      <c r="BE105" s="193">
        <f>BE60+((BD60-BE60)*((BE$98-BE$57)/1))</f>
        <v>0.1</v>
      </c>
    </row>
    <row r="106" spans="43:57" ht="12" customHeight="1" x14ac:dyDescent="0.2">
      <c r="AQ106" s="21" t="s">
        <v>126</v>
      </c>
      <c r="AR106" s="6" t="s">
        <v>53</v>
      </c>
      <c r="AS106" s="22">
        <v>0.01</v>
      </c>
      <c r="AT106" s="6" t="s">
        <v>54</v>
      </c>
      <c r="AU106" s="195">
        <f>IF(AU98&gt;$AU$57,$AU$66,$AU$59)</f>
        <v>6.9</v>
      </c>
      <c r="AV106" s="25">
        <f t="shared" ref="AV106:BD106" si="96">AV59+((AU59-AV59)*((AV$98-AV$57)/0.5))</f>
        <v>6.2</v>
      </c>
      <c r="AW106" s="25">
        <f t="shared" si="96"/>
        <v>5.4</v>
      </c>
      <c r="AX106" s="25">
        <f t="shared" si="96"/>
        <v>4.7</v>
      </c>
      <c r="AY106" s="25">
        <f t="shared" si="96"/>
        <v>4</v>
      </c>
      <c r="AZ106" s="25">
        <f t="shared" si="96"/>
        <v>3.4</v>
      </c>
      <c r="BA106" s="25">
        <f t="shared" si="96"/>
        <v>2.8</v>
      </c>
      <c r="BB106" s="25">
        <f t="shared" si="96"/>
        <v>2.2000000000000002</v>
      </c>
      <c r="BC106" s="25">
        <f t="shared" si="96"/>
        <v>1.6</v>
      </c>
      <c r="BD106" s="25">
        <f t="shared" si="96"/>
        <v>1</v>
      </c>
      <c r="BE106" s="193">
        <f>BE59+((BD59-BE59)*((BE$98-BE$57)/1))</f>
        <v>0</v>
      </c>
    </row>
    <row r="107" spans="43:57" ht="12" customHeight="1" x14ac:dyDescent="0.2">
      <c r="AQ107" s="21" t="s">
        <v>52</v>
      </c>
      <c r="AR107" s="6" t="s">
        <v>53</v>
      </c>
      <c r="AS107" s="22">
        <v>5.0000000000000001E-3</v>
      </c>
      <c r="AT107" s="26">
        <f t="shared" ref="AT107:BE107" si="97">$AE$43</f>
        <v>0</v>
      </c>
      <c r="AU107" s="26">
        <f t="shared" si="97"/>
        <v>0</v>
      </c>
      <c r="AV107" s="26">
        <f t="shared" si="97"/>
        <v>0</v>
      </c>
      <c r="AW107" s="26">
        <f t="shared" si="97"/>
        <v>0</v>
      </c>
      <c r="AX107" s="26">
        <f t="shared" si="97"/>
        <v>0</v>
      </c>
      <c r="AY107" s="26">
        <f t="shared" si="97"/>
        <v>0</v>
      </c>
      <c r="AZ107" s="26">
        <f t="shared" si="97"/>
        <v>0</v>
      </c>
      <c r="BA107" s="26">
        <f t="shared" si="97"/>
        <v>0</v>
      </c>
      <c r="BB107" s="26">
        <f t="shared" si="97"/>
        <v>0</v>
      </c>
      <c r="BC107" s="26">
        <f t="shared" si="97"/>
        <v>0</v>
      </c>
      <c r="BD107" s="26">
        <f t="shared" si="97"/>
        <v>0</v>
      </c>
      <c r="BE107" s="26">
        <f t="shared" si="97"/>
        <v>0</v>
      </c>
    </row>
    <row r="109" spans="43:57" ht="12" customHeight="1" x14ac:dyDescent="0.2">
      <c r="AT109" s="17" t="s">
        <v>65</v>
      </c>
    </row>
    <row r="110" spans="43:57" ht="12" customHeight="1" x14ac:dyDescent="0.2">
      <c r="AT110" s="17" t="s">
        <v>66</v>
      </c>
    </row>
    <row r="111" spans="43:57" ht="12" customHeight="1" x14ac:dyDescent="0.2">
      <c r="AS111" s="24" t="s">
        <v>67</v>
      </c>
      <c r="AT111" s="20">
        <v>6</v>
      </c>
      <c r="AU111" s="20">
        <f t="shared" ref="AU111:BE111" si="98">IF(AND($AG$43&gt;=AU57,$AG$43&lt;AT57),$AG$43,AU57)</f>
        <v>5.5</v>
      </c>
      <c r="AV111" s="20">
        <f t="shared" si="98"/>
        <v>5</v>
      </c>
      <c r="AW111" s="20">
        <f t="shared" si="98"/>
        <v>4.5</v>
      </c>
      <c r="AX111" s="20">
        <f t="shared" si="98"/>
        <v>4</v>
      </c>
      <c r="AY111" s="20">
        <f t="shared" si="98"/>
        <v>3.5</v>
      </c>
      <c r="AZ111" s="20">
        <f t="shared" si="98"/>
        <v>3</v>
      </c>
      <c r="BA111" s="20">
        <f t="shared" si="98"/>
        <v>2.5</v>
      </c>
      <c r="BB111" s="20">
        <f t="shared" si="98"/>
        <v>2</v>
      </c>
      <c r="BC111" s="20">
        <f t="shared" si="98"/>
        <v>1.5</v>
      </c>
      <c r="BD111" s="20">
        <f t="shared" si="98"/>
        <v>1</v>
      </c>
      <c r="BE111" s="194">
        <f t="shared" si="98"/>
        <v>0</v>
      </c>
    </row>
    <row r="112" spans="43:57" ht="12" customHeight="1" x14ac:dyDescent="0.2">
      <c r="AQ112" s="21" t="s">
        <v>55</v>
      </c>
      <c r="AR112" s="6" t="s">
        <v>56</v>
      </c>
      <c r="AS112" s="22">
        <v>0.05</v>
      </c>
      <c r="AT112" s="6" t="s">
        <v>54</v>
      </c>
      <c r="AU112" s="6" t="s">
        <v>54</v>
      </c>
      <c r="AV112" s="6" t="s">
        <v>54</v>
      </c>
      <c r="AW112" s="6" t="s">
        <v>54</v>
      </c>
      <c r="AX112" s="6" t="s">
        <v>54</v>
      </c>
      <c r="AY112" s="6" t="s">
        <v>54</v>
      </c>
      <c r="AZ112" s="6" t="s">
        <v>54</v>
      </c>
      <c r="BA112" s="6" t="s">
        <v>54</v>
      </c>
      <c r="BB112" s="6" t="s">
        <v>54</v>
      </c>
      <c r="BC112" s="6" t="s">
        <v>54</v>
      </c>
      <c r="BD112" s="6" t="s">
        <v>54</v>
      </c>
      <c r="BE112" s="6" t="s">
        <v>54</v>
      </c>
    </row>
    <row r="113" spans="43:57" ht="12" customHeight="1" x14ac:dyDescent="0.2">
      <c r="AQ113" s="21" t="s">
        <v>132</v>
      </c>
      <c r="AR113" s="6" t="s">
        <v>53</v>
      </c>
      <c r="AS113" s="22">
        <v>0.05</v>
      </c>
      <c r="AT113" s="6" t="s">
        <v>54</v>
      </c>
      <c r="AU113" s="6" t="s">
        <v>54</v>
      </c>
      <c r="AV113" s="6" t="s">
        <v>54</v>
      </c>
      <c r="AW113" s="6" t="s">
        <v>54</v>
      </c>
      <c r="AX113" s="6" t="s">
        <v>54</v>
      </c>
      <c r="AY113" s="6" t="s">
        <v>54</v>
      </c>
      <c r="AZ113" s="6" t="s">
        <v>54</v>
      </c>
      <c r="BA113" s="195">
        <f>IF(BA111&gt;$BA$57,$BA$66,$BA$65)</f>
        <v>5</v>
      </c>
      <c r="BB113" s="25">
        <f>BB65+((BA65-BB65)*((BB$111-BB$57)/0.5))</f>
        <v>3.4</v>
      </c>
      <c r="BC113" s="25">
        <f>BC65+((BB65-BC65)*((BC$111-BC$57)/0.5))</f>
        <v>2.2000000000000002</v>
      </c>
      <c r="BD113" s="25">
        <f>BD65+((BC65-BD65)*((BD$111-BD$57)/0.5))</f>
        <v>1.3</v>
      </c>
      <c r="BE113" s="193">
        <f>BE65+((BD65-BE65)*((BE$111-BE$57)/1))</f>
        <v>0.3</v>
      </c>
    </row>
    <row r="114" spans="43:57" ht="12" customHeight="1" x14ac:dyDescent="0.2">
      <c r="AQ114" s="21" t="s">
        <v>131</v>
      </c>
      <c r="AR114" s="6" t="s">
        <v>53</v>
      </c>
      <c r="AS114" s="22">
        <v>0.04</v>
      </c>
      <c r="AT114" s="6" t="s">
        <v>54</v>
      </c>
      <c r="AU114" s="23" t="s">
        <v>54</v>
      </c>
      <c r="AV114" s="23" t="s">
        <v>54</v>
      </c>
      <c r="AW114" s="23" t="s">
        <v>54</v>
      </c>
      <c r="AX114" s="23" t="s">
        <v>54</v>
      </c>
      <c r="AY114" s="23" t="s">
        <v>54</v>
      </c>
      <c r="AZ114" s="195">
        <f>IF(AZ111&gt;$AZ$57,$AZ$66,$AZ$64)</f>
        <v>5.7</v>
      </c>
      <c r="BA114" s="25">
        <f>BA64+((AZ64-BA64)*((BA$111-BA$57)/0.5))</f>
        <v>4.2</v>
      </c>
      <c r="BB114" s="25">
        <f>BB64+((BA64-BB64)*((BB$111-BB$57)/0.5))</f>
        <v>3</v>
      </c>
      <c r="BC114" s="25">
        <f>BC64+((BB64-BC64)*((BC$111-BC$57)/0.5))</f>
        <v>2</v>
      </c>
      <c r="BD114" s="25">
        <f>BD64+((BC64-BD64)*((BD$111-BD$57)/0.5))</f>
        <v>1.2</v>
      </c>
      <c r="BE114" s="193">
        <f>BE64+((BD64-BE64)*((BE$111-BE$57)/1))</f>
        <v>0.2</v>
      </c>
    </row>
    <row r="115" spans="43:57" ht="12" customHeight="1" x14ac:dyDescent="0.2">
      <c r="AQ115" s="21" t="s">
        <v>130</v>
      </c>
      <c r="AR115" s="6" t="s">
        <v>53</v>
      </c>
      <c r="AS115" s="22">
        <v>0.03</v>
      </c>
      <c r="AT115" s="6" t="s">
        <v>54</v>
      </c>
      <c r="AU115" s="23" t="s">
        <v>54</v>
      </c>
      <c r="AV115" s="23" t="s">
        <v>54</v>
      </c>
      <c r="AW115" s="23" t="s">
        <v>54</v>
      </c>
      <c r="AX115" s="23" t="s">
        <v>54</v>
      </c>
      <c r="AY115" s="195">
        <f>IF(AY111&gt;$AY$57,$AY$66,$AY$63)</f>
        <v>5.9</v>
      </c>
      <c r="AZ115" s="25">
        <f>AZ63+((AY63-AZ63)*((AZ$111-AZ$57)/0.5))</f>
        <v>4.5999999999999996</v>
      </c>
      <c r="BA115" s="25">
        <f>BA63+((AZ63-BA63)*((BA$111-BA$57)/0.5))</f>
        <v>3.6</v>
      </c>
      <c r="BB115" s="25">
        <f>BB63+((BA63-BB63)*((BB$111-BB$57)/0.5))</f>
        <v>2.6</v>
      </c>
      <c r="BC115" s="25">
        <f>BC63+((BB63-BC63)*((BC$111-BC$57)/0.5))</f>
        <v>1.9</v>
      </c>
      <c r="BD115" s="25">
        <f>BD63+((BC63-BD63)*((BD$111-BD$57)/0.5))</f>
        <v>1.2</v>
      </c>
      <c r="BE115" s="193">
        <f>BE63+((BD63-BE63)*((BE$111-BE$57)/1))</f>
        <v>0.2</v>
      </c>
    </row>
    <row r="116" spans="43:57" ht="12" customHeight="1" x14ac:dyDescent="0.2">
      <c r="AQ116" s="21" t="s">
        <v>129</v>
      </c>
      <c r="AR116" s="6" t="s">
        <v>53</v>
      </c>
      <c r="AS116" s="22">
        <v>2.5000000000000001E-2</v>
      </c>
      <c r="AT116" s="6" t="s">
        <v>54</v>
      </c>
      <c r="AU116" s="23" t="s">
        <v>54</v>
      </c>
      <c r="AV116" s="23" t="s">
        <v>54</v>
      </c>
      <c r="AW116" s="23" t="s">
        <v>54</v>
      </c>
      <c r="AX116" s="195">
        <f>IF(AX111&gt;$AX$57,$AX$66,$AX$62)</f>
        <v>6.5</v>
      </c>
      <c r="AY116" s="25">
        <f t="shared" ref="AY116:BD116" si="99">AY62+((AX62-AY62)*((AY$111-AY$57)/0.5))</f>
        <v>5.3</v>
      </c>
      <c r="AZ116" s="25">
        <f t="shared" si="99"/>
        <v>4.2</v>
      </c>
      <c r="BA116" s="25">
        <f t="shared" si="99"/>
        <v>3.3</v>
      </c>
      <c r="BB116" s="25">
        <f t="shared" si="99"/>
        <v>2.5</v>
      </c>
      <c r="BC116" s="25">
        <f t="shared" si="99"/>
        <v>1.8</v>
      </c>
      <c r="BD116" s="25">
        <f t="shared" si="99"/>
        <v>1.1000000000000001</v>
      </c>
      <c r="BE116" s="193">
        <f>BE62+((BD62-BE62)*((BE$111-BE$57)/1))</f>
        <v>0.1</v>
      </c>
    </row>
    <row r="117" spans="43:57" ht="12" customHeight="1" x14ac:dyDescent="0.2">
      <c r="AQ117" s="21" t="s">
        <v>128</v>
      </c>
      <c r="AR117" s="6" t="s">
        <v>53</v>
      </c>
      <c r="AS117" s="22">
        <v>0.02</v>
      </c>
      <c r="AT117" s="6" t="s">
        <v>54</v>
      </c>
      <c r="AU117" s="23" t="s">
        <v>54</v>
      </c>
      <c r="AV117" s="23" t="s">
        <v>54</v>
      </c>
      <c r="AW117" s="195">
        <f>IF(AW111&gt;$AW$57,$AW$66,$AW$61)</f>
        <v>6.8</v>
      </c>
      <c r="AX117" s="25">
        <f t="shared" ref="AX117:BD117" si="100">AX61+((AW61-AX61)*((AX$111-AX$57)/0.5))</f>
        <v>5.8</v>
      </c>
      <c r="AY117" s="25">
        <f t="shared" si="100"/>
        <v>4.8</v>
      </c>
      <c r="AZ117" s="25">
        <f t="shared" si="100"/>
        <v>3.9</v>
      </c>
      <c r="BA117" s="25">
        <f t="shared" si="100"/>
        <v>3.1</v>
      </c>
      <c r="BB117" s="25">
        <f t="shared" si="100"/>
        <v>2.4</v>
      </c>
      <c r="BC117" s="25">
        <f t="shared" si="100"/>
        <v>1.7</v>
      </c>
      <c r="BD117" s="25">
        <f t="shared" si="100"/>
        <v>1.1000000000000001</v>
      </c>
      <c r="BE117" s="193">
        <f>BE61+((BD61-BE61)*((BE$111-BE$57)/1))</f>
        <v>0.1</v>
      </c>
    </row>
    <row r="118" spans="43:57" ht="12" customHeight="1" x14ac:dyDescent="0.2">
      <c r="AQ118" s="21" t="s">
        <v>127</v>
      </c>
      <c r="AR118" s="6" t="s">
        <v>53</v>
      </c>
      <c r="AS118" s="22">
        <v>1.4999999999999999E-2</v>
      </c>
      <c r="AT118" s="6" t="s">
        <v>54</v>
      </c>
      <c r="AU118" s="23" t="s">
        <v>54</v>
      </c>
      <c r="AV118" s="195">
        <f>IF(AV111&gt;$AV$57,$AV$66,$AV$60)</f>
        <v>7</v>
      </c>
      <c r="AW118" s="25">
        <f t="shared" ref="AW118:BD118" si="101">AW60+((AV60-AW60)*((AW$111-AW$57)/0.5))</f>
        <v>6.1</v>
      </c>
      <c r="AX118" s="25">
        <f t="shared" si="101"/>
        <v>5.2</v>
      </c>
      <c r="AY118" s="25">
        <f t="shared" si="101"/>
        <v>4.4000000000000004</v>
      </c>
      <c r="AZ118" s="25">
        <f t="shared" si="101"/>
        <v>3.6</v>
      </c>
      <c r="BA118" s="25">
        <f t="shared" si="101"/>
        <v>2.9</v>
      </c>
      <c r="BB118" s="25">
        <f t="shared" si="101"/>
        <v>2.2999999999999998</v>
      </c>
      <c r="BC118" s="25">
        <f t="shared" si="101"/>
        <v>1.7</v>
      </c>
      <c r="BD118" s="25">
        <f t="shared" si="101"/>
        <v>1.1000000000000001</v>
      </c>
      <c r="BE118" s="193">
        <f>BE60+((BD60-BE60)*((BE$111-BE$57)/1))</f>
        <v>0.1</v>
      </c>
    </row>
    <row r="119" spans="43:57" ht="12" customHeight="1" x14ac:dyDescent="0.2">
      <c r="AQ119" s="21" t="s">
        <v>126</v>
      </c>
      <c r="AR119" s="6" t="s">
        <v>53</v>
      </c>
      <c r="AS119" s="22">
        <v>0.01</v>
      </c>
      <c r="AT119" s="6" t="s">
        <v>54</v>
      </c>
      <c r="AU119" s="195">
        <f>IF(AU111&gt;$AU$57,$AU$66,$AU$59)</f>
        <v>6.9</v>
      </c>
      <c r="AV119" s="25">
        <f t="shared" ref="AV119:BD119" si="102">AV59+((AU59-AV59)*((AV$111-AV$57)/0.5))</f>
        <v>6.2</v>
      </c>
      <c r="AW119" s="25">
        <f t="shared" si="102"/>
        <v>5.4</v>
      </c>
      <c r="AX119" s="25">
        <f t="shared" si="102"/>
        <v>4.7</v>
      </c>
      <c r="AY119" s="25">
        <f t="shared" si="102"/>
        <v>4</v>
      </c>
      <c r="AZ119" s="25">
        <f t="shared" si="102"/>
        <v>3.4</v>
      </c>
      <c r="BA119" s="25">
        <f t="shared" si="102"/>
        <v>2.8</v>
      </c>
      <c r="BB119" s="25">
        <f t="shared" si="102"/>
        <v>2.2000000000000002</v>
      </c>
      <c r="BC119" s="25">
        <f t="shared" si="102"/>
        <v>1.6</v>
      </c>
      <c r="BD119" s="25">
        <f t="shared" si="102"/>
        <v>1</v>
      </c>
      <c r="BE119" s="193">
        <f>BE59+((BD59-BE59)*((BE$111-BE$57)/1))</f>
        <v>0</v>
      </c>
    </row>
    <row r="120" spans="43:57" ht="12" customHeight="1" x14ac:dyDescent="0.2">
      <c r="AQ120" s="21" t="s">
        <v>52</v>
      </c>
      <c r="AR120" s="6" t="s">
        <v>53</v>
      </c>
      <c r="AS120" s="22">
        <v>5.0000000000000001E-3</v>
      </c>
      <c r="AT120" s="26">
        <f t="shared" ref="AT120:BE120" si="103">$AG$43</f>
        <v>0</v>
      </c>
      <c r="AU120" s="26">
        <f t="shared" si="103"/>
        <v>0</v>
      </c>
      <c r="AV120" s="26">
        <f t="shared" si="103"/>
        <v>0</v>
      </c>
      <c r="AW120" s="26">
        <f t="shared" si="103"/>
        <v>0</v>
      </c>
      <c r="AX120" s="26">
        <f t="shared" si="103"/>
        <v>0</v>
      </c>
      <c r="AY120" s="26">
        <f t="shared" si="103"/>
        <v>0</v>
      </c>
      <c r="AZ120" s="26">
        <f t="shared" si="103"/>
        <v>0</v>
      </c>
      <c r="BA120" s="26">
        <f t="shared" si="103"/>
        <v>0</v>
      </c>
      <c r="BB120" s="26">
        <f t="shared" si="103"/>
        <v>0</v>
      </c>
      <c r="BC120" s="26">
        <f t="shared" si="103"/>
        <v>0</v>
      </c>
      <c r="BD120" s="26">
        <f t="shared" si="103"/>
        <v>0</v>
      </c>
      <c r="BE120" s="26">
        <f t="shared" si="103"/>
        <v>0</v>
      </c>
    </row>
  </sheetData>
  <sheetProtection password="9573" sheet="1" objects="1" scenarios="1" selectLockedCells="1"/>
  <mergeCells count="76">
    <mergeCell ref="D61:E61"/>
    <mergeCell ref="D63:F63"/>
    <mergeCell ref="I63:M63"/>
    <mergeCell ref="L61:M61"/>
    <mergeCell ref="G65:H65"/>
    <mergeCell ref="J65:M65"/>
    <mergeCell ref="D65:E65"/>
    <mergeCell ref="Q5:AI6"/>
    <mergeCell ref="Q8:AI9"/>
    <mergeCell ref="F49:H50"/>
    <mergeCell ref="B23:B29"/>
    <mergeCell ref="M23:M29"/>
    <mergeCell ref="B4:M6"/>
    <mergeCell ref="M39:M43"/>
    <mergeCell ref="M34:M37"/>
    <mergeCell ref="C50:E50"/>
    <mergeCell ref="C48:G48"/>
    <mergeCell ref="I48:M50"/>
    <mergeCell ref="C23:K24"/>
    <mergeCell ref="C14:L15"/>
    <mergeCell ref="M13:M17"/>
    <mergeCell ref="B13:B17"/>
    <mergeCell ref="B33:B37"/>
    <mergeCell ref="Q83:AI83"/>
    <mergeCell ref="Q43:Z44"/>
    <mergeCell ref="B56:M56"/>
    <mergeCell ref="B57:M57"/>
    <mergeCell ref="B58:M58"/>
    <mergeCell ref="B59:M59"/>
    <mergeCell ref="S60:W60"/>
    <mergeCell ref="B53:M53"/>
    <mergeCell ref="B54:M54"/>
    <mergeCell ref="B55:M55"/>
    <mergeCell ref="B39:B43"/>
    <mergeCell ref="B82:M86"/>
    <mergeCell ref="B52:C52"/>
    <mergeCell ref="D52:M52"/>
    <mergeCell ref="Q51:AI52"/>
    <mergeCell ref="B60:B68"/>
    <mergeCell ref="B69:M69"/>
    <mergeCell ref="R76:AI76"/>
    <mergeCell ref="D77:M77"/>
    <mergeCell ref="B80:M81"/>
    <mergeCell ref="D75:M75"/>
    <mergeCell ref="D76:M76"/>
    <mergeCell ref="S69:W69"/>
    <mergeCell ref="R71:AI72"/>
    <mergeCell ref="Q81:AI81"/>
    <mergeCell ref="D74:M74"/>
    <mergeCell ref="AG69:AH69"/>
    <mergeCell ref="R77:AI78"/>
    <mergeCell ref="AE30:AE31"/>
    <mergeCell ref="AF30:AH31"/>
    <mergeCell ref="Q16:Z16"/>
    <mergeCell ref="AD22:AF23"/>
    <mergeCell ref="AA30:AA31"/>
    <mergeCell ref="S30:Z31"/>
    <mergeCell ref="AC30:AC31"/>
    <mergeCell ref="AC22:AC23"/>
    <mergeCell ref="R18:X19"/>
    <mergeCell ref="AF38:AI40"/>
    <mergeCell ref="Q84:AI84"/>
    <mergeCell ref="AA46:AB46"/>
    <mergeCell ref="AC46:AD46"/>
    <mergeCell ref="AE46:AF46"/>
    <mergeCell ref="AG46:AH46"/>
    <mergeCell ref="R46:Z47"/>
    <mergeCell ref="AG57:AH57"/>
    <mergeCell ref="AG60:AH60"/>
    <mergeCell ref="AG63:AH63"/>
    <mergeCell ref="AG66:AH66"/>
    <mergeCell ref="R73:AI75"/>
    <mergeCell ref="Q80:AI80"/>
    <mergeCell ref="S63:W63"/>
    <mergeCell ref="S66:W66"/>
    <mergeCell ref="Q82:AI82"/>
  </mergeCells>
  <conditionalFormatting sqref="AC30:AC31">
    <cfRule type="cellIs" dxfId="36" priority="26" operator="equal">
      <formula>$AN$9</formula>
    </cfRule>
    <cfRule type="cellIs" dxfId="35" priority="38" operator="equal">
      <formula>$AN$8</formula>
    </cfRule>
  </conditionalFormatting>
  <conditionalFormatting sqref="Z13">
    <cfRule type="expression" dxfId="34" priority="37">
      <formula>$BT$8=TRUE()</formula>
    </cfRule>
  </conditionalFormatting>
  <conditionalFormatting sqref="AA14">
    <cfRule type="expression" dxfId="33" priority="36">
      <formula>$BU$8=TRUE()</formula>
    </cfRule>
  </conditionalFormatting>
  <conditionalFormatting sqref="Q16:Z16">
    <cfRule type="expression" dxfId="32" priority="31">
      <formula>$BU$11=TRUE()</formula>
    </cfRule>
    <cfRule type="expression" dxfId="31" priority="35">
      <formula>$BT$11=TRUE()</formula>
    </cfRule>
  </conditionalFormatting>
  <conditionalFormatting sqref="AA18:AA20">
    <cfRule type="expression" dxfId="30" priority="34">
      <formula>$BT$13=TRUE()</formula>
    </cfRule>
  </conditionalFormatting>
  <conditionalFormatting sqref="AA22">
    <cfRule type="expression" dxfId="29" priority="33">
      <formula>$BT$21=TRUE()</formula>
    </cfRule>
  </conditionalFormatting>
  <conditionalFormatting sqref="AA30:AA31">
    <cfRule type="expression" dxfId="28" priority="32">
      <formula>$BT$27=TRUE()</formula>
    </cfRule>
  </conditionalFormatting>
  <conditionalFormatting sqref="M33">
    <cfRule type="expression" dxfId="27" priority="11">
      <formula>AND($M$33=$AN$35,OR($Z$13=4,$Z$13=6))</formula>
    </cfRule>
    <cfRule type="expression" dxfId="26" priority="30">
      <formula>$FK$7=TRUE()</formula>
    </cfRule>
  </conditionalFormatting>
  <conditionalFormatting sqref="M34">
    <cfRule type="expression" dxfId="25" priority="29">
      <formula>$FK$7=TRUE()</formula>
    </cfRule>
  </conditionalFormatting>
  <conditionalFormatting sqref="AC22:AC23">
    <cfRule type="cellIs" dxfId="24" priority="27" operator="equal">
      <formula>$AN$9</formula>
    </cfRule>
  </conditionalFormatting>
  <conditionalFormatting sqref="AA36">
    <cfRule type="expression" dxfId="23" priority="25">
      <formula>$AQ$36=TRUE()</formula>
    </cfRule>
    <cfRule type="expression" dxfId="22" priority="6">
      <formula>$AR$36=TRUE()</formula>
    </cfRule>
  </conditionalFormatting>
  <conditionalFormatting sqref="AA38">
    <cfRule type="expression" dxfId="21" priority="24">
      <formula>$AQ$38=TRUE()</formula>
    </cfRule>
    <cfRule type="expression" dxfId="20" priority="3">
      <formula>$AR$36=TRUE()</formula>
    </cfRule>
  </conditionalFormatting>
  <conditionalFormatting sqref="AA43">
    <cfRule type="expression" dxfId="19" priority="23">
      <formula>$AQ$43=TRUE()</formula>
    </cfRule>
  </conditionalFormatting>
  <conditionalFormatting sqref="AC43">
    <cfRule type="expression" dxfId="18" priority="22">
      <formula>$AR$43=TRUE()</formula>
    </cfRule>
  </conditionalFormatting>
  <conditionalFormatting sqref="AE43">
    <cfRule type="expression" dxfId="17" priority="21">
      <formula>$AS$43=TRUE()</formula>
    </cfRule>
  </conditionalFormatting>
  <conditionalFormatting sqref="AG43">
    <cfRule type="expression" dxfId="16" priority="20">
      <formula>$AT$43=TRUE()</formula>
    </cfRule>
  </conditionalFormatting>
  <conditionalFormatting sqref="S60:W60">
    <cfRule type="expression" dxfId="15" priority="19">
      <formula>$BJ$58=TRUE()</formula>
    </cfRule>
  </conditionalFormatting>
  <conditionalFormatting sqref="AA60">
    <cfRule type="expression" dxfId="14" priority="18">
      <formula>$BK$58=TRUE()</formula>
    </cfRule>
  </conditionalFormatting>
  <conditionalFormatting sqref="S63:W63">
    <cfRule type="expression" dxfId="13" priority="17">
      <formula>$BJ$61=TRUE()</formula>
    </cfRule>
  </conditionalFormatting>
  <conditionalFormatting sqref="AA63">
    <cfRule type="expression" dxfId="12" priority="16">
      <formula>$BK$61=TRUE()</formula>
    </cfRule>
  </conditionalFormatting>
  <conditionalFormatting sqref="S66:W66">
    <cfRule type="expression" dxfId="11" priority="15">
      <formula>$BJ$64=TRUE()</formula>
    </cfRule>
  </conditionalFormatting>
  <conditionalFormatting sqref="AA66">
    <cfRule type="expression" dxfId="10" priority="14">
      <formula>$BK$64=TRUE()</formula>
    </cfRule>
  </conditionalFormatting>
  <conditionalFormatting sqref="S69:W69">
    <cfRule type="expression" dxfId="9" priority="13">
      <formula>$BJ$67=TRUE()</formula>
    </cfRule>
  </conditionalFormatting>
  <conditionalFormatting sqref="AA69">
    <cfRule type="expression" dxfId="8" priority="12">
      <formula>$BK$67=TRUE()</formula>
    </cfRule>
  </conditionalFormatting>
  <conditionalFormatting sqref="AA46:AB46">
    <cfRule type="cellIs" dxfId="7" priority="10" operator="equal">
      <formula>$AN$9</formula>
    </cfRule>
  </conditionalFormatting>
  <conditionalFormatting sqref="AC46:AD46">
    <cfRule type="cellIs" dxfId="6" priority="9" operator="equal">
      <formula>$AN$9</formula>
    </cfRule>
  </conditionalFormatting>
  <conditionalFormatting sqref="AE46:AF46">
    <cfRule type="cellIs" dxfId="5" priority="8" operator="equal">
      <formula>$AN$9</formula>
    </cfRule>
  </conditionalFormatting>
  <conditionalFormatting sqref="AG46:AH46">
    <cfRule type="cellIs" dxfId="4" priority="7" operator="equal">
      <formula>$AN$9</formula>
    </cfRule>
  </conditionalFormatting>
  <conditionalFormatting sqref="AC36">
    <cfRule type="expression" dxfId="3" priority="5">
      <formula>$AR$36=TRUE()</formula>
    </cfRule>
    <cfRule type="expression" dxfId="2" priority="4">
      <formula>$AS$36=TRUE()</formula>
    </cfRule>
  </conditionalFormatting>
  <conditionalFormatting sqref="AC38">
    <cfRule type="expression" dxfId="1" priority="2">
      <formula>$AR$36=TRUE()</formula>
    </cfRule>
    <cfRule type="expression" dxfId="0" priority="1">
      <formula>$AS$38=TRUE()</formula>
    </cfRule>
  </conditionalFormatting>
  <dataValidations count="9">
    <dataValidation type="list" allowBlank="1" showErrorMessage="1" errorTitle="Invalid input" error="Select from the drop-down menu." sqref="M39:M43 M21 M31 M45 M23:M29">
      <formula1>BC_Apply</formula1>
    </dataValidation>
    <dataValidation type="list" allowBlank="1" showErrorMessage="1" errorTitle="Invalid input" error="Only BCA climate zones for WA can be entered." sqref="Z13">
      <formula1>BC_WAZones</formula1>
    </dataValidation>
    <dataValidation type="list" allowBlank="1" showErrorMessage="1" errorTitle="Invalid  input" error="Only NatHERS climate zones for WA can be used." sqref="AA14">
      <formula1>BC_ZoneReg</formula1>
    </dataValidation>
    <dataValidation type="list" allowBlank="1" showErrorMessage="1" errorTitle="Invalid input" error="Only BCA listed star rating descriptions can be used." sqref="Q16:Z16">
      <formula1>BC_StarsDescribe</formula1>
    </dataValidation>
    <dataValidation type="list" allowBlank="1" showErrorMessage="1" errorTitle="Invalid input" error="Select from the drop-down menu." sqref="M33">
      <formula1>BC_YN</formula1>
    </dataValidation>
    <dataValidation type="list" allowBlank="1" showErrorMessage="1" errorTitle="Invalid input" error="Select from the drop-down menu." sqref="M34:M37">
      <formula1>IF($M$33=$AN$35,$AN$18,BC_Apply)</formula1>
    </dataValidation>
    <dataValidation type="list" allowBlank="1" showErrorMessage="1" errorTitle="Invalid input" error="Select from menu." sqref="AA38">
      <formula1>BC_PenRange</formula1>
    </dataValidation>
    <dataValidation type="decimal" operator="greaterThan" allowBlank="1" showErrorMessage="1" errorTitle="Invalid input" error="Enter a number greater than zero." sqref="AA36">
      <formula1>0</formula1>
    </dataValidation>
    <dataValidation type="list" allowBlank="1" showInputMessage="1" showErrorMessage="1" sqref="AC38">
      <formula1>BC_PenRange_AlterExist</formula1>
    </dataValidation>
  </dataValidations>
  <printOptions horizontalCentered="1"/>
  <pageMargins left="0.39370078740157483" right="0.39370078740157483" top="0.39370078740157483" bottom="0.39370078740157483" header="0.31496062992125984" footer="0.31496062992125984"/>
  <pageSetup paperSize="9" scale="83"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26</vt:i4>
      </vt:variant>
    </vt:vector>
  </HeadingPairs>
  <TitlesOfParts>
    <vt:vector size="27" baseType="lpstr">
      <vt:lpstr>Worksheet</vt:lpstr>
      <vt:lpstr>BC_Apply</vt:lpstr>
      <vt:lpstr>BC_InsRange1</vt:lpstr>
      <vt:lpstr>BC_InsRange2</vt:lpstr>
      <vt:lpstr>BC_InsRange3</vt:lpstr>
      <vt:lpstr>BC_InsRange4</vt:lpstr>
      <vt:lpstr>BC_InsValue1</vt:lpstr>
      <vt:lpstr>BC_InsValue2</vt:lpstr>
      <vt:lpstr>BC_InsValue3</vt:lpstr>
      <vt:lpstr>BC_InsValue4</vt:lpstr>
      <vt:lpstr>BC_MJ</vt:lpstr>
      <vt:lpstr>BC_MJ_Building</vt:lpstr>
      <vt:lpstr>BC_PenRange</vt:lpstr>
      <vt:lpstr>BC_PenRange_AlterExist</vt:lpstr>
      <vt:lpstr>BC_PenRange1</vt:lpstr>
      <vt:lpstr>BC_PenRange2</vt:lpstr>
      <vt:lpstr>BC_PenRange3</vt:lpstr>
      <vt:lpstr>BC_PenRange4</vt:lpstr>
      <vt:lpstr>BC_StarBand</vt:lpstr>
      <vt:lpstr>BC_StarBand_Rev</vt:lpstr>
      <vt:lpstr>BC_Stars</vt:lpstr>
      <vt:lpstr>BC_StarsDescribe</vt:lpstr>
      <vt:lpstr>BC_WAZones</vt:lpstr>
      <vt:lpstr>Worksheet!BC_YN</vt:lpstr>
      <vt:lpstr>BC_ZoneLoc</vt:lpstr>
      <vt:lpstr>BC_ZoneReg</vt:lpstr>
      <vt:lpstr>Worksheet!Print_Area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Bertram</dc:creator>
  <cp:lastModifiedBy>Sarah Prus</cp:lastModifiedBy>
  <cp:lastPrinted>2014-05-04T02:23:05Z</cp:lastPrinted>
  <dcterms:created xsi:type="dcterms:W3CDTF">2014-03-28T08:32:51Z</dcterms:created>
  <dcterms:modified xsi:type="dcterms:W3CDTF">2015-05-25T02:16:33Z</dcterms:modified>
</cp:coreProperties>
</file>