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573" lockStructure="1"/>
  <bookViews>
    <workbookView xWindow="360" yWindow="120" windowWidth="26565" windowHeight="10380"/>
  </bookViews>
  <sheets>
    <sheet name="Worksheet" sheetId="1" r:id="rId1"/>
  </sheets>
  <definedNames>
    <definedName name="BC_Apply">Worksheet!$AL$46:$AL$47</definedName>
    <definedName name="BC_InsRange1">Worksheet!$AQ$71:$BB$71</definedName>
    <definedName name="BC_InsRange2">Worksheet!$AQ$85:$BB$85</definedName>
    <definedName name="BC_InsRange3">Worksheet!$AQ$98:$BB$98</definedName>
    <definedName name="BC_InsRange4">Worksheet!$AQ$111:$BB$111</definedName>
    <definedName name="BC_InsValue1">Worksheet!$AQ$73:$BB$80</definedName>
    <definedName name="BC_InsValue2">Worksheet!$AQ$87:$BB$94</definedName>
    <definedName name="BC_InsValue3">Worksheet!$AQ$100:$BB$107</definedName>
    <definedName name="BC_InsValue4">Worksheet!$AQ$113:$BB$120</definedName>
    <definedName name="BC_PenRange1">Worksheet!$AP$73:$AP$80</definedName>
    <definedName name="BC_PenRange2">Worksheet!$AP$87:$AP$94</definedName>
    <definedName name="BC_PenRange3">Worksheet!$AP$100:$AP$107</definedName>
    <definedName name="BC_PenRange4">Worksheet!$AP$113:$AP$120</definedName>
    <definedName name="BC_YN" localSheetId="0">Worksheet!$AL$42:$AL$43</definedName>
    <definedName name="_xlnm.Print_Area" localSheetId="0">Worksheet!$C$5:$P$53,Worksheet!$T$5:$AG$68</definedName>
  </definedNames>
  <calcPr calcId="145621"/>
</workbook>
</file>

<file path=xl/calcChain.xml><?xml version="1.0" encoding="utf-8"?>
<calcChain xmlns="http://schemas.openxmlformats.org/spreadsheetml/2006/main">
  <c r="BF20" i="1" l="1"/>
  <c r="BF19" i="1"/>
  <c r="BF18" i="1"/>
  <c r="P5" i="1" l="1"/>
  <c r="AG5" i="1" s="1"/>
  <c r="BI26" i="1" l="1"/>
  <c r="BI23" i="1"/>
  <c r="BI12" i="1"/>
  <c r="X15" i="1"/>
  <c r="AV13" i="1" l="1"/>
  <c r="E45" i="1"/>
  <c r="E48" i="1"/>
  <c r="E47" i="1"/>
  <c r="E46" i="1"/>
  <c r="N48" i="1"/>
  <c r="N46" i="1"/>
  <c r="N45" i="1"/>
  <c r="AR120" i="1" l="1"/>
  <c r="AS120" i="1"/>
  <c r="AT120" i="1"/>
  <c r="AU120" i="1"/>
  <c r="AV120" i="1"/>
  <c r="AW120" i="1"/>
  <c r="AX120" i="1"/>
  <c r="AY120" i="1"/>
  <c r="AZ120" i="1"/>
  <c r="BA120" i="1"/>
  <c r="BB120" i="1"/>
  <c r="AQ120" i="1"/>
  <c r="AR111" i="1"/>
  <c r="AR119" i="1" s="1"/>
  <c r="AR107" i="1"/>
  <c r="AS107" i="1"/>
  <c r="AT107" i="1"/>
  <c r="AU107" i="1"/>
  <c r="AV107" i="1"/>
  <c r="AW107" i="1"/>
  <c r="AX107" i="1"/>
  <c r="AY107" i="1"/>
  <c r="AZ107" i="1"/>
  <c r="BA107" i="1"/>
  <c r="BB107" i="1"/>
  <c r="AQ107" i="1"/>
  <c r="AR98" i="1"/>
  <c r="AR94" i="1"/>
  <c r="AS94" i="1"/>
  <c r="AT94" i="1"/>
  <c r="AU94" i="1"/>
  <c r="AV94" i="1"/>
  <c r="AW94" i="1"/>
  <c r="AX94" i="1"/>
  <c r="AY94" i="1"/>
  <c r="AZ94" i="1"/>
  <c r="BA94" i="1"/>
  <c r="BB94" i="1"/>
  <c r="AQ94" i="1"/>
  <c r="AR85" i="1"/>
  <c r="AR93" i="1" s="1"/>
  <c r="AR80" i="1"/>
  <c r="AS80" i="1"/>
  <c r="AT80" i="1"/>
  <c r="AU80" i="1"/>
  <c r="AV80" i="1"/>
  <c r="AW80" i="1"/>
  <c r="AX80" i="1"/>
  <c r="AY80" i="1"/>
  <c r="AZ80" i="1"/>
  <c r="BA80" i="1"/>
  <c r="BB80" i="1"/>
  <c r="AQ80" i="1"/>
  <c r="AR71" i="1"/>
  <c r="AR79" i="1" s="1"/>
  <c r="AS111" i="1"/>
  <c r="AS118" i="1" s="1"/>
  <c r="AT111" i="1"/>
  <c r="AT117" i="1" s="1"/>
  <c r="AU111" i="1"/>
  <c r="AU116" i="1" s="1"/>
  <c r="AV111" i="1"/>
  <c r="AV115" i="1" s="1"/>
  <c r="AW111" i="1"/>
  <c r="AW114" i="1" s="1"/>
  <c r="AX111" i="1"/>
  <c r="AX113" i="1" s="1"/>
  <c r="AY111" i="1"/>
  <c r="AZ111" i="1"/>
  <c r="BA111" i="1"/>
  <c r="BB111" i="1"/>
  <c r="BB119" i="1" s="1"/>
  <c r="AS98" i="1"/>
  <c r="AS105" i="1" s="1"/>
  <c r="AT98" i="1"/>
  <c r="AT104" i="1" s="1"/>
  <c r="AU98" i="1"/>
  <c r="AU103" i="1" s="1"/>
  <c r="AV98" i="1"/>
  <c r="AV102" i="1" s="1"/>
  <c r="AW98" i="1"/>
  <c r="AW101" i="1" s="1"/>
  <c r="AX98" i="1"/>
  <c r="AX100" i="1" s="1"/>
  <c r="AY98" i="1"/>
  <c r="AZ98" i="1"/>
  <c r="BA98" i="1"/>
  <c r="BB98" i="1"/>
  <c r="BB106" i="1" s="1"/>
  <c r="AS85" i="1"/>
  <c r="AS92" i="1" s="1"/>
  <c r="AT85" i="1"/>
  <c r="AT91" i="1" s="1"/>
  <c r="AU85" i="1"/>
  <c r="AU90" i="1" s="1"/>
  <c r="AV85" i="1"/>
  <c r="AV89" i="1" s="1"/>
  <c r="AW85" i="1"/>
  <c r="AW88" i="1" s="1"/>
  <c r="AX85" i="1"/>
  <c r="AX87" i="1" s="1"/>
  <c r="AY85" i="1"/>
  <c r="AZ85" i="1"/>
  <c r="BA85" i="1"/>
  <c r="BB85" i="1"/>
  <c r="BB93" i="1" s="1"/>
  <c r="AS71" i="1"/>
  <c r="AS78" i="1" s="1"/>
  <c r="AT71" i="1"/>
  <c r="AT77" i="1" s="1"/>
  <c r="AU71" i="1"/>
  <c r="AU76" i="1" s="1"/>
  <c r="AV71" i="1"/>
  <c r="AV75" i="1" s="1"/>
  <c r="AW71" i="1"/>
  <c r="AW74" i="1" s="1"/>
  <c r="AX71" i="1"/>
  <c r="AX73" i="1" s="1"/>
  <c r="AY71" i="1"/>
  <c r="AZ71" i="1"/>
  <c r="BA71" i="1"/>
  <c r="BB71" i="1"/>
  <c r="BB79" i="1" s="1"/>
  <c r="AR106" i="1" l="1"/>
  <c r="N47" i="1"/>
  <c r="BB87" i="1"/>
  <c r="BB88" i="1"/>
  <c r="BB89" i="1"/>
  <c r="BB90" i="1"/>
  <c r="BB91" i="1"/>
  <c r="BB92" i="1"/>
  <c r="BB100" i="1"/>
  <c r="BB101" i="1"/>
  <c r="BB102" i="1"/>
  <c r="BB103" i="1"/>
  <c r="BB104" i="1"/>
  <c r="BB105" i="1"/>
  <c r="BB113" i="1"/>
  <c r="BB114" i="1"/>
  <c r="BB115" i="1"/>
  <c r="BB116" i="1"/>
  <c r="BB117" i="1"/>
  <c r="BB118" i="1"/>
  <c r="BB73" i="1"/>
  <c r="BB74" i="1"/>
  <c r="BB75" i="1"/>
  <c r="BB76" i="1"/>
  <c r="BB77" i="1"/>
  <c r="BB78" i="1"/>
  <c r="AD58" i="1" l="1"/>
  <c r="AD47" i="1"/>
  <c r="AD36" i="1"/>
  <c r="AV17" i="1"/>
  <c r="AW13" i="1"/>
  <c r="AR20" i="1"/>
  <c r="J17" i="1"/>
  <c r="AE66" i="1" l="1"/>
  <c r="BJ64" i="1"/>
  <c r="BI64" i="1"/>
  <c r="BE64" i="1"/>
  <c r="BJ63" i="1"/>
  <c r="BI63" i="1"/>
  <c r="BE63" i="1"/>
  <c r="BJ62" i="1"/>
  <c r="BI62" i="1"/>
  <c r="BE62" i="1"/>
  <c r="BE65" i="1" s="1"/>
  <c r="AD62" i="1"/>
  <c r="X62" i="1"/>
  <c r="BF64" i="1" s="1"/>
  <c r="AD60" i="1"/>
  <c r="BI59" i="1"/>
  <c r="BI56" i="1"/>
  <c r="BI65" i="1" s="1"/>
  <c r="AE55" i="1"/>
  <c r="BJ53" i="1"/>
  <c r="BI53" i="1"/>
  <c r="BE53" i="1"/>
  <c r="BJ52" i="1"/>
  <c r="BI52" i="1"/>
  <c r="BE52" i="1"/>
  <c r="AX52" i="1"/>
  <c r="AV52" i="1"/>
  <c r="BJ51" i="1"/>
  <c r="BI51" i="1"/>
  <c r="BE51" i="1"/>
  <c r="BE54" i="1" s="1"/>
  <c r="AX51" i="1"/>
  <c r="AV51" i="1"/>
  <c r="AD51" i="1"/>
  <c r="X51" i="1"/>
  <c r="BF53" i="1" s="1"/>
  <c r="AX49" i="1"/>
  <c r="AV49" i="1"/>
  <c r="AD49" i="1"/>
  <c r="BI48" i="1"/>
  <c r="AX48" i="1"/>
  <c r="AV48" i="1"/>
  <c r="AX47" i="1"/>
  <c r="AV47" i="1"/>
  <c r="BI45" i="1"/>
  <c r="BI54" i="1" s="1"/>
  <c r="AX45" i="1"/>
  <c r="AV45" i="1"/>
  <c r="AX44" i="1"/>
  <c r="AV44" i="1"/>
  <c r="AE44" i="1"/>
  <c r="AX43" i="1"/>
  <c r="AV43" i="1"/>
  <c r="BJ42" i="1"/>
  <c r="BI42" i="1"/>
  <c r="BE42" i="1"/>
  <c r="BJ41" i="1"/>
  <c r="BI41" i="1"/>
  <c r="BE41" i="1"/>
  <c r="BJ40" i="1"/>
  <c r="BI40" i="1"/>
  <c r="BE40" i="1"/>
  <c r="BE43" i="1" s="1"/>
  <c r="AD40" i="1"/>
  <c r="X40" i="1"/>
  <c r="BF42" i="1" s="1"/>
  <c r="AD38" i="1"/>
  <c r="BI37" i="1"/>
  <c r="BI34" i="1"/>
  <c r="BI43" i="1" s="1"/>
  <c r="AE33" i="1"/>
  <c r="BJ31" i="1"/>
  <c r="BI31" i="1"/>
  <c r="BE31" i="1"/>
  <c r="AW31" i="1"/>
  <c r="AV31" i="1"/>
  <c r="AP31" i="1"/>
  <c r="AO31" i="1"/>
  <c r="BJ30" i="1"/>
  <c r="BI30" i="1"/>
  <c r="BE30" i="1"/>
  <c r="AW30" i="1"/>
  <c r="AV30" i="1"/>
  <c r="AP30" i="1"/>
  <c r="AO30" i="1"/>
  <c r="J30" i="1"/>
  <c r="AQ31" i="1" s="1"/>
  <c r="BJ29" i="1"/>
  <c r="BI29" i="1"/>
  <c r="BI32" i="1" s="1"/>
  <c r="AG32" i="1" s="1"/>
  <c r="AG33" i="1" s="1"/>
  <c r="BE29" i="1"/>
  <c r="BE32" i="1" s="1"/>
  <c r="AD29" i="1"/>
  <c r="X29" i="1"/>
  <c r="BF31" i="1" s="1"/>
  <c r="BB27" i="1"/>
  <c r="BA27" i="1"/>
  <c r="AZ27" i="1"/>
  <c r="AY27" i="1"/>
  <c r="AX27" i="1"/>
  <c r="AW27" i="1"/>
  <c r="AV27" i="1"/>
  <c r="AD27" i="1"/>
  <c r="BB26" i="1"/>
  <c r="BA26" i="1"/>
  <c r="AZ26" i="1"/>
  <c r="AY26" i="1"/>
  <c r="AX26" i="1"/>
  <c r="AW26" i="1"/>
  <c r="AV26" i="1"/>
  <c r="BB25" i="1"/>
  <c r="BA25" i="1"/>
  <c r="AZ25" i="1"/>
  <c r="AY25" i="1"/>
  <c r="AX25" i="1"/>
  <c r="AW25" i="1"/>
  <c r="AV25" i="1"/>
  <c r="AT25" i="1"/>
  <c r="AS25" i="1"/>
  <c r="AR25" i="1"/>
  <c r="AT24" i="1"/>
  <c r="AS24" i="1"/>
  <c r="AR24" i="1"/>
  <c r="AT23" i="1"/>
  <c r="AS23" i="1"/>
  <c r="AR23" i="1"/>
  <c r="AW22" i="1"/>
  <c r="AV22" i="1"/>
  <c r="AS22" i="1"/>
  <c r="AR22" i="1"/>
  <c r="AP22" i="1"/>
  <c r="AO22" i="1"/>
  <c r="AE22" i="1"/>
  <c r="AW21" i="1"/>
  <c r="AV21" i="1"/>
  <c r="AS21" i="1"/>
  <c r="AR21" i="1"/>
  <c r="AP21" i="1"/>
  <c r="AO21" i="1"/>
  <c r="BJ20" i="1"/>
  <c r="BI20" i="1"/>
  <c r="BE20" i="1"/>
  <c r="AW20" i="1"/>
  <c r="AV20" i="1"/>
  <c r="AS20" i="1"/>
  <c r="AP20" i="1"/>
  <c r="AO20" i="1"/>
  <c r="BJ19" i="1"/>
  <c r="BI19" i="1"/>
  <c r="BE19" i="1"/>
  <c r="AW19" i="1"/>
  <c r="AV19" i="1"/>
  <c r="AP19" i="1"/>
  <c r="AO19" i="1"/>
  <c r="BJ18" i="1"/>
  <c r="BI18" i="1"/>
  <c r="BE18" i="1"/>
  <c r="AW18" i="1"/>
  <c r="AV18" i="1"/>
  <c r="AP18" i="1"/>
  <c r="AO18" i="1"/>
  <c r="BJ17" i="1"/>
  <c r="BI17" i="1"/>
  <c r="BE17" i="1"/>
  <c r="AW17" i="1"/>
  <c r="AP17" i="1"/>
  <c r="AO17" i="1"/>
  <c r="AQ22" i="1"/>
  <c r="BJ16" i="1"/>
  <c r="BI16" i="1"/>
  <c r="BE16" i="1"/>
  <c r="BJ15" i="1"/>
  <c r="BI15" i="1"/>
  <c r="BE15" i="1"/>
  <c r="BE21" i="1" s="1"/>
  <c r="AG65" i="1" l="1"/>
  <c r="AG66" i="1" s="1"/>
  <c r="BI21" i="1"/>
  <c r="BB32" i="1"/>
  <c r="K25" i="1"/>
  <c r="AP27" i="1" s="1"/>
  <c r="J25" i="1"/>
  <c r="AQ27" i="1" s="1"/>
  <c r="O37" i="1"/>
  <c r="BF15" i="1"/>
  <c r="BF16" i="1"/>
  <c r="AQ17" i="1"/>
  <c r="BF17" i="1"/>
  <c r="AQ18" i="1"/>
  <c r="AQ19" i="1"/>
  <c r="AQ20" i="1"/>
  <c r="AQ21" i="1"/>
  <c r="AO25" i="1"/>
  <c r="AP25" i="1"/>
  <c r="AQ25" i="1"/>
  <c r="AO26" i="1"/>
  <c r="AP26" i="1"/>
  <c r="AQ26" i="1"/>
  <c r="AO27" i="1"/>
  <c r="BF29" i="1"/>
  <c r="AQ30" i="1"/>
  <c r="BF30" i="1"/>
  <c r="AS79" i="1"/>
  <c r="AS93" i="1"/>
  <c r="AS106" i="1"/>
  <c r="AS119" i="1"/>
  <c r="BF40" i="1"/>
  <c r="BF41" i="1"/>
  <c r="BF51" i="1"/>
  <c r="BF52" i="1"/>
  <c r="BF62" i="1"/>
  <c r="BF63" i="1"/>
  <c r="AP33" i="1" l="1"/>
  <c r="AO33" i="1"/>
  <c r="N33" i="1" s="1"/>
  <c r="BF65" i="1"/>
  <c r="AE65" i="1" s="1"/>
  <c r="BF54" i="1"/>
  <c r="AE54" i="1" s="1"/>
  <c r="AG54" i="1" s="1"/>
  <c r="AG55" i="1" s="1"/>
  <c r="BF43" i="1"/>
  <c r="AE43" i="1" s="1"/>
  <c r="AG43" i="1" s="1"/>
  <c r="AG44" i="1" s="1"/>
  <c r="AT119" i="1"/>
  <c r="AT118" i="1"/>
  <c r="AU119" i="1"/>
  <c r="AU118" i="1"/>
  <c r="AU117" i="1"/>
  <c r="AV119" i="1"/>
  <c r="AV118" i="1"/>
  <c r="AV117" i="1"/>
  <c r="AV116" i="1"/>
  <c r="AW119" i="1"/>
  <c r="AW118" i="1"/>
  <c r="AW117" i="1"/>
  <c r="AW116" i="1"/>
  <c r="AW115" i="1"/>
  <c r="AX119" i="1"/>
  <c r="AX118" i="1"/>
  <c r="AX117" i="1"/>
  <c r="AX116" i="1"/>
  <c r="AX115" i="1"/>
  <c r="AX114" i="1"/>
  <c r="AY119" i="1"/>
  <c r="AY118" i="1"/>
  <c r="AY117" i="1"/>
  <c r="AY116" i="1"/>
  <c r="AY115" i="1"/>
  <c r="AY114" i="1"/>
  <c r="AY113" i="1"/>
  <c r="AZ119" i="1"/>
  <c r="AZ118" i="1"/>
  <c r="AZ117" i="1"/>
  <c r="AZ116" i="1"/>
  <c r="AZ115" i="1"/>
  <c r="AZ114" i="1"/>
  <c r="AZ113" i="1"/>
  <c r="BA119" i="1"/>
  <c r="BA118" i="1"/>
  <c r="BA117" i="1"/>
  <c r="BA116" i="1"/>
  <c r="BA115" i="1"/>
  <c r="BA114" i="1"/>
  <c r="BA113" i="1"/>
  <c r="AT106" i="1"/>
  <c r="AT105" i="1"/>
  <c r="AU106" i="1"/>
  <c r="AU105" i="1"/>
  <c r="AU104" i="1"/>
  <c r="AV106" i="1"/>
  <c r="AV105" i="1"/>
  <c r="AV104" i="1"/>
  <c r="AV103" i="1"/>
  <c r="AW106" i="1"/>
  <c r="AW105" i="1"/>
  <c r="AW104" i="1"/>
  <c r="AW103" i="1"/>
  <c r="AW102" i="1"/>
  <c r="AX106" i="1"/>
  <c r="AX105" i="1"/>
  <c r="AX104" i="1"/>
  <c r="AX103" i="1"/>
  <c r="AX102" i="1"/>
  <c r="AX101" i="1"/>
  <c r="AY106" i="1"/>
  <c r="AY105" i="1"/>
  <c r="AY104" i="1"/>
  <c r="AY103" i="1"/>
  <c r="AY102" i="1"/>
  <c r="AY101" i="1"/>
  <c r="AY100" i="1"/>
  <c r="AZ106" i="1"/>
  <c r="AZ105" i="1"/>
  <c r="AZ104" i="1"/>
  <c r="AZ103" i="1"/>
  <c r="AZ102" i="1"/>
  <c r="AZ101" i="1"/>
  <c r="AZ100" i="1"/>
  <c r="BA106" i="1"/>
  <c r="BA105" i="1"/>
  <c r="BA104" i="1"/>
  <c r="BA103" i="1"/>
  <c r="BA102" i="1"/>
  <c r="BA101" i="1"/>
  <c r="BA100" i="1"/>
  <c r="AT93" i="1"/>
  <c r="AT92" i="1"/>
  <c r="AU93" i="1"/>
  <c r="AU92" i="1"/>
  <c r="AU91" i="1"/>
  <c r="AV93" i="1"/>
  <c r="AV92" i="1"/>
  <c r="AV91" i="1"/>
  <c r="AV90" i="1"/>
  <c r="AW93" i="1"/>
  <c r="AW92" i="1"/>
  <c r="AW91" i="1"/>
  <c r="AW90" i="1"/>
  <c r="AW89" i="1"/>
  <c r="AX93" i="1"/>
  <c r="AX92" i="1"/>
  <c r="AX91" i="1"/>
  <c r="AX90" i="1"/>
  <c r="AX89" i="1"/>
  <c r="AX88" i="1"/>
  <c r="AY93" i="1"/>
  <c r="AY92" i="1"/>
  <c r="AY91" i="1"/>
  <c r="AY90" i="1"/>
  <c r="AY89" i="1"/>
  <c r="AY88" i="1"/>
  <c r="AY87" i="1"/>
  <c r="AZ93" i="1"/>
  <c r="AZ92" i="1"/>
  <c r="AZ91" i="1"/>
  <c r="AZ90" i="1"/>
  <c r="AZ89" i="1"/>
  <c r="AZ88" i="1"/>
  <c r="AZ87" i="1"/>
  <c r="BA93" i="1"/>
  <c r="BA92" i="1"/>
  <c r="BA91" i="1"/>
  <c r="BA90" i="1"/>
  <c r="BA89" i="1"/>
  <c r="BA88" i="1"/>
  <c r="BA87" i="1"/>
  <c r="AT79" i="1"/>
  <c r="AT78" i="1"/>
  <c r="AU79" i="1"/>
  <c r="AU78" i="1"/>
  <c r="AU77" i="1"/>
  <c r="AV79" i="1"/>
  <c r="AV78" i="1"/>
  <c r="AV77" i="1"/>
  <c r="AV76" i="1"/>
  <c r="AW79" i="1"/>
  <c r="AW78" i="1"/>
  <c r="AW77" i="1"/>
  <c r="AW76" i="1"/>
  <c r="AW75" i="1"/>
  <c r="AX79" i="1"/>
  <c r="AX78" i="1"/>
  <c r="AX77" i="1"/>
  <c r="AX76" i="1"/>
  <c r="AX75" i="1"/>
  <c r="AX74" i="1"/>
  <c r="AY79" i="1"/>
  <c r="AY78" i="1"/>
  <c r="AY77" i="1"/>
  <c r="AY76" i="1"/>
  <c r="AY75" i="1"/>
  <c r="AY74" i="1"/>
  <c r="AY73" i="1"/>
  <c r="AZ79" i="1"/>
  <c r="AZ78" i="1"/>
  <c r="AZ77" i="1"/>
  <c r="AZ76" i="1"/>
  <c r="AZ75" i="1"/>
  <c r="AZ74" i="1"/>
  <c r="AZ73" i="1"/>
  <c r="BA79" i="1"/>
  <c r="BA78" i="1"/>
  <c r="BA77" i="1"/>
  <c r="BA76" i="1"/>
  <c r="BA75" i="1"/>
  <c r="BA74" i="1"/>
  <c r="BA73" i="1"/>
  <c r="BF32" i="1"/>
  <c r="AE32" i="1" s="1"/>
  <c r="AQ33" i="1"/>
  <c r="O33" i="1" s="1"/>
  <c r="BF21" i="1"/>
  <c r="AE21" i="1" s="1"/>
  <c r="AG21" i="1" s="1"/>
  <c r="AG22" i="1" s="1"/>
  <c r="O34" i="1" l="1"/>
  <c r="O36" i="1"/>
  <c r="P36" i="1" s="1"/>
  <c r="O38" i="1" l="1"/>
</calcChain>
</file>

<file path=xl/comments1.xml><?xml version="1.0" encoding="utf-8"?>
<comments xmlns="http://schemas.openxmlformats.org/spreadsheetml/2006/main">
  <authors>
    <author>James Bertram</author>
  </authors>
  <commentList>
    <comment ref="AE12" authorId="0">
      <text>
        <r>
          <rPr>
            <b/>
            <sz val="9"/>
            <color indexed="81"/>
            <rFont val="Tahoma"/>
            <family val="2"/>
          </rPr>
          <t>James Bertram:</t>
        </r>
        <r>
          <rPr>
            <sz val="9"/>
            <color indexed="81"/>
            <rFont val="Tahoma"/>
            <family val="2"/>
          </rPr>
          <t xml:space="preserve">
The area of a space is measured on the horizontal plain, over any walls internal to the space, up to the inside face of the walls that contain the space.
For a whole-of-building area, use the total area contained within the external walls of the Class 1 building.</t>
        </r>
      </text>
    </comment>
    <comment ref="N13" authorId="0">
      <text>
        <r>
          <rPr>
            <b/>
            <sz val="9"/>
            <color indexed="81"/>
            <rFont val="Tahoma"/>
            <family val="2"/>
          </rPr>
          <t>James Bertram:</t>
        </r>
        <r>
          <rPr>
            <sz val="9"/>
            <color indexed="81"/>
            <rFont val="Tahoma"/>
            <family val="2"/>
          </rPr>
          <t xml:space="preserve">
The area of a space is measured on the horizontal plain, over any walls internal to the space, up to the inside face of the walls that contain the space.
For a whole-of-building area, use the total area contained within the external walls of the Class 1 building.</t>
        </r>
      </text>
    </comment>
    <comment ref="AO17" authorId="0">
      <text>
        <r>
          <rPr>
            <b/>
            <sz val="9"/>
            <color indexed="81"/>
            <rFont val="Tahoma"/>
            <family val="2"/>
          </rPr>
          <t>James Bertram:</t>
        </r>
        <r>
          <rPr>
            <sz val="9"/>
            <color indexed="81"/>
            <rFont val="Tahoma"/>
            <family val="2"/>
          </rPr>
          <t xml:space="preserve">
Area circle = pi * R2, hence m2 area formula is Diam / 2000 (2=half diam-radius, 1000=metres</t>
        </r>
      </text>
    </comment>
  </commentList>
</comments>
</file>

<file path=xl/sharedStrings.xml><?xml version="1.0" encoding="utf-8"?>
<sst xmlns="http://schemas.openxmlformats.org/spreadsheetml/2006/main" count="507" uniqueCount="137">
  <si>
    <t>Word and BC menu list</t>
  </si>
  <si>
    <t>Ceiling insulation penetrations</t>
  </si>
  <si>
    <t>Artificial lighting</t>
  </si>
  <si>
    <r>
      <rPr>
        <sz val="8"/>
        <rFont val="Arial"/>
        <family val="2"/>
      </rPr>
      <t xml:space="preserve">For </t>
    </r>
    <r>
      <rPr>
        <b/>
        <sz val="8"/>
        <rFont val="Arial"/>
        <family val="2"/>
      </rPr>
      <t>Protocol B1.1.3</t>
    </r>
    <r>
      <rPr>
        <sz val="8"/>
        <rFont val="Arial"/>
        <family val="2"/>
      </rPr>
      <t xml:space="preserve"> this DATASHEET reports the ceiling area uninsulated and any </t>
    </r>
    <r>
      <rPr>
        <i/>
        <sz val="8"/>
        <rFont val="Arial"/>
        <family val="2"/>
      </rPr>
      <t>required</t>
    </r>
    <r>
      <rPr>
        <sz val="8"/>
        <rFont val="Arial"/>
        <family val="2"/>
      </rPr>
      <t xml:space="preserve"> increase in insulation </t>
    </r>
    <r>
      <rPr>
        <i/>
        <sz val="8"/>
        <rFont val="Arial"/>
        <family val="2"/>
      </rPr>
      <t xml:space="preserve">R-Value </t>
    </r>
    <r>
      <rPr>
        <sz val="8"/>
        <rFont val="Arial"/>
        <family val="2"/>
      </rPr>
      <t>when there is existing, altered and/or added roof in the same space and penetrations are added.</t>
    </r>
  </si>
  <si>
    <r>
      <rPr>
        <sz val="8"/>
        <rFont val="Arial"/>
        <family val="2"/>
      </rPr>
      <t xml:space="preserve">For </t>
    </r>
    <r>
      <rPr>
        <b/>
        <sz val="8"/>
        <rFont val="Arial"/>
        <family val="2"/>
      </rPr>
      <t xml:space="preserve">Protocol C1.1.1 </t>
    </r>
    <r>
      <rPr>
        <sz val="8"/>
        <rFont val="Arial"/>
        <family val="2"/>
      </rPr>
      <t>this DATASHEET reports</t>
    </r>
    <r>
      <rPr>
        <i/>
        <sz val="8"/>
        <rFont val="Arial"/>
        <family val="2"/>
      </rPr>
      <t xml:space="preserve"> lamp power density </t>
    </r>
    <r>
      <rPr>
        <sz val="8"/>
        <rFont val="Arial"/>
        <family val="2"/>
      </rPr>
      <t>W/m2 for Class 1 buildings and an attached verandah/balcony or Class10a building, when artificial lighting is added and/or when there is existing artificial lighting in the same space.</t>
    </r>
  </si>
  <si>
    <t>Existing</t>
  </si>
  <si>
    <t>Area</t>
  </si>
  <si>
    <t>Added area</t>
  </si>
  <si>
    <t>Existing / altered area</t>
  </si>
  <si>
    <t>Pass</t>
  </si>
  <si>
    <t>Data entry check</t>
  </si>
  <si>
    <t>Space</t>
  </si>
  <si>
    <t>Data not complete error check</t>
  </si>
  <si>
    <t>Fail</t>
  </si>
  <si>
    <t>Data</t>
  </si>
  <si>
    <t>Existing penetration size calculated using the largest added penetration size        (when applicable)</t>
  </si>
  <si>
    <t>Added</t>
  </si>
  <si>
    <t>Existing wattage calculated using the largest added wattage</t>
  </si>
  <si>
    <t>Nominate the m2 area</t>
  </si>
  <si>
    <t>Non-compliant</t>
  </si>
  <si>
    <t>Description</t>
  </si>
  <si>
    <t>Space m2</t>
  </si>
  <si>
    <t>Class 1 building</t>
  </si>
  <si>
    <t>Wattage</t>
  </si>
  <si>
    <t>Nominate light type and number:</t>
  </si>
  <si>
    <t>Building</t>
  </si>
  <si>
    <t>Added lamps</t>
  </si>
  <si>
    <t>Existing lamps</t>
  </si>
  <si>
    <t>Exist</t>
  </si>
  <si>
    <t>Diam</t>
  </si>
  <si>
    <t>Diam (mm)</t>
  </si>
  <si>
    <t>Number of</t>
  </si>
  <si>
    <t>Not applicable</t>
  </si>
  <si>
    <t>Recessed downlight(s)</t>
  </si>
  <si>
    <t>Applies</t>
  </si>
  <si>
    <t>Recessed</t>
  </si>
  <si>
    <t>Area (m2)</t>
  </si>
  <si>
    <t>Blank</t>
  </si>
  <si>
    <t>Large text</t>
  </si>
  <si>
    <t>Diam v square size</t>
  </si>
  <si>
    <t>Total wattage</t>
  </si>
  <si>
    <t>Watts          per m2</t>
  </si>
  <si>
    <t>Watts</t>
  </si>
  <si>
    <t>countif error</t>
  </si>
  <si>
    <t>(second option)</t>
  </si>
  <si>
    <t>New</t>
  </si>
  <si>
    <t>Compliance</t>
  </si>
  <si>
    <t>W/m2</t>
  </si>
  <si>
    <t>Width x Length (mm)</t>
  </si>
  <si>
    <t>Width</t>
  </si>
  <si>
    <t>Length</t>
  </si>
  <si>
    <t>D, W, L</t>
  </si>
  <si>
    <t>Exhaust fan(s)</t>
  </si>
  <si>
    <t>Exhaust fans</t>
  </si>
  <si>
    <t>Verandah or balcony attached to Class 1</t>
  </si>
  <si>
    <t>Flues</t>
  </si>
  <si>
    <t>Countif TRUE (inside box)</t>
  </si>
  <si>
    <t>Penetration area sub-totals (m2)</t>
  </si>
  <si>
    <r>
      <t>0.5%</t>
    </r>
    <r>
      <rPr>
        <vertAlign val="subscript"/>
        <sz val="8"/>
        <rFont val="Arial"/>
        <family val="2"/>
      </rPr>
      <t>max</t>
    </r>
    <r>
      <rPr>
        <sz val="8"/>
        <rFont val="Arial"/>
        <family val="2"/>
      </rPr>
      <t xml:space="preserve"> concession</t>
    </r>
  </si>
  <si>
    <t>Use to hide outcomes if data error</t>
  </si>
  <si>
    <t>Concession granted for existing and altered insulation</t>
  </si>
  <si>
    <t>Percentage of ceiling area uninsulated</t>
  </si>
  <si>
    <t>Total penetration area</t>
  </si>
  <si>
    <t>Total ceiling area</t>
  </si>
  <si>
    <t>Blank data fields on report</t>
  </si>
  <si>
    <t>Use to show data entry missing</t>
  </si>
  <si>
    <t>Nominated Total R-Value</t>
  </si>
  <si>
    <t>BC_YN</t>
  </si>
  <si>
    <t>Yes</t>
  </si>
  <si>
    <t>Air space</t>
  </si>
  <si>
    <t>No</t>
  </si>
  <si>
    <t>BC_Apply</t>
  </si>
  <si>
    <t>Class 10 building 1</t>
  </si>
  <si>
    <t>Ceiling insulation adjustment for penetration percentage</t>
  </si>
  <si>
    <t>Table 3.12.1.1b</t>
  </si>
  <si>
    <t>&lt;0.5%</t>
  </si>
  <si>
    <t>Less than</t>
  </si>
  <si>
    <r>
      <rPr>
        <sz val="8"/>
        <rFont val="Calibri"/>
        <family val="2"/>
      </rPr>
      <t>≥</t>
    </r>
    <r>
      <rPr>
        <sz val="8"/>
        <rFont val="Arial"/>
        <family val="2"/>
      </rPr>
      <t>0.5% and &lt;1.0%</t>
    </r>
  </si>
  <si>
    <t>Not permitted</t>
  </si>
  <si>
    <r>
      <rPr>
        <sz val="8"/>
        <rFont val="Calibri"/>
        <family val="2"/>
      </rPr>
      <t>≥</t>
    </r>
    <r>
      <rPr>
        <sz val="8"/>
        <rFont val="Arial"/>
        <family val="2"/>
      </rPr>
      <t>1.0% and &lt;1.5%</t>
    </r>
  </si>
  <si>
    <t>Class 10 building 2</t>
  </si>
  <si>
    <r>
      <rPr>
        <sz val="8"/>
        <rFont val="Calibri"/>
        <family val="2"/>
      </rPr>
      <t>≥</t>
    </r>
    <r>
      <rPr>
        <sz val="8"/>
        <rFont val="Arial"/>
        <family val="2"/>
      </rPr>
      <t>1.5% and &lt;2.0%</t>
    </r>
  </si>
  <si>
    <r>
      <rPr>
        <sz val="8"/>
        <rFont val="Calibri"/>
        <family val="2"/>
      </rPr>
      <t>≥</t>
    </r>
    <r>
      <rPr>
        <sz val="8"/>
        <rFont val="Arial"/>
        <family val="2"/>
      </rPr>
      <t>2.0%nd &lt;2.5%</t>
    </r>
  </si>
  <si>
    <t>Note 1</t>
  </si>
  <si>
    <r>
      <rPr>
        <sz val="8"/>
        <rFont val="Calibri"/>
        <family val="2"/>
      </rPr>
      <t>≥</t>
    </r>
    <r>
      <rPr>
        <sz val="8"/>
        <rFont val="Arial"/>
        <family val="2"/>
      </rPr>
      <t>2.5% and &lt;3.0%</t>
    </r>
  </si>
  <si>
    <t>Note 2</t>
  </si>
  <si>
    <r>
      <rPr>
        <sz val="8"/>
        <rFont val="Calibri"/>
        <family val="2"/>
      </rPr>
      <t>≥</t>
    </r>
    <r>
      <rPr>
        <sz val="8"/>
        <rFont val="Arial"/>
        <family val="2"/>
      </rPr>
      <t>3.0%nd &lt;4.0%</t>
    </r>
  </si>
  <si>
    <r>
      <rPr>
        <sz val="8"/>
        <rFont val="Calibri"/>
        <family val="2"/>
      </rPr>
      <t>≥</t>
    </r>
    <r>
      <rPr>
        <sz val="8"/>
        <rFont val="Arial"/>
        <family val="2"/>
      </rPr>
      <t>4.0% and &lt;5.0%</t>
    </r>
  </si>
  <si>
    <t>5.0% or more</t>
  </si>
  <si>
    <t>More than</t>
  </si>
  <si>
    <t>Calculated data interpolations shown on Report</t>
  </si>
  <si>
    <t>BC_PenRange1</t>
  </si>
  <si>
    <t>Date</t>
  </si>
  <si>
    <t>Worksheet publisher notices</t>
  </si>
  <si>
    <t>Original</t>
  </si>
  <si>
    <t>Amd No.</t>
  </si>
  <si>
    <t>BC_InsRange2</t>
  </si>
  <si>
    <t>BC_InsValue2</t>
  </si>
  <si>
    <t>BC_PenRange2</t>
  </si>
  <si>
    <t>Version</t>
  </si>
  <si>
    <t>BC_InsRange3</t>
  </si>
  <si>
    <t>BC_InsValue3</t>
  </si>
  <si>
    <t>BC_PenRange3</t>
  </si>
  <si>
    <t>BC_InsRange4</t>
  </si>
  <si>
    <t>BC_InsValue4</t>
  </si>
  <si>
    <t>BC_PenRange4</t>
  </si>
  <si>
    <t>CEILING INSULATION PENETRATION CALCULATOR</t>
  </si>
  <si>
    <t>ARTIFICIAL LIGHTING CALCULATOR</t>
  </si>
  <si>
    <t>01 May 2014</t>
  </si>
  <si>
    <r>
      <rPr>
        <b/>
        <sz val="8"/>
        <rFont val="Arial"/>
        <family val="2"/>
      </rPr>
      <t xml:space="preserve">Open-exchange-use: </t>
    </r>
    <r>
      <rPr>
        <sz val="8"/>
        <rFont val="Arial"/>
        <family val="2"/>
      </rPr>
      <t>This publication has been developed by Building Commons.  Building Commission WA is granted open-exchange use and distribution rights.</t>
    </r>
  </si>
  <si>
    <r>
      <rPr>
        <b/>
        <sz val="8"/>
        <rFont val="Arial"/>
        <family val="2"/>
      </rPr>
      <t xml:space="preserve">Disclaimer: </t>
    </r>
    <r>
      <rPr>
        <sz val="8"/>
        <rFont val="Arial"/>
        <family val="2"/>
      </rPr>
      <t>The purpose of this publication is to provide building professionals with a guide to the application of the WA Alterations &amp; Additions Protocol for Energy Efficiency (Protocol) to existing Class 1 buildings in Western Australia.  This publication is only a guide and may not apply in every instance.  Building professionals must familiarise themselves with the Protocol.  The publisher gives no undertakings, guarantees, or warranties concerning the accuracy, completeness or fitness for purpose of this publication.  To the maximum extent permissible by law, the publisher excludes liability for loss suffered by any person resulting in any way from the use of or reliance upon this publication.</t>
    </r>
  </si>
  <si>
    <t>For all spaces that are part of the building work, nominate the aggregate area of "added" and "altered and/or existing" ceiling insulation area.</t>
  </si>
  <si>
    <t>Ceiling insulation area (m2) for:</t>
  </si>
  <si>
    <t>Alter and/or exist</t>
  </si>
  <si>
    <t>Number penetration in each area:</t>
  </si>
  <si>
    <t>Flue(s)</t>
  </si>
  <si>
    <t>Penetration size (see Note 1)</t>
  </si>
  <si>
    <t>Associated Class 10a building</t>
  </si>
  <si>
    <t>Added insulation adjustment for calculated
percentage of ceiling area uninsulated</t>
  </si>
  <si>
    <r>
      <rPr>
        <i/>
        <sz val="8"/>
        <rFont val="Arial"/>
        <family val="2"/>
      </rPr>
      <t>R-Value</t>
    </r>
    <r>
      <rPr>
        <sz val="8"/>
        <rFont val="Arial"/>
        <family val="2"/>
      </rPr>
      <t xml:space="preserve"> of
ceiling level
added insulation</t>
    </r>
  </si>
  <si>
    <r>
      <t xml:space="preserve">Adjusted minimum
</t>
    </r>
    <r>
      <rPr>
        <b/>
        <i/>
        <sz val="8"/>
        <rFont val="Arial"/>
        <family val="2"/>
      </rPr>
      <t>R-Value</t>
    </r>
    <r>
      <rPr>
        <b/>
        <sz val="8"/>
        <rFont val="Arial"/>
        <family val="2"/>
      </rPr>
      <t xml:space="preserve"> of ceiling level insulation</t>
    </r>
  </si>
  <si>
    <t>BC_InsRange1</t>
  </si>
  <si>
    <t>BC_InsValue1</t>
  </si>
  <si>
    <t>O/side Table</t>
  </si>
  <si>
    <r>
      <t xml:space="preserve">BCA Table 3.12.1.1b: Insulation </t>
    </r>
    <r>
      <rPr>
        <i/>
        <sz val="8"/>
        <rFont val="Arial"/>
        <family val="2"/>
      </rPr>
      <t>R-Values</t>
    </r>
    <r>
      <rPr>
        <sz val="8"/>
        <rFont val="Arial"/>
        <family val="2"/>
      </rPr>
      <t xml:space="preserve"> less than R1.0 adjusted for penetrations using a worst-case "as for R1.0" proportional increase.</t>
    </r>
  </si>
  <si>
    <t>Note</t>
  </si>
  <si>
    <t>Attached verandah
or balcony</t>
  </si>
  <si>
    <t>Attached verandah or balcony
(second option)</t>
  </si>
  <si>
    <t>Associated Class 10a building
(second option)</t>
  </si>
  <si>
    <r>
      <t>BCA 3.12.5.5: Artificial lighting calculations based on the</t>
    </r>
    <r>
      <rPr>
        <i/>
        <sz val="8"/>
        <rFont val="Arial"/>
        <family val="2"/>
      </rPr>
      <t xml:space="preserve"> lamp power density</t>
    </r>
    <r>
      <rPr>
        <sz val="8"/>
        <rFont val="Arial"/>
        <family val="2"/>
      </rPr>
      <t xml:space="preserve"> method.</t>
    </r>
  </si>
  <si>
    <t>For all spaces that are part of the building work, nominate the aggregate
"added" and "altered and/or existing" areas, and all artificial lighting in those space(s).</t>
  </si>
  <si>
    <r>
      <t xml:space="preserve">"Penetration size" above includes the fitting dimension plus any </t>
    </r>
    <r>
      <rPr>
        <i/>
        <sz val="8"/>
        <rFont val="Arial"/>
        <family val="2"/>
      </rPr>
      <t>required</t>
    </r>
    <r>
      <rPr>
        <sz val="8"/>
        <rFont val="Arial"/>
        <family val="2"/>
      </rPr>
      <t xml:space="preserve"> clearance from bulk thermal insulation.  For recessed downlights AS/NZS 3000-2007 Amd 2012 Figure 4.7 nominates a 50mm clearance from the fitting to any bulk thermal insulation (Beware: other minimum clearances also apply)</t>
    </r>
  </si>
  <si>
    <t>28 May 2014</t>
  </si>
  <si>
    <t>Artificial lighting, Class 1 building - correct formula error in "Existing" data entry column</t>
  </si>
  <si>
    <t>25 June 20105</t>
  </si>
  <si>
    <t>Correct formula to allow a 0.00% outcome for percentage of ceiling area uninsulated</t>
  </si>
  <si>
    <t>25 Jun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</si>
</sst>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0"/>
      <name val="Arial"/>
    </font>
    <font>
      <sz val="10"/>
      <name val="Arial"/>
      <family val="2"/>
    </font>
    <font>
      <sz val="8"/>
      <name val="Arial"/>
      <family val="2"/>
    </font>
    <font>
      <i/>
      <sz val="8"/>
      <color rgb="FFFF0000"/>
      <name val="Arial"/>
      <family val="2"/>
    </font>
    <font>
      <b/>
      <sz val="14"/>
      <color theme="0"/>
      <name val="Arial"/>
      <family val="2"/>
    </font>
    <font>
      <sz val="8"/>
      <color theme="0"/>
      <name val="Arial"/>
      <family val="2"/>
    </font>
    <font>
      <b/>
      <sz val="8"/>
      <color theme="0"/>
      <name val="Arial"/>
      <family val="2"/>
    </font>
    <font>
      <b/>
      <sz val="8"/>
      <name val="Arial"/>
      <family val="2"/>
    </font>
    <font>
      <i/>
      <sz val="8"/>
      <name val="Arial"/>
      <family val="2"/>
    </font>
    <font>
      <i/>
      <sz val="8"/>
      <color rgb="FF0000FF"/>
      <name val="Arial"/>
      <family val="2"/>
    </font>
    <font>
      <sz val="8"/>
      <name val="Calibri"/>
      <family val="2"/>
    </font>
    <font>
      <b/>
      <i/>
      <sz val="8"/>
      <name val="Arial"/>
      <family val="2"/>
    </font>
    <font>
      <sz val="8"/>
      <color rgb="FFFF0000"/>
      <name val="Arial"/>
      <family val="2"/>
    </font>
    <font>
      <vertAlign val="subscript"/>
      <sz val="8"/>
      <name val="Arial"/>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tint="-0.249977111117893"/>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96">
    <xf numFmtId="0" fontId="0" fillId="0" borderId="0" xfId="0"/>
    <xf numFmtId="0" fontId="1"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vertical="center"/>
    </xf>
    <xf numFmtId="0" fontId="2" fillId="0" borderId="0" xfId="0" applyFont="1" applyAlignment="1" applyProtection="1">
      <alignment horizontal="right" vertical="center"/>
    </xf>
    <xf numFmtId="0" fontId="4" fillId="2" borderId="0" xfId="0" applyFont="1" applyFill="1" applyBorder="1" applyAlignment="1" applyProtection="1">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2" fillId="3" borderId="0" xfId="0" applyFont="1" applyFill="1" applyAlignment="1" applyProtection="1">
      <alignment vertical="center"/>
    </xf>
    <xf numFmtId="0" fontId="7" fillId="3" borderId="0" xfId="0" applyFont="1" applyFill="1" applyAlignment="1" applyProtection="1">
      <alignment vertical="center"/>
    </xf>
    <xf numFmtId="0" fontId="2" fillId="4" borderId="0" xfId="0" applyFont="1" applyFill="1" applyAlignment="1" applyProtection="1">
      <alignment vertical="center"/>
    </xf>
    <xf numFmtId="0" fontId="2" fillId="4" borderId="0" xfId="0" applyFont="1" applyFill="1" applyBorder="1" applyAlignment="1" applyProtection="1">
      <alignment vertical="center" wrapText="1"/>
    </xf>
    <xf numFmtId="0" fontId="2" fillId="4" borderId="1" xfId="0" applyFont="1" applyFill="1" applyBorder="1" applyAlignment="1" applyProtection="1">
      <alignment vertical="center"/>
    </xf>
    <xf numFmtId="0" fontId="2" fillId="6" borderId="0" xfId="0" applyFont="1" applyFill="1" applyAlignment="1" applyProtection="1">
      <alignment vertical="center"/>
    </xf>
    <xf numFmtId="0" fontId="7" fillId="0" borderId="0" xfId="0" applyFont="1" applyAlignment="1" applyProtection="1">
      <alignment vertical="center"/>
    </xf>
    <xf numFmtId="0" fontId="9" fillId="0" borderId="0" xfId="0" applyFont="1" applyAlignment="1" applyProtection="1">
      <alignment vertical="center"/>
    </xf>
    <xf numFmtId="0" fontId="2" fillId="4" borderId="0" xfId="0" applyFont="1" applyFill="1" applyAlignment="1" applyProtection="1">
      <alignment vertical="center" wrapText="1"/>
    </xf>
    <xf numFmtId="0" fontId="2" fillId="4" borderId="0" xfId="0" applyFont="1" applyFill="1" applyBorder="1" applyAlignment="1" applyProtection="1">
      <alignment vertical="center"/>
    </xf>
    <xf numFmtId="0" fontId="10" fillId="6" borderId="0" xfId="0" applyFont="1" applyFill="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2" fillId="7" borderId="0" xfId="0" applyFont="1" applyFill="1" applyAlignment="1" applyProtection="1">
      <alignment vertical="center"/>
    </xf>
    <xf numFmtId="0" fontId="7" fillId="4" borderId="0" xfId="0" applyFont="1" applyFill="1" applyAlignment="1" applyProtection="1">
      <alignment horizontal="right" vertical="center"/>
    </xf>
    <xf numFmtId="0" fontId="7" fillId="8" borderId="0" xfId="0" applyFont="1" applyFill="1" applyAlignment="1" applyProtection="1">
      <alignment vertical="center"/>
    </xf>
    <xf numFmtId="0" fontId="2" fillId="6" borderId="10" xfId="0" applyFont="1" applyFill="1" applyBorder="1" applyAlignment="1" applyProtection="1">
      <alignment vertical="center"/>
    </xf>
    <xf numFmtId="0" fontId="2" fillId="0" borderId="0" xfId="0" applyFont="1" applyBorder="1" applyAlignment="1" applyProtection="1">
      <alignment vertical="center"/>
    </xf>
    <xf numFmtId="0" fontId="2" fillId="0" borderId="6" xfId="0" applyFont="1" applyBorder="1" applyAlignment="1" applyProtection="1">
      <alignment vertical="center"/>
    </xf>
    <xf numFmtId="0" fontId="2" fillId="4" borderId="3" xfId="0" applyFont="1" applyFill="1" applyBorder="1" applyAlignment="1" applyProtection="1">
      <alignment vertical="center"/>
    </xf>
    <xf numFmtId="0" fontId="2" fillId="0" borderId="0" xfId="0" applyFont="1" applyFill="1" applyAlignment="1" applyProtection="1">
      <alignment vertical="center"/>
    </xf>
    <xf numFmtId="2" fontId="2" fillId="6" borderId="0" xfId="0" applyNumberFormat="1" applyFont="1" applyFill="1" applyAlignment="1" applyProtection="1">
      <alignment vertical="center"/>
    </xf>
    <xf numFmtId="0" fontId="2" fillId="6" borderId="0" xfId="0" applyFont="1" applyFill="1" applyAlignment="1" applyProtection="1">
      <alignment horizontal="right" vertical="center"/>
    </xf>
    <xf numFmtId="0" fontId="2" fillId="0" borderId="10" xfId="0" applyFont="1" applyBorder="1" applyAlignment="1" applyProtection="1">
      <alignment vertical="center"/>
    </xf>
    <xf numFmtId="2" fontId="2" fillId="3" borderId="0" xfId="0" applyNumberFormat="1" applyFont="1" applyFill="1" applyAlignment="1" applyProtection="1">
      <alignment vertical="center"/>
    </xf>
    <xf numFmtId="0" fontId="2" fillId="9" borderId="0" xfId="0" applyFont="1" applyFill="1" applyAlignment="1" applyProtection="1">
      <alignment vertical="center"/>
    </xf>
    <xf numFmtId="0" fontId="2" fillId="6" borderId="0" xfId="0" applyFont="1" applyFill="1" applyBorder="1" applyAlignment="1" applyProtection="1">
      <alignment vertical="center"/>
    </xf>
    <xf numFmtId="0" fontId="2" fillId="6" borderId="6" xfId="0" applyFont="1" applyFill="1" applyBorder="1" applyAlignment="1" applyProtection="1">
      <alignment vertical="center"/>
    </xf>
    <xf numFmtId="0" fontId="7" fillId="4" borderId="0" xfId="0" applyFont="1" applyFill="1" applyAlignment="1" applyProtection="1">
      <alignment vertical="center"/>
    </xf>
    <xf numFmtId="0" fontId="2" fillId="4" borderId="0" xfId="0" applyFont="1" applyFill="1" applyBorder="1" applyAlignment="1" applyProtection="1">
      <alignment horizontal="right" vertical="center"/>
    </xf>
    <xf numFmtId="0" fontId="3" fillId="0" borderId="0" xfId="0" applyFont="1" applyAlignment="1" applyProtection="1">
      <alignment horizontal="right" vertical="center"/>
    </xf>
    <xf numFmtId="0" fontId="2" fillId="4" borderId="10" xfId="0" applyFont="1" applyFill="1" applyBorder="1" applyAlignment="1" applyProtection="1">
      <alignment vertical="center"/>
    </xf>
    <xf numFmtId="0" fontId="2" fillId="10" borderId="0" xfId="0" applyFont="1" applyFill="1" applyAlignment="1" applyProtection="1">
      <alignment vertical="center"/>
    </xf>
    <xf numFmtId="2" fontId="2" fillId="8" borderId="0" xfId="0" applyNumberFormat="1" applyFont="1" applyFill="1" applyAlignment="1" applyProtection="1">
      <alignment vertical="center"/>
    </xf>
    <xf numFmtId="0" fontId="2" fillId="8" borderId="0" xfId="0" applyFont="1" applyFill="1" applyBorder="1" applyAlignment="1" applyProtection="1">
      <alignment vertical="center" wrapText="1"/>
    </xf>
    <xf numFmtId="0" fontId="2" fillId="4" borderId="0" xfId="0" applyFont="1" applyFill="1" applyAlignment="1" applyProtection="1">
      <alignment horizontal="right" vertical="center"/>
    </xf>
    <xf numFmtId="0" fontId="2" fillId="0" borderId="7" xfId="0" applyFont="1" applyBorder="1" applyAlignment="1" applyProtection="1">
      <alignment horizontal="center"/>
      <protection locked="0"/>
    </xf>
    <xf numFmtId="0" fontId="2" fillId="8" borderId="0" xfId="0" applyFont="1" applyFill="1" applyAlignment="1" applyProtection="1">
      <alignment vertical="center"/>
    </xf>
    <xf numFmtId="0" fontId="2" fillId="0" borderId="7" xfId="0" applyFont="1" applyBorder="1" applyAlignment="1" applyProtection="1">
      <alignment horizontal="center" vertical="center"/>
      <protection locked="0"/>
    </xf>
    <xf numFmtId="0" fontId="2" fillId="4" borderId="6"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4" borderId="1" xfId="0" applyFont="1" applyFill="1" applyBorder="1" applyAlignment="1" applyProtection="1">
      <alignment vertical="center" wrapText="1"/>
    </xf>
    <xf numFmtId="0" fontId="2" fillId="4" borderId="8" xfId="0" applyFont="1" applyFill="1" applyBorder="1" applyAlignment="1" applyProtection="1">
      <alignment horizontal="right" vertical="center"/>
    </xf>
    <xf numFmtId="0" fontId="2" fillId="6" borderId="3" xfId="0" applyFont="1" applyFill="1" applyBorder="1" applyAlignment="1" applyProtection="1">
      <alignment vertical="center"/>
    </xf>
    <xf numFmtId="0" fontId="2" fillId="0" borderId="13" xfId="0" applyFont="1" applyBorder="1" applyAlignment="1" applyProtection="1">
      <alignment horizontal="center" vertical="center"/>
      <protection locked="0"/>
    </xf>
    <xf numFmtId="0" fontId="7" fillId="9" borderId="0" xfId="0" applyFont="1" applyFill="1" applyAlignment="1" applyProtection="1">
      <alignment horizontal="center" vertical="center"/>
    </xf>
    <xf numFmtId="0" fontId="7" fillId="6" borderId="0" xfId="0" applyFont="1" applyFill="1" applyAlignment="1" applyProtection="1">
      <alignment vertical="center"/>
    </xf>
    <xf numFmtId="0" fontId="2" fillId="4" borderId="0" xfId="0" applyFont="1" applyFill="1" applyAlignment="1" applyProtection="1">
      <alignment horizontal="center" vertical="center"/>
    </xf>
    <xf numFmtId="0" fontId="3" fillId="4" borderId="0" xfId="0" applyFont="1" applyFill="1" applyAlignment="1" applyProtection="1">
      <alignment vertical="center"/>
    </xf>
    <xf numFmtId="0" fontId="2" fillId="9" borderId="0" xfId="0" applyFont="1" applyFill="1" applyAlignment="1" applyProtection="1">
      <alignment horizontal="center" vertical="center"/>
    </xf>
    <xf numFmtId="165" fontId="2" fillId="6" borderId="0" xfId="0" applyNumberFormat="1" applyFont="1" applyFill="1" applyAlignment="1" applyProtection="1">
      <alignment vertical="center"/>
    </xf>
    <xf numFmtId="165" fontId="2" fillId="7" borderId="0" xfId="0" applyNumberFormat="1" applyFont="1" applyFill="1" applyAlignment="1" applyProtection="1">
      <alignment vertical="center"/>
    </xf>
    <xf numFmtId="0" fontId="7" fillId="10" borderId="0" xfId="0" applyFont="1" applyFill="1" applyAlignment="1" applyProtection="1">
      <alignment vertical="center"/>
    </xf>
    <xf numFmtId="0" fontId="3" fillId="3" borderId="0" xfId="0" applyFont="1" applyFill="1" applyAlignment="1" applyProtection="1">
      <alignment horizontal="right" vertical="center"/>
    </xf>
    <xf numFmtId="0" fontId="2" fillId="6" borderId="7" xfId="0" applyFont="1" applyFill="1" applyBorder="1" applyAlignment="1" applyProtection="1">
      <alignment vertical="center"/>
    </xf>
    <xf numFmtId="0" fontId="2" fillId="6" borderId="9" xfId="0" applyFont="1" applyFill="1" applyBorder="1" applyAlignment="1" applyProtection="1">
      <alignment vertical="center"/>
    </xf>
    <xf numFmtId="0" fontId="2" fillId="6" borderId="1" xfId="0" applyFont="1" applyFill="1" applyBorder="1" applyAlignment="1" applyProtection="1">
      <alignment vertical="center"/>
    </xf>
    <xf numFmtId="0" fontId="2" fillId="4" borderId="9" xfId="0" applyFont="1" applyFill="1" applyBorder="1" applyAlignment="1" applyProtection="1">
      <alignment vertical="center"/>
    </xf>
    <xf numFmtId="165" fontId="2" fillId="9" borderId="0" xfId="0" applyNumberFormat="1" applyFont="1" applyFill="1" applyAlignment="1" applyProtection="1">
      <alignment vertical="center"/>
    </xf>
    <xf numFmtId="0" fontId="2" fillId="0" borderId="8" xfId="0" applyFont="1" applyBorder="1" applyAlignment="1" applyProtection="1">
      <alignment vertical="center"/>
    </xf>
    <xf numFmtId="0" fontId="7" fillId="4" borderId="1" xfId="0" applyFont="1" applyFill="1" applyBorder="1" applyAlignment="1" applyProtection="1">
      <alignment horizontal="center" vertical="center"/>
    </xf>
    <xf numFmtId="2" fontId="7" fillId="4" borderId="18" xfId="0" applyNumberFormat="1" applyFont="1" applyFill="1" applyBorder="1" applyAlignment="1" applyProtection="1">
      <alignment horizontal="center" vertical="center"/>
    </xf>
    <xf numFmtId="0" fontId="7" fillId="6" borderId="2" xfId="0" applyFont="1" applyFill="1" applyBorder="1" applyAlignment="1" applyProtection="1">
      <alignment vertical="center"/>
    </xf>
    <xf numFmtId="0" fontId="7" fillId="4" borderId="0" xfId="0" applyFont="1" applyFill="1" applyAlignment="1" applyProtection="1">
      <alignment horizontal="center" vertical="center"/>
    </xf>
    <xf numFmtId="0" fontId="7" fillId="4" borderId="19" xfId="0" applyFont="1" applyFill="1" applyBorder="1" applyAlignment="1" applyProtection="1">
      <alignment horizontal="center" vertical="center"/>
    </xf>
    <xf numFmtId="0" fontId="2" fillId="6" borderId="0" xfId="0" applyFont="1" applyFill="1" applyAlignment="1" applyProtection="1">
      <alignment horizontal="left" wrapText="1"/>
    </xf>
    <xf numFmtId="165" fontId="2" fillId="0" borderId="0" xfId="0" applyNumberFormat="1" applyFont="1" applyAlignment="1" applyProtection="1">
      <alignment vertical="center"/>
    </xf>
    <xf numFmtId="165" fontId="2" fillId="8" borderId="0" xfId="0" applyNumberFormat="1" applyFont="1" applyFill="1" applyAlignment="1" applyProtection="1">
      <alignment vertical="center"/>
    </xf>
    <xf numFmtId="0" fontId="2" fillId="0" borderId="7" xfId="0" applyFont="1" applyBorder="1" applyAlignment="1" applyProtection="1">
      <alignment vertical="center"/>
    </xf>
    <xf numFmtId="0" fontId="2" fillId="9" borderId="1" xfId="0" applyFont="1" applyFill="1" applyBorder="1" applyAlignment="1" applyProtection="1">
      <alignment vertical="center"/>
    </xf>
    <xf numFmtId="0" fontId="2" fillId="9"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2" fillId="4" borderId="8" xfId="0" applyFont="1" applyFill="1" applyBorder="1" applyAlignment="1" applyProtection="1">
      <alignment vertical="center" wrapText="1"/>
    </xf>
    <xf numFmtId="0" fontId="2" fillId="4" borderId="11" xfId="0" applyFont="1" applyFill="1" applyBorder="1" applyAlignment="1" applyProtection="1">
      <alignment vertical="center"/>
    </xf>
    <xf numFmtId="0" fontId="2" fillId="0" borderId="1" xfId="0" applyFont="1" applyBorder="1" applyAlignment="1" applyProtection="1">
      <alignment vertical="center"/>
    </xf>
    <xf numFmtId="0" fontId="2" fillId="0" borderId="0" xfId="0" applyFont="1" applyFill="1" applyAlignment="1" applyProtection="1">
      <alignment horizontal="right" vertical="center"/>
    </xf>
    <xf numFmtId="165" fontId="2" fillId="0" borderId="0" xfId="0" applyNumberFormat="1" applyFont="1" applyFill="1" applyAlignment="1" applyProtection="1">
      <alignment vertical="center"/>
    </xf>
    <xf numFmtId="165" fontId="7" fillId="6" borderId="2" xfId="0" applyNumberFormat="1" applyFont="1" applyFill="1" applyBorder="1" applyAlignment="1" applyProtection="1">
      <alignment vertical="center"/>
    </xf>
    <xf numFmtId="0" fontId="2" fillId="6" borderId="0" xfId="0" applyFont="1" applyFill="1" applyAlignment="1" applyProtection="1">
      <alignment horizontal="left" vertical="center"/>
    </xf>
    <xf numFmtId="10" fontId="7" fillId="0" borderId="7" xfId="0" applyNumberFormat="1" applyFont="1" applyBorder="1" applyAlignment="1" applyProtection="1">
      <alignment vertical="center"/>
    </xf>
    <xf numFmtId="0" fontId="7" fillId="4" borderId="10" xfId="0" applyFont="1" applyFill="1" applyBorder="1" applyAlignment="1" applyProtection="1">
      <alignment vertical="center"/>
    </xf>
    <xf numFmtId="0" fontId="7" fillId="0" borderId="0" xfId="0" applyFont="1" applyAlignment="1" applyProtection="1">
      <alignment horizontal="left" vertical="center"/>
    </xf>
    <xf numFmtId="2" fontId="7" fillId="7" borderId="0" xfId="0" applyNumberFormat="1" applyFont="1" applyFill="1" applyAlignment="1" applyProtection="1">
      <alignment vertical="center"/>
    </xf>
    <xf numFmtId="0" fontId="2" fillId="7" borderId="0" xfId="0" applyFont="1" applyFill="1" applyAlignment="1" applyProtection="1">
      <alignment horizontal="right" vertical="center"/>
    </xf>
    <xf numFmtId="10" fontId="2" fillId="6" borderId="0" xfId="0" applyNumberFormat="1" applyFont="1" applyFill="1" applyAlignment="1" applyProtection="1">
      <alignment vertical="center"/>
    </xf>
    <xf numFmtId="0" fontId="9" fillId="0" borderId="0" xfId="0" applyFont="1" applyAlignment="1" applyProtection="1">
      <alignment horizontal="right" vertical="center"/>
    </xf>
    <xf numFmtId="2" fontId="2" fillId="11" borderId="0" xfId="0" applyNumberFormat="1" applyFont="1" applyFill="1" applyAlignment="1" applyProtection="1">
      <alignment vertical="center"/>
    </xf>
    <xf numFmtId="0" fontId="7" fillId="3" borderId="15" xfId="0" applyFont="1" applyFill="1" applyBorder="1" applyAlignment="1" applyProtection="1">
      <alignment vertical="center"/>
    </xf>
    <xf numFmtId="0" fontId="2" fillId="3" borderId="15" xfId="0" applyFont="1" applyFill="1" applyBorder="1" applyAlignment="1" applyProtection="1">
      <alignment vertical="center"/>
    </xf>
    <xf numFmtId="0" fontId="2" fillId="3" borderId="1" xfId="0" applyFont="1" applyFill="1" applyBorder="1" applyAlignment="1" applyProtection="1">
      <alignment horizontal="left" vertical="center"/>
    </xf>
    <xf numFmtId="0" fontId="2" fillId="3" borderId="20"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2" xfId="0" applyFont="1" applyFill="1" applyBorder="1" applyAlignment="1" applyProtection="1">
      <alignment horizontal="left" vertical="center"/>
    </xf>
    <xf numFmtId="0" fontId="2" fillId="3" borderId="2"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9" xfId="0" applyFont="1" applyFill="1" applyBorder="1" applyAlignment="1" applyProtection="1">
      <alignment vertical="center"/>
    </xf>
    <xf numFmtId="0" fontId="7" fillId="4" borderId="0" xfId="0" applyFont="1" applyFill="1" applyBorder="1" applyAlignment="1" applyProtection="1">
      <alignment vertical="center" wrapText="1"/>
    </xf>
    <xf numFmtId="0" fontId="2" fillId="13" borderId="0" xfId="0" applyFont="1" applyFill="1" applyAlignment="1" applyProtection="1">
      <alignment vertical="center"/>
    </xf>
    <xf numFmtId="0" fontId="2" fillId="14" borderId="0" xfId="0" applyFont="1" applyFill="1" applyAlignment="1" applyProtection="1">
      <alignment vertical="center"/>
    </xf>
    <xf numFmtId="0" fontId="7" fillId="14" borderId="0" xfId="0" applyFont="1" applyFill="1" applyAlignment="1" applyProtection="1">
      <alignment horizontal="right" vertical="center"/>
    </xf>
    <xf numFmtId="2" fontId="7" fillId="14" borderId="10" xfId="0" applyNumberFormat="1" applyFont="1" applyFill="1" applyBorder="1" applyAlignment="1" applyProtection="1">
      <alignment horizontal="center" vertical="center"/>
    </xf>
    <xf numFmtId="0" fontId="2" fillId="14" borderId="1" xfId="0" applyFont="1" applyFill="1" applyBorder="1" applyAlignment="1" applyProtection="1">
      <alignment vertical="center"/>
    </xf>
    <xf numFmtId="0" fontId="7" fillId="14" borderId="1" xfId="0" applyFont="1" applyFill="1" applyBorder="1" applyAlignment="1" applyProtection="1">
      <alignment vertical="center"/>
    </xf>
    <xf numFmtId="0" fontId="2" fillId="14" borderId="1" xfId="0" applyFont="1" applyFill="1" applyBorder="1" applyAlignment="1" applyProtection="1">
      <alignment horizontal="right" vertical="center"/>
    </xf>
    <xf numFmtId="0" fontId="7" fillId="14" borderId="0" xfId="0" applyFont="1" applyFill="1" applyAlignment="1" applyProtection="1">
      <alignment vertical="center"/>
    </xf>
    <xf numFmtId="0" fontId="2" fillId="14" borderId="0" xfId="0" applyFont="1" applyFill="1" applyAlignment="1" applyProtection="1">
      <alignment horizontal="right" vertical="center"/>
    </xf>
    <xf numFmtId="2" fontId="7" fillId="14" borderId="1" xfId="0" applyNumberFormat="1" applyFont="1" applyFill="1" applyBorder="1" applyAlignment="1" applyProtection="1">
      <alignment horizontal="center" vertical="center"/>
    </xf>
    <xf numFmtId="0" fontId="7" fillId="14" borderId="0" xfId="0" applyFont="1" applyFill="1" applyBorder="1" applyAlignment="1" applyProtection="1">
      <alignment horizontal="center" vertical="center"/>
    </xf>
    <xf numFmtId="0" fontId="7" fillId="4" borderId="9" xfId="0" applyFont="1" applyFill="1" applyBorder="1" applyAlignment="1" applyProtection="1">
      <alignment vertical="center" wrapText="1"/>
    </xf>
    <xf numFmtId="0" fontId="7" fillId="8" borderId="1" xfId="0" applyFont="1" applyFill="1" applyBorder="1" applyAlignment="1" applyProtection="1">
      <alignment vertical="center"/>
    </xf>
    <xf numFmtId="0" fontId="7" fillId="8" borderId="9" xfId="0" applyFont="1" applyFill="1" applyBorder="1" applyAlignment="1" applyProtection="1">
      <alignment vertical="center"/>
    </xf>
    <xf numFmtId="0" fontId="7" fillId="4" borderId="0" xfId="0" applyFont="1" applyFill="1" applyBorder="1" applyAlignment="1" applyProtection="1">
      <alignment wrapText="1"/>
    </xf>
    <xf numFmtId="0" fontId="2" fillId="6" borderId="4" xfId="0" applyFont="1" applyFill="1" applyBorder="1" applyAlignment="1" applyProtection="1">
      <alignment vertical="center"/>
    </xf>
    <xf numFmtId="0" fontId="12" fillId="3" borderId="0" xfId="0" applyFont="1" applyFill="1" applyAlignment="1" applyProtection="1">
      <alignment vertical="center"/>
    </xf>
    <xf numFmtId="0" fontId="2" fillId="0" borderId="0" xfId="0" applyFont="1" applyFill="1" applyBorder="1" applyAlignment="1" applyProtection="1">
      <alignment horizontal="righ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2" fontId="7" fillId="0" borderId="0" xfId="0" applyNumberFormat="1" applyFont="1" applyFill="1" applyBorder="1" applyAlignment="1" applyProtection="1">
      <alignment vertical="center"/>
    </xf>
    <xf numFmtId="10" fontId="2" fillId="0" borderId="0" xfId="0" applyNumberFormat="1" applyFont="1" applyFill="1" applyBorder="1" applyAlignment="1" applyProtection="1">
      <alignment vertical="center"/>
    </xf>
    <xf numFmtId="2" fontId="2" fillId="0" borderId="0" xfId="0" applyNumberFormat="1" applyFont="1" applyFill="1" applyBorder="1" applyAlignment="1" applyProtection="1">
      <alignment vertical="center"/>
    </xf>
    <xf numFmtId="2" fontId="2" fillId="12" borderId="0" xfId="0" applyNumberFormat="1" applyFont="1" applyFill="1" applyAlignment="1" applyProtection="1">
      <alignment vertical="center"/>
    </xf>
    <xf numFmtId="0" fontId="7" fillId="10" borderId="4" xfId="0" applyFont="1" applyFill="1" applyBorder="1" applyAlignment="1" applyProtection="1">
      <alignment vertical="center"/>
    </xf>
    <xf numFmtId="0" fontId="2" fillId="10" borderId="4" xfId="0" applyFont="1" applyFill="1" applyBorder="1" applyAlignment="1" applyProtection="1">
      <alignment vertical="center"/>
    </xf>
    <xf numFmtId="49" fontId="7" fillId="3" borderId="4" xfId="0" applyNumberFormat="1" applyFont="1" applyFill="1" applyBorder="1" applyAlignment="1" applyProtection="1">
      <alignment horizontal="left" vertical="center"/>
    </xf>
    <xf numFmtId="0" fontId="6" fillId="2" borderId="0" xfId="0" applyFont="1" applyFill="1" applyBorder="1" applyAlignment="1" applyProtection="1">
      <alignment horizontal="right" vertical="center"/>
    </xf>
    <xf numFmtId="0" fontId="2" fillId="0" borderId="7" xfId="0" applyFont="1" applyBorder="1" applyAlignment="1" applyProtection="1">
      <alignment vertical="center"/>
      <protection locked="0"/>
    </xf>
    <xf numFmtId="49" fontId="2" fillId="3" borderId="11" xfId="0" applyNumberFormat="1" applyFont="1" applyFill="1" applyBorder="1" applyAlignment="1" applyProtection="1">
      <alignment vertical="center"/>
    </xf>
    <xf numFmtId="49" fontId="2" fillId="3" borderId="9" xfId="0" applyNumberFormat="1" applyFont="1" applyFill="1" applyBorder="1" applyAlignment="1" applyProtection="1">
      <alignment vertical="center"/>
    </xf>
    <xf numFmtId="0" fontId="2" fillId="3" borderId="0" xfId="0" applyFont="1" applyFill="1" applyAlignment="1" applyProtection="1">
      <alignment horizontal="left" vertical="center"/>
    </xf>
    <xf numFmtId="0" fontId="7" fillId="4" borderId="4" xfId="0" applyFont="1" applyFill="1" applyBorder="1" applyAlignment="1" applyProtection="1">
      <alignment horizontal="right" vertical="center" wrapText="1"/>
    </xf>
    <xf numFmtId="0" fontId="7" fillId="4" borderId="5" xfId="0" applyFont="1" applyFill="1" applyBorder="1" applyAlignment="1" applyProtection="1">
      <alignment horizontal="right" vertical="center" wrapText="1"/>
    </xf>
    <xf numFmtId="0" fontId="7" fillId="4" borderId="0" xfId="0" applyFont="1" applyFill="1" applyBorder="1" applyAlignment="1" applyProtection="1">
      <alignment horizontal="right" vertical="center" wrapText="1"/>
    </xf>
    <xf numFmtId="0" fontId="7" fillId="4" borderId="6" xfId="0" applyFont="1" applyFill="1" applyBorder="1" applyAlignment="1" applyProtection="1">
      <alignment horizontal="right" vertical="center" wrapText="1"/>
    </xf>
    <xf numFmtId="0" fontId="2" fillId="4" borderId="0"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1"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164" fontId="2" fillId="0" borderId="9"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164" fontId="2" fillId="0" borderId="11" xfId="0" applyNumberFormat="1" applyFont="1" applyBorder="1" applyAlignment="1" applyProtection="1">
      <alignment horizontal="center" vertical="center"/>
      <protection locked="0"/>
    </xf>
    <xf numFmtId="164" fontId="2" fillId="0" borderId="2" xfId="0" applyNumberFormat="1" applyFont="1" applyBorder="1" applyAlignment="1" applyProtection="1">
      <alignment horizontal="center" vertical="center"/>
      <protection locked="0"/>
    </xf>
    <xf numFmtId="0" fontId="7" fillId="4" borderId="10" xfId="0" applyFont="1" applyFill="1" applyBorder="1" applyAlignment="1" applyProtection="1">
      <alignment horizontal="left" wrapText="1"/>
    </xf>
    <xf numFmtId="0" fontId="7" fillId="4" borderId="0" xfId="0" applyFont="1" applyFill="1" applyBorder="1" applyAlignment="1" applyProtection="1">
      <alignment horizontal="left" wrapText="1"/>
    </xf>
    <xf numFmtId="0" fontId="7" fillId="4" borderId="14" xfId="0" applyFont="1" applyFill="1" applyBorder="1" applyAlignment="1" applyProtection="1">
      <alignment horizontal="left" wrapText="1"/>
    </xf>
    <xf numFmtId="0" fontId="7" fillId="4" borderId="15" xfId="0" applyFont="1" applyFill="1" applyBorder="1" applyAlignment="1" applyProtection="1">
      <alignment horizontal="left" wrapText="1"/>
    </xf>
    <xf numFmtId="0" fontId="6" fillId="5" borderId="0" xfId="0" applyFont="1" applyFill="1" applyBorder="1" applyAlignment="1" applyProtection="1">
      <alignment horizontal="right" vertical="center" wrapText="1"/>
    </xf>
    <xf numFmtId="0" fontId="6" fillId="5" borderId="1" xfId="0" applyFont="1" applyFill="1" applyBorder="1" applyAlignment="1" applyProtection="1">
      <alignment horizontal="right" vertical="center" wrapText="1"/>
    </xf>
    <xf numFmtId="0" fontId="2" fillId="0" borderId="7" xfId="0" applyFont="1" applyBorder="1" applyAlignment="1" applyProtection="1">
      <alignment horizontal="center" vertical="center"/>
      <protection locked="0"/>
    </xf>
    <xf numFmtId="0" fontId="7" fillId="4" borderId="4" xfId="0" applyFont="1" applyFill="1" applyBorder="1" applyAlignment="1" applyProtection="1">
      <alignment horizontal="right" vertical="center"/>
    </xf>
    <xf numFmtId="0" fontId="7" fillId="4" borderId="5" xfId="0"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0" fontId="7" fillId="4" borderId="6" xfId="0" applyFont="1" applyFill="1" applyBorder="1" applyAlignment="1" applyProtection="1">
      <alignment horizontal="right" vertical="center"/>
    </xf>
    <xf numFmtId="49" fontId="7" fillId="3" borderId="20" xfId="0" applyNumberFormat="1" applyFont="1" applyFill="1" applyBorder="1" applyAlignment="1" applyProtection="1">
      <alignment horizontal="left" vertical="top"/>
    </xf>
    <xf numFmtId="0" fontId="2" fillId="3" borderId="0" xfId="0" applyFont="1" applyFill="1" applyAlignment="1" applyProtection="1">
      <alignment horizontal="left" vertical="center" wrapText="1"/>
    </xf>
    <xf numFmtId="0" fontId="7" fillId="4" borderId="0" xfId="0" applyFont="1" applyFill="1" applyAlignment="1" applyProtection="1">
      <alignment horizontal="right" vertical="center" wrapText="1"/>
    </xf>
    <xf numFmtId="0" fontId="2" fillId="0" borderId="1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9" borderId="0" xfId="0" applyFont="1" applyFill="1" applyAlignment="1" applyProtection="1">
      <alignment horizontal="left" vertical="center" wrapText="1"/>
    </xf>
    <xf numFmtId="0" fontId="2" fillId="9" borderId="1" xfId="0" applyFont="1" applyFill="1" applyBorder="1" applyAlignment="1" applyProtection="1">
      <alignment horizontal="left" vertical="center" wrapText="1"/>
    </xf>
    <xf numFmtId="0" fontId="7" fillId="4" borderId="0" xfId="0" applyFont="1" applyFill="1" applyBorder="1" applyAlignment="1" applyProtection="1">
      <alignment horizontal="right" vertical="top" wrapText="1"/>
    </xf>
    <xf numFmtId="0" fontId="7" fillId="4" borderId="6" xfId="0" applyFont="1" applyFill="1" applyBorder="1" applyAlignment="1" applyProtection="1">
      <alignment horizontal="right" vertical="top" wrapText="1"/>
    </xf>
    <xf numFmtId="0" fontId="2" fillId="10" borderId="0" xfId="0" applyFont="1" applyFill="1" applyAlignment="1" applyProtection="1">
      <alignment horizontal="left" vertical="center"/>
    </xf>
    <xf numFmtId="2" fontId="7" fillId="4" borderId="16" xfId="0" applyNumberFormat="1" applyFont="1" applyFill="1" applyBorder="1" applyAlignment="1" applyProtection="1">
      <alignment horizontal="center" vertical="center"/>
    </xf>
    <xf numFmtId="2" fontId="7" fillId="4" borderId="17" xfId="0" applyNumberFormat="1" applyFont="1" applyFill="1" applyBorder="1" applyAlignment="1" applyProtection="1">
      <alignment horizontal="center" vertical="center"/>
    </xf>
    <xf numFmtId="0" fontId="7" fillId="4" borderId="4" xfId="0" applyFont="1" applyFill="1" applyBorder="1" applyAlignment="1" applyProtection="1">
      <alignment horizontal="right" vertical="top" wrapText="1"/>
    </xf>
    <xf numFmtId="0" fontId="7" fillId="4" borderId="5" xfId="0" applyFont="1" applyFill="1" applyBorder="1" applyAlignment="1" applyProtection="1">
      <alignment horizontal="right" vertical="top" wrapText="1"/>
    </xf>
    <xf numFmtId="0" fontId="2" fillId="10" borderId="0" xfId="0" applyFont="1" applyFill="1" applyAlignment="1" applyProtection="1">
      <alignment horizontal="left" vertical="top" wrapText="1"/>
    </xf>
    <xf numFmtId="0" fontId="2" fillId="0" borderId="0" xfId="0" applyFont="1" applyAlignment="1" applyProtection="1">
      <alignment horizontal="center" vertical="center" wrapText="1"/>
    </xf>
    <xf numFmtId="10" fontId="7" fillId="4" borderId="18" xfId="1" applyNumberFormat="1" applyFont="1" applyFill="1" applyBorder="1" applyAlignment="1" applyProtection="1">
      <alignment horizontal="center" vertical="center" wrapText="1"/>
    </xf>
    <xf numFmtId="10" fontId="7" fillId="4" borderId="19" xfId="1" applyNumberFormat="1" applyFont="1" applyFill="1" applyBorder="1" applyAlignment="1" applyProtection="1">
      <alignment horizontal="center" vertical="center" wrapText="1"/>
    </xf>
    <xf numFmtId="2" fontId="7" fillId="14" borderId="0" xfId="0" applyNumberFormat="1" applyFont="1" applyFill="1" applyAlignment="1" applyProtection="1">
      <alignment horizontal="center" vertical="center"/>
    </xf>
    <xf numFmtId="2" fontId="2" fillId="9" borderId="0" xfId="0" applyNumberFormat="1" applyFont="1" applyFill="1" applyAlignment="1" applyProtection="1">
      <alignment horizontal="center" vertical="center"/>
    </xf>
    <xf numFmtId="0" fontId="7" fillId="4" borderId="0"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4" borderId="0" xfId="0" applyFont="1" applyFill="1" applyAlignment="1" applyProtection="1">
      <alignment horizontal="center" vertical="center"/>
    </xf>
    <xf numFmtId="0" fontId="7" fillId="4" borderId="4" xfId="0" applyFont="1" applyFill="1" applyBorder="1" applyAlignment="1" applyProtection="1">
      <alignment horizontal="right" vertical="top"/>
    </xf>
    <xf numFmtId="0" fontId="7" fillId="4" borderId="5" xfId="0" applyFont="1" applyFill="1" applyBorder="1" applyAlignment="1" applyProtection="1">
      <alignment horizontal="right" vertical="top"/>
    </xf>
    <xf numFmtId="0" fontId="7" fillId="4" borderId="0" xfId="0" applyFont="1" applyFill="1" applyAlignment="1" applyProtection="1">
      <alignment horizontal="right" vertical="top"/>
    </xf>
    <xf numFmtId="0" fontId="7" fillId="4" borderId="6" xfId="0" applyFont="1" applyFill="1" applyBorder="1" applyAlignment="1" applyProtection="1">
      <alignment horizontal="right" vertical="top"/>
    </xf>
    <xf numFmtId="0" fontId="2" fillId="4" borderId="0" xfId="0" applyFont="1" applyFill="1" applyBorder="1" applyAlignment="1" applyProtection="1">
      <alignment horizontal="right" vertical="center" wrapText="1"/>
    </xf>
    <xf numFmtId="0" fontId="2" fillId="4" borderId="6" xfId="0" applyFont="1" applyFill="1" applyBorder="1" applyAlignment="1" applyProtection="1">
      <alignment horizontal="right" vertical="center" wrapText="1"/>
    </xf>
    <xf numFmtId="0" fontId="2" fillId="4" borderId="1"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9" borderId="0" xfId="0" applyFont="1" applyFill="1" applyBorder="1" applyAlignment="1" applyProtection="1">
      <alignment horizontal="left" vertical="center" wrapText="1"/>
    </xf>
  </cellXfs>
  <cellStyles count="5">
    <cellStyle name="Normal" xfId="0" builtinId="0"/>
    <cellStyle name="Normal 2" xfId="2"/>
    <cellStyle name="Normal 3" xfId="3"/>
    <cellStyle name="Percent" xfId="1" builtinId="5"/>
    <cellStyle name="Percent 2" xfId="4"/>
  </cellStyles>
  <dxfs count="4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0"/>
    <pageSetUpPr fitToPage="1"/>
  </sheetPr>
  <dimension ref="A1:BN216"/>
  <sheetViews>
    <sheetView showGridLines="0" tabSelected="1" showOutlineSymbols="0" zoomScaleNormal="100" workbookViewId="0">
      <selection activeCell="E17" sqref="E17"/>
    </sheetView>
  </sheetViews>
  <sheetFormatPr defaultRowHeight="11.25" x14ac:dyDescent="0.2"/>
  <cols>
    <col min="1" max="1" width="5.5703125" style="2" customWidth="1"/>
    <col min="2" max="2" width="1.7109375" style="2" customWidth="1"/>
    <col min="3" max="3" width="9.140625" style="2" customWidth="1"/>
    <col min="4" max="4" width="9.28515625" style="2" customWidth="1"/>
    <col min="5" max="5" width="9.140625" style="2" customWidth="1"/>
    <col min="6" max="6" width="2.5703125" style="2" customWidth="1"/>
    <col min="7" max="7" width="8.85546875" style="2" customWidth="1"/>
    <col min="8" max="9" width="4.42578125" style="2" customWidth="1"/>
    <col min="10" max="10" width="9.7109375" style="2" customWidth="1"/>
    <col min="11" max="12" width="7.5703125" style="2" customWidth="1"/>
    <col min="13" max="13" width="6.7109375" style="2" customWidth="1"/>
    <col min="14" max="14" width="9.7109375" style="2" customWidth="1"/>
    <col min="15" max="16" width="8.140625" style="2" customWidth="1"/>
    <col min="17" max="17" width="1.5703125" style="2" customWidth="1"/>
    <col min="18" max="18" width="5.5703125" style="2" customWidth="1"/>
    <col min="19" max="19" width="1.7109375" style="2" customWidth="1"/>
    <col min="20" max="21" width="9.28515625" style="2" customWidth="1"/>
    <col min="22" max="22" width="9.140625" style="2" customWidth="1"/>
    <col min="23" max="23" width="2.5703125" style="2" customWidth="1"/>
    <col min="24" max="24" width="8.7109375" style="2" customWidth="1"/>
    <col min="25" max="26" width="4.42578125" style="2" customWidth="1"/>
    <col min="27" max="27" width="9.5703125" style="2" customWidth="1"/>
    <col min="28" max="29" width="7.5703125" style="2" customWidth="1"/>
    <col min="30" max="30" width="6.5703125" style="2" customWidth="1"/>
    <col min="31" max="33" width="8.7109375" style="2" customWidth="1"/>
    <col min="34" max="34" width="1.7109375" style="2" customWidth="1"/>
    <col min="35" max="36" width="26.42578125" style="2" customWidth="1"/>
    <col min="37" max="37" width="9.140625" style="2" hidden="1" customWidth="1"/>
    <col min="38" max="38" width="42.42578125" style="2" hidden="1" customWidth="1"/>
    <col min="39" max="39" width="2.7109375" style="2" hidden="1" customWidth="1"/>
    <col min="40" max="40" width="13.7109375" style="4" hidden="1" customWidth="1"/>
    <col min="41" max="43" width="9.140625" style="2" hidden="1" customWidth="1"/>
    <col min="44" max="54" width="9" style="2" hidden="1" customWidth="1"/>
    <col min="55" max="56" width="3.7109375" style="2" hidden="1" customWidth="1"/>
    <col min="57" max="57" width="11.140625" style="2" hidden="1" customWidth="1"/>
    <col min="58" max="58" width="10.7109375" style="2" hidden="1" customWidth="1"/>
    <col min="59" max="59" width="11" style="2" hidden="1" customWidth="1"/>
    <col min="60" max="60" width="11.85546875" style="2" hidden="1" customWidth="1"/>
    <col min="61" max="63" width="8.7109375" style="2" hidden="1" customWidth="1"/>
    <col min="64" max="64" width="3.7109375" style="2" hidden="1" customWidth="1"/>
    <col min="65" max="65" width="3.5703125" style="2" hidden="1" customWidth="1"/>
    <col min="66" max="16384" width="9.140625" style="2"/>
  </cols>
  <sheetData>
    <row r="1" spans="1:66" ht="10.5" customHeight="1" x14ac:dyDescent="0.2">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66" ht="18"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K2" s="8"/>
      <c r="AL2" s="9" t="s">
        <v>0</v>
      </c>
      <c r="AM2" s="8"/>
      <c r="AN2" s="9" t="s">
        <v>1</v>
      </c>
      <c r="AO2" s="8"/>
      <c r="AP2" s="8"/>
      <c r="AQ2" s="8"/>
      <c r="AR2" s="8"/>
      <c r="AS2" s="8"/>
      <c r="AT2" s="8"/>
      <c r="AU2" s="8"/>
      <c r="AV2" s="9" t="s">
        <v>1</v>
      </c>
      <c r="AW2" s="8"/>
      <c r="AX2" s="8"/>
      <c r="AY2" s="8"/>
      <c r="AZ2" s="8"/>
      <c r="BA2" s="8"/>
      <c r="BB2" s="8"/>
      <c r="BC2" s="8"/>
      <c r="BD2" s="8"/>
      <c r="BE2" s="9" t="s">
        <v>2</v>
      </c>
      <c r="BF2" s="8"/>
      <c r="BG2" s="8"/>
      <c r="BH2" s="8"/>
      <c r="BI2" s="9" t="s">
        <v>2</v>
      </c>
      <c r="BJ2" s="8"/>
      <c r="BK2" s="8"/>
      <c r="BL2" s="8"/>
      <c r="BM2" s="8"/>
      <c r="BN2" s="1"/>
    </row>
    <row r="3" spans="1:66" ht="11.25"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K3" s="8"/>
      <c r="AL3" s="13"/>
      <c r="BM3" s="8"/>
    </row>
    <row r="4" spans="1:66" ht="11.25" customHeight="1" x14ac:dyDescent="0.2">
      <c r="A4" s="8"/>
      <c r="B4" s="106"/>
      <c r="C4" s="106"/>
      <c r="D4" s="106"/>
      <c r="E4" s="106"/>
      <c r="F4" s="106"/>
      <c r="G4" s="106"/>
      <c r="H4" s="106"/>
      <c r="I4" s="106"/>
      <c r="J4" s="106"/>
      <c r="K4" s="106"/>
      <c r="L4" s="106"/>
      <c r="M4" s="106"/>
      <c r="N4" s="106"/>
      <c r="O4" s="106"/>
      <c r="P4" s="106"/>
      <c r="Q4" s="106"/>
      <c r="R4" s="8"/>
      <c r="S4" s="106"/>
      <c r="T4" s="106"/>
      <c r="U4" s="106"/>
      <c r="V4" s="106"/>
      <c r="W4" s="106"/>
      <c r="X4" s="106"/>
      <c r="Y4" s="106"/>
      <c r="Z4" s="106"/>
      <c r="AA4" s="106"/>
      <c r="AB4" s="106"/>
      <c r="AC4" s="106"/>
      <c r="AD4" s="106"/>
      <c r="AE4" s="106"/>
      <c r="AF4" s="106"/>
      <c r="AG4" s="106"/>
      <c r="AH4" s="106"/>
      <c r="AI4" s="8"/>
      <c r="AK4" s="8"/>
      <c r="AL4" s="13" t="s">
        <v>5</v>
      </c>
      <c r="BM4" s="8"/>
    </row>
    <row r="5" spans="1:66" ht="18" customHeight="1" x14ac:dyDescent="0.2">
      <c r="A5" s="8"/>
      <c r="B5" s="106"/>
      <c r="C5" s="5" t="s">
        <v>106</v>
      </c>
      <c r="D5" s="5"/>
      <c r="E5" s="7"/>
      <c r="F5" s="7"/>
      <c r="G5" s="7"/>
      <c r="H5" s="7"/>
      <c r="I5" s="7"/>
      <c r="J5" s="7"/>
      <c r="K5" s="7"/>
      <c r="L5" s="7"/>
      <c r="M5" s="7"/>
      <c r="N5" s="7"/>
      <c r="O5" s="7"/>
      <c r="P5" s="133" t="str">
        <f>CONCATENATE("Calculator v:"," ",E62)</f>
        <v>Calculator v: 25 Jun 2015</v>
      </c>
      <c r="Q5" s="106"/>
      <c r="R5" s="8"/>
      <c r="S5" s="106"/>
      <c r="T5" s="5" t="s">
        <v>107</v>
      </c>
      <c r="U5" s="5"/>
      <c r="V5" s="6"/>
      <c r="W5" s="6"/>
      <c r="X5" s="6"/>
      <c r="Y5" s="6"/>
      <c r="Z5" s="6"/>
      <c r="AA5" s="6"/>
      <c r="AB5" s="6"/>
      <c r="AC5" s="6"/>
      <c r="AD5" s="6"/>
      <c r="AE5" s="6"/>
      <c r="AF5" s="6"/>
      <c r="AG5" s="133" t="str">
        <f>P5</f>
        <v>Calculator v: 25 Jun 2015</v>
      </c>
      <c r="AH5" s="106"/>
      <c r="AI5" s="8"/>
      <c r="AK5" s="8"/>
      <c r="AL5" s="18"/>
      <c r="BM5" s="8"/>
    </row>
    <row r="6" spans="1:66" ht="10.5" customHeight="1" x14ac:dyDescent="0.2">
      <c r="A6" s="8"/>
      <c r="B6" s="106"/>
      <c r="C6" s="182" t="s">
        <v>3</v>
      </c>
      <c r="D6" s="182"/>
      <c r="E6" s="182"/>
      <c r="F6" s="182"/>
      <c r="G6" s="182"/>
      <c r="H6" s="182"/>
      <c r="I6" s="182"/>
      <c r="J6" s="182"/>
      <c r="K6" s="182"/>
      <c r="L6" s="182"/>
      <c r="M6" s="182"/>
      <c r="N6" s="182"/>
      <c r="O6" s="182"/>
      <c r="P6" s="182"/>
      <c r="Q6" s="106"/>
      <c r="R6" s="8"/>
      <c r="S6" s="106"/>
      <c r="T6" s="182" t="s">
        <v>4</v>
      </c>
      <c r="U6" s="182"/>
      <c r="V6" s="182"/>
      <c r="W6" s="182"/>
      <c r="X6" s="182"/>
      <c r="Y6" s="182"/>
      <c r="Z6" s="182"/>
      <c r="AA6" s="182"/>
      <c r="AB6" s="182"/>
      <c r="AC6" s="182"/>
      <c r="AD6" s="182"/>
      <c r="AE6" s="182"/>
      <c r="AF6" s="182"/>
      <c r="AG6" s="182"/>
      <c r="AH6" s="106"/>
      <c r="AI6" s="8"/>
      <c r="AK6" s="8"/>
      <c r="AL6" s="18"/>
      <c r="BM6" s="8"/>
    </row>
    <row r="7" spans="1:66" ht="11.25" customHeight="1" x14ac:dyDescent="0.2">
      <c r="A7" s="8"/>
      <c r="B7" s="106"/>
      <c r="C7" s="183"/>
      <c r="D7" s="183"/>
      <c r="E7" s="183"/>
      <c r="F7" s="183"/>
      <c r="G7" s="183"/>
      <c r="H7" s="183"/>
      <c r="I7" s="183"/>
      <c r="J7" s="183"/>
      <c r="K7" s="183"/>
      <c r="L7" s="183"/>
      <c r="M7" s="183"/>
      <c r="N7" s="183"/>
      <c r="O7" s="183"/>
      <c r="P7" s="183"/>
      <c r="Q7" s="106"/>
      <c r="R7" s="8"/>
      <c r="S7" s="106"/>
      <c r="T7" s="183"/>
      <c r="U7" s="183"/>
      <c r="V7" s="183"/>
      <c r="W7" s="183"/>
      <c r="X7" s="183"/>
      <c r="Y7" s="183"/>
      <c r="Z7" s="183"/>
      <c r="AA7" s="183"/>
      <c r="AB7" s="183"/>
      <c r="AC7" s="183"/>
      <c r="AD7" s="183"/>
      <c r="AE7" s="183"/>
      <c r="AF7" s="183"/>
      <c r="AG7" s="183"/>
      <c r="AH7" s="106"/>
      <c r="AI7" s="8"/>
      <c r="AK7" s="8"/>
      <c r="AL7" s="13" t="s">
        <v>9</v>
      </c>
      <c r="BI7" s="14" t="s">
        <v>12</v>
      </c>
      <c r="BM7" s="8"/>
    </row>
    <row r="8" spans="1:66" ht="11.25" customHeight="1" x14ac:dyDescent="0.2">
      <c r="A8" s="8"/>
      <c r="B8" s="106"/>
      <c r="C8" s="10"/>
      <c r="D8" s="10"/>
      <c r="E8" s="10"/>
      <c r="F8" s="10"/>
      <c r="G8" s="10"/>
      <c r="H8" s="10"/>
      <c r="I8" s="10"/>
      <c r="J8" s="10"/>
      <c r="K8" s="10"/>
      <c r="L8" s="10"/>
      <c r="M8" s="10"/>
      <c r="N8" s="10"/>
      <c r="O8" s="10"/>
      <c r="P8" s="10"/>
      <c r="Q8" s="106"/>
      <c r="R8" s="8"/>
      <c r="S8" s="106"/>
      <c r="T8" s="10"/>
      <c r="U8" s="10"/>
      <c r="V8" s="10"/>
      <c r="W8" s="10"/>
      <c r="X8" s="10"/>
      <c r="Y8" s="10"/>
      <c r="Z8" s="10"/>
      <c r="AA8" s="10"/>
      <c r="AB8" s="10"/>
      <c r="AC8" s="10"/>
      <c r="AD8" s="10"/>
      <c r="AE8" s="10"/>
      <c r="AF8" s="10"/>
      <c r="AG8" s="10"/>
      <c r="AH8" s="106"/>
      <c r="AI8" s="8"/>
      <c r="AK8" s="8"/>
      <c r="AL8" s="13" t="s">
        <v>13</v>
      </c>
      <c r="BI8" s="19"/>
      <c r="BJ8" s="20"/>
      <c r="BK8" s="21"/>
      <c r="BM8" s="8"/>
    </row>
    <row r="9" spans="1:66" ht="11.25" customHeight="1" x14ac:dyDescent="0.2">
      <c r="A9" s="8"/>
      <c r="B9" s="106"/>
      <c r="C9" s="10"/>
      <c r="D9" s="10"/>
      <c r="E9" s="10"/>
      <c r="F9" s="10"/>
      <c r="G9" s="10"/>
      <c r="H9" s="10"/>
      <c r="I9" s="10"/>
      <c r="J9" s="154" t="s">
        <v>111</v>
      </c>
      <c r="K9" s="154"/>
      <c r="L9" s="154"/>
      <c r="M9" s="154"/>
      <c r="N9" s="154"/>
      <c r="O9" s="154"/>
      <c r="P9" s="154"/>
      <c r="Q9" s="106"/>
      <c r="R9" s="8"/>
      <c r="S9" s="106"/>
      <c r="T9" s="10"/>
      <c r="U9" s="10"/>
      <c r="V9" s="10"/>
      <c r="W9" s="10"/>
      <c r="X9" s="154" t="s">
        <v>130</v>
      </c>
      <c r="Y9" s="154"/>
      <c r="Z9" s="154"/>
      <c r="AA9" s="154"/>
      <c r="AB9" s="154"/>
      <c r="AC9" s="154"/>
      <c r="AD9" s="154"/>
      <c r="AE9" s="154"/>
      <c r="AF9" s="154"/>
      <c r="AG9" s="154"/>
      <c r="AH9" s="106"/>
      <c r="AI9" s="8"/>
      <c r="AK9" s="8"/>
      <c r="AL9" s="13" t="s">
        <v>14</v>
      </c>
      <c r="BI9" s="32"/>
      <c r="BJ9" s="26"/>
      <c r="BK9" s="27"/>
      <c r="BM9" s="8"/>
    </row>
    <row r="10" spans="1:66" ht="11.25" customHeight="1" x14ac:dyDescent="0.2">
      <c r="A10" s="8"/>
      <c r="B10" s="106"/>
      <c r="C10" s="10"/>
      <c r="D10" s="10"/>
      <c r="E10" s="10"/>
      <c r="F10" s="10"/>
      <c r="G10" s="10"/>
      <c r="H10" s="10"/>
      <c r="I10" s="10"/>
      <c r="J10" s="154"/>
      <c r="K10" s="154"/>
      <c r="L10" s="154"/>
      <c r="M10" s="154"/>
      <c r="N10" s="154"/>
      <c r="O10" s="154"/>
      <c r="P10" s="154"/>
      <c r="Q10" s="106"/>
      <c r="R10" s="8"/>
      <c r="S10" s="106"/>
      <c r="T10" s="10"/>
      <c r="U10" s="10"/>
      <c r="V10" s="10"/>
      <c r="W10" s="10"/>
      <c r="X10" s="154"/>
      <c r="Y10" s="154"/>
      <c r="Z10" s="154"/>
      <c r="AA10" s="154"/>
      <c r="AB10" s="154"/>
      <c r="AC10" s="154"/>
      <c r="AD10" s="154"/>
      <c r="AE10" s="154"/>
      <c r="AF10" s="154"/>
      <c r="AG10" s="154"/>
      <c r="AH10" s="106"/>
      <c r="AI10" s="8"/>
      <c r="AK10" s="8"/>
      <c r="AL10" s="13"/>
      <c r="BI10" s="32"/>
      <c r="BJ10" s="26"/>
      <c r="BK10" s="27"/>
      <c r="BM10" s="8"/>
    </row>
    <row r="11" spans="1:66" ht="11.25" customHeight="1" x14ac:dyDescent="0.2">
      <c r="A11" s="8"/>
      <c r="B11" s="106"/>
      <c r="C11" s="10"/>
      <c r="D11" s="10"/>
      <c r="E11" s="10"/>
      <c r="F11" s="10"/>
      <c r="G11" s="10"/>
      <c r="H11" s="10"/>
      <c r="I11" s="10"/>
      <c r="J11" s="10"/>
      <c r="K11" s="10"/>
      <c r="L11" s="10"/>
      <c r="M11" s="10"/>
      <c r="N11" s="40"/>
      <c r="O11" s="10"/>
      <c r="P11" s="17"/>
      <c r="Q11" s="106"/>
      <c r="R11" s="8"/>
      <c r="S11" s="106"/>
      <c r="T11" s="10"/>
      <c r="U11" s="10"/>
      <c r="V11" s="10"/>
      <c r="W11" s="10"/>
      <c r="X11" s="10"/>
      <c r="Y11" s="10"/>
      <c r="Z11" s="10"/>
      <c r="AA11" s="10"/>
      <c r="AB11" s="10"/>
      <c r="AC11" s="11"/>
      <c r="AD11" s="10"/>
      <c r="AE11" s="40"/>
      <c r="AF11" s="10"/>
      <c r="AG11" s="10"/>
      <c r="AH11" s="106"/>
      <c r="AI11" s="8"/>
      <c r="AK11" s="8"/>
      <c r="AL11" s="13"/>
      <c r="AV11" s="3" t="s">
        <v>10</v>
      </c>
      <c r="AW11" s="3"/>
      <c r="AX11" s="3"/>
      <c r="AY11" s="3"/>
      <c r="AZ11" s="3"/>
      <c r="BA11" s="3"/>
      <c r="BB11" s="3"/>
      <c r="BE11" s="14" t="s">
        <v>2</v>
      </c>
      <c r="BI11" s="32" t="s">
        <v>6</v>
      </c>
      <c r="BJ11" s="26"/>
      <c r="BK11" s="27"/>
      <c r="BM11" s="8"/>
    </row>
    <row r="12" spans="1:66" ht="11.25" customHeight="1" x14ac:dyDescent="0.2">
      <c r="A12" s="8"/>
      <c r="B12" s="106"/>
      <c r="C12" s="10"/>
      <c r="D12" s="10"/>
      <c r="E12" s="10"/>
      <c r="F12" s="10"/>
      <c r="G12" s="10"/>
      <c r="H12" s="10"/>
      <c r="I12" s="10"/>
      <c r="J12" s="195" t="s">
        <v>15</v>
      </c>
      <c r="K12" s="195"/>
      <c r="L12" s="189" t="s">
        <v>112</v>
      </c>
      <c r="M12" s="190"/>
      <c r="N12" s="117" t="s">
        <v>16</v>
      </c>
      <c r="O12" s="118" t="s">
        <v>113</v>
      </c>
      <c r="P12" s="43"/>
      <c r="Q12" s="106"/>
      <c r="R12" s="8"/>
      <c r="S12" s="106"/>
      <c r="T12" s="10"/>
      <c r="U12" s="10"/>
      <c r="V12" s="10"/>
      <c r="W12" s="10"/>
      <c r="X12" s="167" t="s">
        <v>17</v>
      </c>
      <c r="Y12" s="167"/>
      <c r="Z12" s="167"/>
      <c r="AA12" s="10"/>
      <c r="AB12" s="10"/>
      <c r="AC12" s="10"/>
      <c r="AD12" s="38" t="s">
        <v>18</v>
      </c>
      <c r="AE12" s="45"/>
      <c r="AF12" s="10"/>
      <c r="AG12" s="10"/>
      <c r="AH12" s="106"/>
      <c r="AI12" s="8"/>
      <c r="AK12" s="8"/>
      <c r="AL12" s="13" t="s">
        <v>19</v>
      </c>
      <c r="AV12" s="2" t="s">
        <v>21</v>
      </c>
      <c r="BI12" s="25" t="b">
        <f>AND(ISBLANK(AE12),SUM(AE15:AF20)&gt;0)</f>
        <v>0</v>
      </c>
      <c r="BJ12" s="26"/>
      <c r="BK12" s="27"/>
      <c r="BM12" s="8"/>
    </row>
    <row r="13" spans="1:66" ht="11.25" customHeight="1" x14ac:dyDescent="0.2">
      <c r="A13" s="8"/>
      <c r="B13" s="106"/>
      <c r="C13" s="10"/>
      <c r="D13" s="10"/>
      <c r="E13" s="10"/>
      <c r="F13" s="10"/>
      <c r="G13" s="10"/>
      <c r="H13" s="10"/>
      <c r="I13" s="10"/>
      <c r="J13" s="195"/>
      <c r="K13" s="195"/>
      <c r="L13" s="189"/>
      <c r="M13" s="190"/>
      <c r="N13" s="47"/>
      <c r="O13" s="193"/>
      <c r="P13" s="194"/>
      <c r="Q13" s="106"/>
      <c r="R13" s="122"/>
      <c r="S13" s="106"/>
      <c r="T13" s="10"/>
      <c r="U13" s="10"/>
      <c r="V13" s="10"/>
      <c r="W13" s="10"/>
      <c r="X13" s="167"/>
      <c r="Y13" s="167"/>
      <c r="Z13" s="167"/>
      <c r="AA13" s="10"/>
      <c r="AB13" s="10"/>
      <c r="AC13" s="10"/>
      <c r="AD13" s="48"/>
      <c r="AE13" s="40"/>
      <c r="AF13" s="10"/>
      <c r="AG13" s="10"/>
      <c r="AH13" s="106"/>
      <c r="AI13" s="8"/>
      <c r="AK13" s="8"/>
      <c r="AL13" s="13" t="s">
        <v>11</v>
      </c>
      <c r="AV13" s="52" t="b">
        <f>AND(ISBLANK(N13),SUM(N17:N31)&gt;0)</f>
        <v>0</v>
      </c>
      <c r="AW13" s="121" t="b">
        <f>AND(ISBLANK(O13),SUM(O17:P31)&gt;0)</f>
        <v>0</v>
      </c>
      <c r="AX13" s="20"/>
      <c r="AY13" s="20"/>
      <c r="AZ13" s="20"/>
      <c r="BA13" s="20"/>
      <c r="BB13" s="21"/>
      <c r="BE13" s="14" t="s">
        <v>22</v>
      </c>
      <c r="BI13" s="32"/>
      <c r="BJ13" s="26"/>
      <c r="BK13" s="27"/>
      <c r="BM13" s="8"/>
    </row>
    <row r="14" spans="1:66" ht="11.25" customHeight="1" x14ac:dyDescent="0.2">
      <c r="A14" s="8"/>
      <c r="B14" s="106"/>
      <c r="C14" s="10"/>
      <c r="D14" s="10"/>
      <c r="E14" s="10"/>
      <c r="F14" s="10"/>
      <c r="G14" s="10"/>
      <c r="H14" s="10"/>
      <c r="I14" s="10"/>
      <c r="J14" s="195"/>
      <c r="K14" s="195"/>
      <c r="L14" s="10"/>
      <c r="M14" s="10"/>
      <c r="N14" s="28"/>
      <c r="O14" s="34"/>
      <c r="P14" s="34"/>
      <c r="Q14" s="106"/>
      <c r="R14" s="8"/>
      <c r="S14" s="106"/>
      <c r="T14" s="12"/>
      <c r="U14" s="12"/>
      <c r="V14" s="12" t="s">
        <v>23</v>
      </c>
      <c r="W14" s="12"/>
      <c r="X14" s="168"/>
      <c r="Y14" s="168"/>
      <c r="Z14" s="168"/>
      <c r="AA14" s="12"/>
      <c r="AB14" s="12"/>
      <c r="AC14" s="50"/>
      <c r="AD14" s="51" t="s">
        <v>24</v>
      </c>
      <c r="AE14" s="89" t="s">
        <v>16</v>
      </c>
      <c r="AF14" s="24" t="s">
        <v>5</v>
      </c>
      <c r="AG14" s="10"/>
      <c r="AH14" s="106"/>
      <c r="AI14" s="8"/>
      <c r="AK14" s="8"/>
      <c r="AL14" s="13" t="s">
        <v>25</v>
      </c>
      <c r="AO14" s="14" t="s">
        <v>1</v>
      </c>
      <c r="AV14" s="32"/>
      <c r="BB14" s="27"/>
      <c r="BE14" s="2" t="s">
        <v>26</v>
      </c>
      <c r="BF14" s="2" t="s">
        <v>27</v>
      </c>
      <c r="BI14" s="32" t="s">
        <v>23</v>
      </c>
      <c r="BJ14" s="26" t="s">
        <v>16</v>
      </c>
      <c r="BK14" s="27" t="s">
        <v>28</v>
      </c>
      <c r="BM14" s="8"/>
    </row>
    <row r="15" spans="1:66" ht="11.25" customHeight="1" x14ac:dyDescent="0.2">
      <c r="A15" s="8"/>
      <c r="B15" s="106"/>
      <c r="C15" s="10"/>
      <c r="D15" s="10"/>
      <c r="E15" s="37" t="s">
        <v>116</v>
      </c>
      <c r="F15" s="11"/>
      <c r="G15" s="11"/>
      <c r="H15" s="10"/>
      <c r="I15" s="10"/>
      <c r="J15" s="195"/>
      <c r="K15" s="195"/>
      <c r="L15" s="189" t="s">
        <v>114</v>
      </c>
      <c r="M15" s="190"/>
      <c r="N15" s="40"/>
      <c r="O15" s="34"/>
      <c r="P15" s="34"/>
      <c r="Q15" s="106"/>
      <c r="R15" s="8"/>
      <c r="S15" s="106"/>
      <c r="T15" s="185" t="s">
        <v>22</v>
      </c>
      <c r="U15" s="186"/>
      <c r="V15" s="53"/>
      <c r="W15" s="10"/>
      <c r="X15" s="54" t="str">
        <f>IF(SUM(V15:V20)=0,"",LARGE(V15:V20,1))</f>
        <v/>
      </c>
      <c r="Y15" s="34"/>
      <c r="Z15" s="34"/>
      <c r="AA15" s="10"/>
      <c r="AB15" s="10"/>
      <c r="AC15" s="10"/>
      <c r="AD15" s="10"/>
      <c r="AE15" s="47"/>
      <c r="AF15" s="47"/>
      <c r="AG15" s="10"/>
      <c r="AH15" s="106"/>
      <c r="AI15" s="8"/>
      <c r="AK15" s="8"/>
      <c r="AL15" s="13"/>
      <c r="AO15" s="2" t="s">
        <v>7</v>
      </c>
      <c r="AP15" s="2" t="s">
        <v>8</v>
      </c>
      <c r="AV15" s="32"/>
      <c r="AW15" s="26"/>
      <c r="AX15" s="26"/>
      <c r="AY15" s="26"/>
      <c r="AZ15" s="26"/>
      <c r="BA15" s="26"/>
      <c r="BB15" s="27"/>
      <c r="BE15" s="13">
        <f t="shared" ref="BE15:BE20" si="0">V15*AE15</f>
        <v>0</v>
      </c>
      <c r="BF15" s="13">
        <f t="shared" ref="BF15:BF17" si="1">IF($X$15="",0,$X$15*AF15)</f>
        <v>0</v>
      </c>
      <c r="BI15" s="25" t="b">
        <f t="shared" ref="BI15:BI19" si="2">AND(ISBLANK(V15),SUM(AE15:AF15)&gt;0)</f>
        <v>0</v>
      </c>
      <c r="BJ15" s="35" t="b">
        <f t="shared" ref="BJ15:BJ19" si="3">AND(ISNUMBER(V15),SUM(AE15:AF15)=0)</f>
        <v>0</v>
      </c>
      <c r="BK15" s="27"/>
      <c r="BM15" s="8"/>
    </row>
    <row r="16" spans="1:66" ht="11.25" customHeight="1" x14ac:dyDescent="0.2">
      <c r="A16" s="8"/>
      <c r="B16" s="106"/>
      <c r="C16" s="12"/>
      <c r="D16" s="12"/>
      <c r="E16" s="50" t="s">
        <v>30</v>
      </c>
      <c r="F16" s="50"/>
      <c r="G16" s="50"/>
      <c r="H16" s="12"/>
      <c r="I16" s="12"/>
      <c r="J16" s="168"/>
      <c r="K16" s="168"/>
      <c r="L16" s="191"/>
      <c r="M16" s="192"/>
      <c r="N16" s="89" t="s">
        <v>16</v>
      </c>
      <c r="O16" s="119" t="s">
        <v>16</v>
      </c>
      <c r="P16" s="24" t="s">
        <v>5</v>
      </c>
      <c r="Q16" s="106"/>
      <c r="R16" s="8"/>
      <c r="S16" s="106"/>
      <c r="T16" s="187"/>
      <c r="U16" s="188"/>
      <c r="V16" s="47"/>
      <c r="W16" s="10"/>
      <c r="X16" s="54"/>
      <c r="Y16" s="34"/>
      <c r="Z16" s="34"/>
      <c r="AA16" s="10"/>
      <c r="AB16" s="10"/>
      <c r="AC16" s="10"/>
      <c r="AD16" s="10"/>
      <c r="AE16" s="47"/>
      <c r="AF16" s="47"/>
      <c r="AG16" s="10"/>
      <c r="AH16" s="106"/>
      <c r="AI16" s="8"/>
      <c r="AK16" s="8"/>
      <c r="AL16" s="13"/>
      <c r="AO16" s="2" t="s">
        <v>16</v>
      </c>
      <c r="AP16" s="2" t="s">
        <v>16</v>
      </c>
      <c r="AQ16" s="2" t="s">
        <v>5</v>
      </c>
      <c r="AV16" s="32" t="s">
        <v>29</v>
      </c>
      <c r="AW16" s="26" t="s">
        <v>31</v>
      </c>
      <c r="AX16" s="26"/>
      <c r="AY16" s="26"/>
      <c r="AZ16" s="26"/>
      <c r="BA16" s="26"/>
      <c r="BB16" s="27"/>
      <c r="BE16" s="13">
        <f t="shared" si="0"/>
        <v>0</v>
      </c>
      <c r="BF16" s="13">
        <f t="shared" si="1"/>
        <v>0</v>
      </c>
      <c r="BI16" s="25" t="b">
        <f t="shared" si="2"/>
        <v>0</v>
      </c>
      <c r="BJ16" s="35" t="b">
        <f t="shared" si="3"/>
        <v>0</v>
      </c>
      <c r="BK16" s="27"/>
      <c r="BM16" s="8"/>
    </row>
    <row r="17" spans="1:65" ht="11.25" customHeight="1" x14ac:dyDescent="0.2">
      <c r="A17" s="8"/>
      <c r="B17" s="106"/>
      <c r="C17" s="138" t="s">
        <v>33</v>
      </c>
      <c r="D17" s="139"/>
      <c r="E17" s="53"/>
      <c r="F17" s="10"/>
      <c r="G17" s="10"/>
      <c r="H17" s="10"/>
      <c r="I17" s="10"/>
      <c r="J17" s="54" t="str">
        <f>IF(SUM(E17:E22)=0,"",LARGE(E17:E22,1))</f>
        <v/>
      </c>
      <c r="K17" s="58"/>
      <c r="L17" s="10"/>
      <c r="M17" s="11"/>
      <c r="N17" s="47"/>
      <c r="O17" s="47"/>
      <c r="P17" s="47"/>
      <c r="Q17" s="106"/>
      <c r="R17" s="8"/>
      <c r="S17" s="106"/>
      <c r="T17" s="10"/>
      <c r="U17" s="10"/>
      <c r="V17" s="47"/>
      <c r="W17" s="10"/>
      <c r="X17" s="54"/>
      <c r="Y17" s="34"/>
      <c r="Z17" s="34"/>
      <c r="AA17" s="10"/>
      <c r="AB17" s="10"/>
      <c r="AC17" s="10"/>
      <c r="AD17" s="10"/>
      <c r="AE17" s="47"/>
      <c r="AF17" s="47"/>
      <c r="AG17" s="10"/>
      <c r="AH17" s="106"/>
      <c r="AI17" s="8"/>
      <c r="AK17" s="8"/>
      <c r="AL17" s="13" t="s">
        <v>34</v>
      </c>
      <c r="AN17" s="31" t="s">
        <v>35</v>
      </c>
      <c r="AO17" s="59">
        <f t="shared" ref="AO17:AP22" si="4">PI()*POWER($E17/2000,2)*N17</f>
        <v>0</v>
      </c>
      <c r="AP17" s="59">
        <f t="shared" si="4"/>
        <v>0</v>
      </c>
      <c r="AQ17" s="60">
        <f t="shared" ref="AQ17:AQ22" si="5">IF($J$17="",0,PI()*POWER($J$17/2000,2)*P17)</f>
        <v>0</v>
      </c>
      <c r="AV17" s="25" t="b">
        <f t="shared" ref="AV17:AV22" si="6">AND(ISBLANK(E17),SUM(N17:P17)&gt;0)</f>
        <v>0</v>
      </c>
      <c r="AW17" s="35" t="b">
        <f t="shared" ref="AW17:AW22" si="7">AND(ISNUMBER(E17),SUM(N17:P17)=0)</f>
        <v>0</v>
      </c>
      <c r="AX17" s="26"/>
      <c r="AY17" s="26"/>
      <c r="AZ17" s="26"/>
      <c r="BA17" s="26"/>
      <c r="BB17" s="27"/>
      <c r="BE17" s="13">
        <f t="shared" si="0"/>
        <v>0</v>
      </c>
      <c r="BF17" s="13">
        <f t="shared" si="1"/>
        <v>0</v>
      </c>
      <c r="BI17" s="25" t="b">
        <f t="shared" si="2"/>
        <v>0</v>
      </c>
      <c r="BJ17" s="35" t="b">
        <f t="shared" si="3"/>
        <v>0</v>
      </c>
      <c r="BK17" s="27"/>
      <c r="BM17" s="8"/>
    </row>
    <row r="18" spans="1:65" ht="11.25" customHeight="1" x14ac:dyDescent="0.2">
      <c r="A18" s="8"/>
      <c r="B18" s="106"/>
      <c r="C18" s="140"/>
      <c r="D18" s="141"/>
      <c r="E18" s="47"/>
      <c r="F18" s="10"/>
      <c r="G18" s="10"/>
      <c r="H18" s="10"/>
      <c r="I18" s="10"/>
      <c r="J18" s="58"/>
      <c r="K18" s="58"/>
      <c r="L18" s="10"/>
      <c r="M18" s="11"/>
      <c r="N18" s="47"/>
      <c r="O18" s="47"/>
      <c r="P18" s="47"/>
      <c r="Q18" s="106"/>
      <c r="R18" s="8"/>
      <c r="S18" s="106"/>
      <c r="T18" s="10"/>
      <c r="U18" s="10"/>
      <c r="V18" s="47"/>
      <c r="W18" s="10"/>
      <c r="X18" s="54"/>
      <c r="Y18" s="34"/>
      <c r="Z18" s="34"/>
      <c r="AA18" s="10"/>
      <c r="AB18" s="10"/>
      <c r="AC18" s="10"/>
      <c r="AD18" s="10"/>
      <c r="AE18" s="47"/>
      <c r="AF18" s="134"/>
      <c r="AG18" s="10"/>
      <c r="AH18" s="106"/>
      <c r="AI18" s="8"/>
      <c r="AK18" s="62" t="s">
        <v>37</v>
      </c>
      <c r="AL18" s="63"/>
      <c r="AN18" s="31"/>
      <c r="AO18" s="59">
        <f t="shared" si="4"/>
        <v>0</v>
      </c>
      <c r="AP18" s="59">
        <f t="shared" si="4"/>
        <v>0</v>
      </c>
      <c r="AQ18" s="60">
        <f t="shared" si="5"/>
        <v>0</v>
      </c>
      <c r="AR18" s="2" t="s">
        <v>38</v>
      </c>
      <c r="AV18" s="25" t="b">
        <f t="shared" si="6"/>
        <v>0</v>
      </c>
      <c r="AW18" s="35" t="b">
        <f t="shared" si="7"/>
        <v>0</v>
      </c>
      <c r="AX18" s="26"/>
      <c r="AY18" s="26"/>
      <c r="AZ18" s="26"/>
      <c r="BA18" s="26"/>
      <c r="BB18" s="27"/>
      <c r="BE18" s="13">
        <f t="shared" si="0"/>
        <v>0</v>
      </c>
      <c r="BF18" s="13">
        <f>IF($X$15="",0,$X$15*AF18)</f>
        <v>0</v>
      </c>
      <c r="BI18" s="25" t="b">
        <f t="shared" si="2"/>
        <v>0</v>
      </c>
      <c r="BJ18" s="35" t="b">
        <f t="shared" si="3"/>
        <v>0</v>
      </c>
      <c r="BK18" s="27"/>
      <c r="BM18" s="8"/>
    </row>
    <row r="19" spans="1:65" ht="11.25" customHeight="1" x14ac:dyDescent="0.2">
      <c r="A19" s="8"/>
      <c r="B19" s="106"/>
      <c r="C19" s="10"/>
      <c r="D19" s="10"/>
      <c r="E19" s="47"/>
      <c r="F19" s="10"/>
      <c r="G19" s="10"/>
      <c r="H19" s="10"/>
      <c r="I19" s="10"/>
      <c r="J19" s="58"/>
      <c r="K19" s="58"/>
      <c r="L19" s="10"/>
      <c r="M19" s="11"/>
      <c r="N19" s="47"/>
      <c r="O19" s="47"/>
      <c r="P19" s="47"/>
      <c r="Q19" s="106"/>
      <c r="R19" s="8"/>
      <c r="S19" s="106"/>
      <c r="T19" s="10"/>
      <c r="U19" s="10"/>
      <c r="V19" s="47"/>
      <c r="W19" s="10"/>
      <c r="X19" s="54"/>
      <c r="Y19" s="34"/>
      <c r="Z19" s="34"/>
      <c r="AA19" s="10"/>
      <c r="AB19" s="10"/>
      <c r="AC19" s="10"/>
      <c r="AD19" s="10"/>
      <c r="AE19" s="47"/>
      <c r="AF19" s="47"/>
      <c r="AG19" s="10"/>
      <c r="AH19" s="106"/>
      <c r="AI19" s="8"/>
      <c r="AK19" s="8"/>
      <c r="AL19" s="13"/>
      <c r="AN19" s="31"/>
      <c r="AO19" s="59">
        <f t="shared" si="4"/>
        <v>0</v>
      </c>
      <c r="AP19" s="59">
        <f t="shared" si="4"/>
        <v>0</v>
      </c>
      <c r="AQ19" s="60">
        <f t="shared" si="5"/>
        <v>0</v>
      </c>
      <c r="AR19" s="2" t="s">
        <v>39</v>
      </c>
      <c r="AV19" s="25" t="b">
        <f t="shared" si="6"/>
        <v>0</v>
      </c>
      <c r="AW19" s="35" t="b">
        <f t="shared" si="7"/>
        <v>0</v>
      </c>
      <c r="AX19" s="26"/>
      <c r="AY19" s="26"/>
      <c r="AZ19" s="26"/>
      <c r="BA19" s="26"/>
      <c r="BB19" s="27"/>
      <c r="BE19" s="13">
        <f t="shared" si="0"/>
        <v>0</v>
      </c>
      <c r="BF19" s="13">
        <f>IF($X$15="",0,$X$15*AF19)</f>
        <v>0</v>
      </c>
      <c r="BI19" s="25" t="b">
        <f t="shared" si="2"/>
        <v>0</v>
      </c>
      <c r="BJ19" s="35" t="b">
        <f t="shared" si="3"/>
        <v>0</v>
      </c>
      <c r="BK19" s="27"/>
      <c r="BM19" s="8"/>
    </row>
    <row r="20" spans="1:65" ht="11.25" customHeight="1" thickBot="1" x14ac:dyDescent="0.25">
      <c r="A20" s="8"/>
      <c r="B20" s="106"/>
      <c r="C20" s="10"/>
      <c r="D20" s="10"/>
      <c r="E20" s="47"/>
      <c r="F20" s="10"/>
      <c r="G20" s="10"/>
      <c r="H20" s="10"/>
      <c r="I20" s="10"/>
      <c r="J20" s="58"/>
      <c r="K20" s="58"/>
      <c r="L20" s="10"/>
      <c r="M20" s="11"/>
      <c r="N20" s="47"/>
      <c r="O20" s="47"/>
      <c r="P20" s="47"/>
      <c r="Q20" s="106"/>
      <c r="R20" s="8"/>
      <c r="S20" s="106"/>
      <c r="T20" s="10"/>
      <c r="U20" s="10"/>
      <c r="V20" s="47"/>
      <c r="W20" s="10"/>
      <c r="X20" s="54"/>
      <c r="Y20" s="34"/>
      <c r="Z20" s="34"/>
      <c r="AA20" s="10"/>
      <c r="AB20" s="10"/>
      <c r="AC20" s="10"/>
      <c r="AD20" s="10"/>
      <c r="AE20" s="47"/>
      <c r="AF20" s="47"/>
      <c r="AG20" s="10"/>
      <c r="AH20" s="106"/>
      <c r="AI20" s="8"/>
      <c r="AK20" s="8"/>
      <c r="AL20" s="13"/>
      <c r="AN20" s="31"/>
      <c r="AO20" s="59">
        <f t="shared" si="4"/>
        <v>0</v>
      </c>
      <c r="AP20" s="59">
        <f t="shared" si="4"/>
        <v>0</v>
      </c>
      <c r="AQ20" s="60">
        <f t="shared" si="5"/>
        <v>0</v>
      </c>
      <c r="AR20" s="67">
        <f>PI()*POWER(E25/2000,2)</f>
        <v>0</v>
      </c>
      <c r="AS20" s="34">
        <f>E25</f>
        <v>0</v>
      </c>
      <c r="AT20" s="34"/>
      <c r="AV20" s="25" t="b">
        <f t="shared" si="6"/>
        <v>0</v>
      </c>
      <c r="AW20" s="35" t="b">
        <f t="shared" si="7"/>
        <v>0</v>
      </c>
      <c r="AX20" s="26"/>
      <c r="AY20" s="26"/>
      <c r="AZ20" s="26"/>
      <c r="BA20" s="26"/>
      <c r="BB20" s="27"/>
      <c r="BE20" s="13">
        <f t="shared" si="0"/>
        <v>0</v>
      </c>
      <c r="BF20" s="13">
        <f>IF($X$15="",0,$X$15*AF20)</f>
        <v>0</v>
      </c>
      <c r="BI20" s="64" t="b">
        <f>AND(ISBLANK(V20),SUM(AE20:AF20)&gt;0)</f>
        <v>0</v>
      </c>
      <c r="BJ20" s="65" t="b">
        <f>AND(ISNUMBER(V20),SUM(AE20:AF20)=0)</f>
        <v>0</v>
      </c>
      <c r="BK20" s="68"/>
      <c r="BM20" s="8"/>
    </row>
    <row r="21" spans="1:65" ht="11.25" customHeight="1" x14ac:dyDescent="0.2">
      <c r="A21" s="8"/>
      <c r="B21" s="106"/>
      <c r="C21" s="10"/>
      <c r="D21" s="10"/>
      <c r="E21" s="47"/>
      <c r="F21" s="10"/>
      <c r="G21" s="10"/>
      <c r="H21" s="10"/>
      <c r="I21" s="10"/>
      <c r="J21" s="58"/>
      <c r="K21" s="58"/>
      <c r="L21" s="10"/>
      <c r="M21" s="11"/>
      <c r="N21" s="47"/>
      <c r="O21" s="47"/>
      <c r="P21" s="47"/>
      <c r="Q21" s="106"/>
      <c r="R21" s="8"/>
      <c r="S21" s="106"/>
      <c r="T21" s="10"/>
      <c r="U21" s="10"/>
      <c r="V21" s="10"/>
      <c r="W21" s="10"/>
      <c r="X21" s="10"/>
      <c r="Y21" s="10"/>
      <c r="Z21" s="10"/>
      <c r="AA21" s="10"/>
      <c r="AB21" s="10"/>
      <c r="AC21" s="10"/>
      <c r="AD21" s="23" t="s">
        <v>40</v>
      </c>
      <c r="AE21" s="69">
        <f>BE21+BF21</f>
        <v>0</v>
      </c>
      <c r="AF21" s="163" t="s">
        <v>41</v>
      </c>
      <c r="AG21" s="70" t="str">
        <f>IF(OR(AE22=0,SUM(AE15:AF20)=0),"",IF(BI21&gt;0,$AL$9,AE21/AE22))</f>
        <v/>
      </c>
      <c r="AH21" s="106"/>
      <c r="AI21" s="8"/>
      <c r="AK21" s="8"/>
      <c r="AL21" s="13"/>
      <c r="AN21" s="31"/>
      <c r="AO21" s="59">
        <f t="shared" si="4"/>
        <v>0</v>
      </c>
      <c r="AP21" s="59">
        <f t="shared" si="4"/>
        <v>0</v>
      </c>
      <c r="AQ21" s="60">
        <f t="shared" si="5"/>
        <v>0</v>
      </c>
      <c r="AR21" s="67">
        <f>PI()*POWER(E26/2000,2)</f>
        <v>0</v>
      </c>
      <c r="AS21" s="34">
        <f>E26</f>
        <v>0</v>
      </c>
      <c r="AT21" s="34"/>
      <c r="AV21" s="25" t="b">
        <f t="shared" si="6"/>
        <v>0</v>
      </c>
      <c r="AW21" s="35" t="b">
        <f t="shared" si="7"/>
        <v>0</v>
      </c>
      <c r="AX21" s="26"/>
      <c r="AY21" s="26"/>
      <c r="AZ21" s="26"/>
      <c r="BA21" s="26"/>
      <c r="BB21" s="27"/>
      <c r="BE21" s="71">
        <f>SUM(BE15:BE20)</f>
        <v>0</v>
      </c>
      <c r="BF21" s="71">
        <f>SUM(BF15:BF20)</f>
        <v>0</v>
      </c>
      <c r="BG21" s="13" t="s">
        <v>42</v>
      </c>
      <c r="BH21" s="39" t="s">
        <v>43</v>
      </c>
      <c r="BI21" s="22">
        <f>COUNTIF(BI11:BK20,TRUE())</f>
        <v>0</v>
      </c>
      <c r="BM21" s="8"/>
    </row>
    <row r="22" spans="1:65" ht="11.25" customHeight="1" thickBot="1" x14ac:dyDescent="0.25">
      <c r="A22" s="8"/>
      <c r="B22" s="106"/>
      <c r="C22" s="10"/>
      <c r="D22" s="10"/>
      <c r="E22" s="47"/>
      <c r="F22" s="10"/>
      <c r="G22" s="10"/>
      <c r="H22" s="10"/>
      <c r="I22" s="10"/>
      <c r="J22" s="58"/>
      <c r="K22" s="58"/>
      <c r="L22" s="10"/>
      <c r="M22" s="11"/>
      <c r="N22" s="47"/>
      <c r="O22" s="47"/>
      <c r="P22" s="47"/>
      <c r="Q22" s="106"/>
      <c r="R22" s="8"/>
      <c r="S22" s="106"/>
      <c r="T22" s="10"/>
      <c r="U22" s="10"/>
      <c r="V22" s="10"/>
      <c r="W22" s="10"/>
      <c r="X22" s="10"/>
      <c r="Y22" s="10"/>
      <c r="Z22" s="10"/>
      <c r="AA22" s="10"/>
      <c r="AB22" s="10"/>
      <c r="AC22" s="10"/>
      <c r="AD22" s="23" t="s">
        <v>36</v>
      </c>
      <c r="AE22" s="72">
        <f>AE12</f>
        <v>0</v>
      </c>
      <c r="AF22" s="163"/>
      <c r="AG22" s="73" t="str">
        <f>IF(AG21="","",IF(AG21=$AL$9,"",IF(AG21&lt;=$BF$23,$AL$7,$AL$8)))</f>
        <v/>
      </c>
      <c r="AH22" s="106"/>
      <c r="AI22" s="8"/>
      <c r="AK22" s="8"/>
      <c r="AL22" s="74" t="s">
        <v>44</v>
      </c>
      <c r="AN22" s="31"/>
      <c r="AO22" s="59">
        <f t="shared" si="4"/>
        <v>0</v>
      </c>
      <c r="AP22" s="59">
        <f t="shared" si="4"/>
        <v>0</v>
      </c>
      <c r="AQ22" s="60">
        <f t="shared" si="5"/>
        <v>0</v>
      </c>
      <c r="AR22" s="67">
        <f>PI()*POWER(E27/2000,2)</f>
        <v>0</v>
      </c>
      <c r="AS22" s="34">
        <f>E27</f>
        <v>0</v>
      </c>
      <c r="AT22" s="34"/>
      <c r="AV22" s="25" t="b">
        <f t="shared" si="6"/>
        <v>0</v>
      </c>
      <c r="AW22" s="35" t="b">
        <f t="shared" si="7"/>
        <v>0</v>
      </c>
      <c r="AX22" s="26"/>
      <c r="AY22" s="26"/>
      <c r="AZ22" s="26"/>
      <c r="BA22" s="26"/>
      <c r="BB22" s="27"/>
      <c r="BE22" s="13"/>
      <c r="BF22" s="13"/>
      <c r="BG22" s="13"/>
      <c r="BI22" s="19" t="s">
        <v>11</v>
      </c>
      <c r="BJ22" s="20"/>
      <c r="BK22" s="21"/>
      <c r="BM22" s="8"/>
    </row>
    <row r="23" spans="1:65" ht="11.25" customHeight="1" x14ac:dyDescent="0.2">
      <c r="A23" s="8"/>
      <c r="B23" s="106"/>
      <c r="C23" s="10"/>
      <c r="D23" s="10"/>
      <c r="E23" s="10"/>
      <c r="F23" s="10"/>
      <c r="G23" s="10"/>
      <c r="H23" s="10"/>
      <c r="I23" s="10"/>
      <c r="J23" s="34"/>
      <c r="K23" s="58"/>
      <c r="L23" s="56"/>
      <c r="M23" s="11"/>
      <c r="N23" s="40"/>
      <c r="O23" s="34"/>
      <c r="P23" s="34"/>
      <c r="Q23" s="106"/>
      <c r="R23" s="8"/>
      <c r="S23" s="106"/>
      <c r="T23" s="10"/>
      <c r="U23" s="10"/>
      <c r="V23" s="10"/>
      <c r="W23" s="10"/>
      <c r="X23" s="10"/>
      <c r="Y23" s="10"/>
      <c r="Z23" s="10"/>
      <c r="AA23" s="10"/>
      <c r="AB23" s="10"/>
      <c r="AC23" s="10"/>
      <c r="AD23" s="10"/>
      <c r="AE23" s="10"/>
      <c r="AF23" s="10"/>
      <c r="AG23" s="10"/>
      <c r="AH23" s="106"/>
      <c r="AI23" s="8"/>
      <c r="AK23" s="8"/>
      <c r="AL23" s="13" t="s">
        <v>45</v>
      </c>
      <c r="AN23" s="31"/>
      <c r="AO23" s="75"/>
      <c r="AR23" s="76">
        <f>(G25*H25)/1000000</f>
        <v>0</v>
      </c>
      <c r="AS23" s="46">
        <f t="shared" ref="AS23:AT25" si="8">G25</f>
        <v>0</v>
      </c>
      <c r="AT23" s="46">
        <f t="shared" si="8"/>
        <v>0</v>
      </c>
      <c r="AV23" s="32"/>
      <c r="AW23" s="26"/>
      <c r="AX23" s="26"/>
      <c r="AY23" s="26"/>
      <c r="AZ23" s="26"/>
      <c r="BA23" s="26"/>
      <c r="BB23" s="27"/>
      <c r="BE23" s="31" t="s">
        <v>46</v>
      </c>
      <c r="BF23" s="77">
        <v>5</v>
      </c>
      <c r="BG23" s="13" t="s">
        <v>47</v>
      </c>
      <c r="BI23" s="25" t="b">
        <f>AND(ISBLANK(AE25),ISNUMBER(AE27))</f>
        <v>0</v>
      </c>
      <c r="BJ23" s="26"/>
      <c r="BK23" s="27"/>
      <c r="BM23" s="8"/>
    </row>
    <row r="24" spans="1:65" ht="11.25" customHeight="1" x14ac:dyDescent="0.2">
      <c r="A24" s="8"/>
      <c r="B24" s="106"/>
      <c r="C24" s="12"/>
      <c r="D24" s="12"/>
      <c r="E24" s="12" t="s">
        <v>30</v>
      </c>
      <c r="F24" s="12"/>
      <c r="G24" s="12" t="s">
        <v>48</v>
      </c>
      <c r="H24" s="12"/>
      <c r="I24" s="12"/>
      <c r="J24" s="78"/>
      <c r="K24" s="79"/>
      <c r="L24" s="80"/>
      <c r="M24" s="81"/>
      <c r="N24" s="66"/>
      <c r="O24" s="34"/>
      <c r="P24" s="34"/>
      <c r="Q24" s="106"/>
      <c r="R24" s="8"/>
      <c r="S24" s="106"/>
      <c r="T24" s="10"/>
      <c r="U24" s="10"/>
      <c r="V24" s="10"/>
      <c r="W24" s="10"/>
      <c r="X24" s="10"/>
      <c r="Y24" s="10"/>
      <c r="Z24" s="10"/>
      <c r="AA24" s="10"/>
      <c r="AB24" s="10"/>
      <c r="AC24" s="10"/>
      <c r="AD24" s="10"/>
      <c r="AE24" s="10"/>
      <c r="AF24" s="16"/>
      <c r="AG24" s="10"/>
      <c r="AH24" s="106"/>
      <c r="AI24" s="8"/>
      <c r="AK24" s="8"/>
      <c r="AL24" s="13" t="s">
        <v>123</v>
      </c>
      <c r="AN24" s="31"/>
      <c r="AR24" s="76">
        <f>(G26*H26)/1000000</f>
        <v>0</v>
      </c>
      <c r="AS24" s="46">
        <f t="shared" si="8"/>
        <v>0</v>
      </c>
      <c r="AT24" s="46">
        <f t="shared" si="8"/>
        <v>0</v>
      </c>
      <c r="AV24" s="32" t="s">
        <v>29</v>
      </c>
      <c r="AW24" s="26" t="s">
        <v>49</v>
      </c>
      <c r="AX24" s="26"/>
      <c r="AY24" s="26" t="s">
        <v>50</v>
      </c>
      <c r="AZ24" s="26"/>
      <c r="BA24" s="26" t="s">
        <v>51</v>
      </c>
      <c r="BB24" s="27" t="s">
        <v>31</v>
      </c>
      <c r="BE24" s="13"/>
      <c r="BF24" s="13"/>
      <c r="BG24" s="13"/>
      <c r="BI24" s="32"/>
      <c r="BJ24" s="26"/>
      <c r="BK24" s="27"/>
      <c r="BM24" s="8"/>
    </row>
    <row r="25" spans="1:65" ht="11.25" customHeight="1" x14ac:dyDescent="0.2">
      <c r="A25" s="8"/>
      <c r="B25" s="106"/>
      <c r="C25" s="23"/>
      <c r="D25" s="23" t="s">
        <v>52</v>
      </c>
      <c r="E25" s="53"/>
      <c r="F25" s="10"/>
      <c r="G25" s="53"/>
      <c r="H25" s="156"/>
      <c r="I25" s="156"/>
      <c r="J25" s="54" t="str">
        <f>IF(AND(SUM(E25:E27)=0,SUM(G25:I27)=0),"",INDEX(AS20:AT25,MATCH(LARGE(AR20:AR25,1),AR20:AR25,0),1))</f>
        <v/>
      </c>
      <c r="K25" s="54" t="str">
        <f>IF(AND(SUM(E25:E27)=0,SUM(G25:H27)=0),"",IF(ISBLANK(INDEX(AS20:AT25,MATCH(LARGE(AR20:AR25,1),AR20:AR25,0),2)),"",INDEX(AS20:AT25,MATCH(LARGE(AR20:AR25,1),AR20:AR25,0),2)))</f>
        <v/>
      </c>
      <c r="L25" s="10"/>
      <c r="M25" s="11"/>
      <c r="N25" s="53"/>
      <c r="O25" s="47"/>
      <c r="P25" s="47"/>
      <c r="Q25" s="106"/>
      <c r="R25" s="8"/>
      <c r="S25" s="106"/>
      <c r="T25" s="10"/>
      <c r="U25" s="10"/>
      <c r="V25" s="10"/>
      <c r="W25" s="10"/>
      <c r="X25" s="10"/>
      <c r="Y25" s="10"/>
      <c r="Z25" s="10"/>
      <c r="AA25" s="10"/>
      <c r="AB25" s="10"/>
      <c r="AC25" s="10"/>
      <c r="AD25" s="23" t="s">
        <v>20</v>
      </c>
      <c r="AE25" s="164"/>
      <c r="AF25" s="165"/>
      <c r="AG25" s="166"/>
      <c r="AH25" s="106"/>
      <c r="AI25" s="8"/>
      <c r="AK25" s="8"/>
      <c r="AL25" s="13"/>
      <c r="AN25" s="31" t="s">
        <v>53</v>
      </c>
      <c r="AO25" s="59">
        <f t="shared" ref="AO25:AP27" si="9">IF($K$25="",PI()*POWER($E25/2000,2)*N25,($G25/1000)*($H25/1000)*N25)</f>
        <v>0</v>
      </c>
      <c r="AP25" s="59">
        <f t="shared" si="9"/>
        <v>0</v>
      </c>
      <c r="AQ25" s="60">
        <f>IF($J$25="",0,IF($K$25="",PI()*POWER($J$25/2000,2)*P25,($J$25/1000)*($K$25/1000)*P25))</f>
        <v>0</v>
      </c>
      <c r="AR25" s="76">
        <f>(G27*H27)/1000000</f>
        <v>0</v>
      </c>
      <c r="AS25" s="46">
        <f t="shared" si="8"/>
        <v>0</v>
      </c>
      <c r="AT25" s="46">
        <f t="shared" si="8"/>
        <v>0</v>
      </c>
      <c r="AV25" s="25" t="b">
        <f>AND(ISNUMBER(E25),OR(ISNUMBER(G25),ISNUMBER(H25)))</f>
        <v>0</v>
      </c>
      <c r="AW25" s="35" t="b">
        <f>AND(ISNUMBER(G25),ISNUMBER(E25))</f>
        <v>0</v>
      </c>
      <c r="AX25" s="35" t="b">
        <f>AND(ISBLANK(G25),ISNUMBER(H25))</f>
        <v>0</v>
      </c>
      <c r="AY25" s="35" t="b">
        <f>AND(ISNUMBER(H25),ISNUMBER(E25))</f>
        <v>0</v>
      </c>
      <c r="AZ25" s="35" t="b">
        <f>AND(ISBLANK(H25),ISNUMBER(G25))</f>
        <v>0</v>
      </c>
      <c r="BA25" s="35" t="b">
        <f>AND(SUM(E25:I25)=0,SUM(N25:P25)&gt;0)</f>
        <v>0</v>
      </c>
      <c r="BB25" s="36" t="b">
        <f>AND(SUM(N25:P25)=0,SUM(E25:I25)&gt;0)</f>
        <v>0</v>
      </c>
      <c r="BI25" s="32" t="s">
        <v>6</v>
      </c>
      <c r="BJ25" s="26"/>
      <c r="BK25" s="27"/>
      <c r="BM25" s="8"/>
    </row>
    <row r="26" spans="1:65" ht="11.25" customHeight="1" x14ac:dyDescent="0.2">
      <c r="A26" s="8"/>
      <c r="B26" s="106"/>
      <c r="C26" s="10"/>
      <c r="D26" s="10"/>
      <c r="E26" s="53"/>
      <c r="F26" s="10"/>
      <c r="G26" s="53"/>
      <c r="H26" s="156"/>
      <c r="I26" s="156"/>
      <c r="J26" s="58"/>
      <c r="K26" s="58"/>
      <c r="L26" s="10"/>
      <c r="M26" s="11"/>
      <c r="N26" s="53"/>
      <c r="O26" s="53"/>
      <c r="P26" s="53"/>
      <c r="Q26" s="106"/>
      <c r="R26" s="8"/>
      <c r="S26" s="106"/>
      <c r="T26" s="10"/>
      <c r="U26" s="10"/>
      <c r="V26" s="10"/>
      <c r="W26" s="10"/>
      <c r="X26" s="167" t="s">
        <v>17</v>
      </c>
      <c r="Y26" s="167"/>
      <c r="Z26" s="167"/>
      <c r="AA26" s="17"/>
      <c r="AB26" s="17"/>
      <c r="AC26" s="17"/>
      <c r="AD26" s="17"/>
      <c r="AE26" s="82"/>
      <c r="AF26" s="10"/>
      <c r="AG26" s="10"/>
      <c r="AH26" s="106"/>
      <c r="AI26" s="8"/>
      <c r="AK26" s="8"/>
      <c r="AL26" s="13"/>
      <c r="AN26" s="31"/>
      <c r="AO26" s="59">
        <f t="shared" si="9"/>
        <v>0</v>
      </c>
      <c r="AP26" s="59">
        <f t="shared" si="9"/>
        <v>0</v>
      </c>
      <c r="AQ26" s="60">
        <f>IF($J$25="",0,IF($K$25="",PI()*POWER($J$25/2000,2)*P26,($J$25/1000)*($K$25/1000)*P26))</f>
        <v>0</v>
      </c>
      <c r="AV26" s="25" t="b">
        <f>AND(ISNUMBER(E26),OR(ISNUMBER(G26),ISNUMBER(H26)))</f>
        <v>0</v>
      </c>
      <c r="AW26" s="35" t="b">
        <f>AND(ISNUMBER(G26),ISNUMBER(E26))</f>
        <v>0</v>
      </c>
      <c r="AX26" s="35" t="b">
        <f>AND(ISBLANK(G26),ISNUMBER(H26))</f>
        <v>0</v>
      </c>
      <c r="AY26" s="35" t="b">
        <f>AND(ISNUMBER(H26),ISNUMBER(E26))</f>
        <v>0</v>
      </c>
      <c r="AZ26" s="35" t="b">
        <f>AND(ISBLANK(H26),ISNUMBER(G26))</f>
        <v>0</v>
      </c>
      <c r="BA26" s="35" t="b">
        <f>AND(SUM(E26:I26)=0,SUM(N26:P26)&gt;0)</f>
        <v>0</v>
      </c>
      <c r="BB26" s="36" t="b">
        <f>AND(SUM(N26:P26)=0,SUM(E26:I26)&gt;0)</f>
        <v>0</v>
      </c>
      <c r="BI26" s="25" t="b">
        <f>AND(ISBLANK(AE27),ISTEXT(AE25))</f>
        <v>0</v>
      </c>
      <c r="BJ26" s="26"/>
      <c r="BK26" s="27"/>
      <c r="BM26" s="8"/>
    </row>
    <row r="27" spans="1:65" ht="11.25" customHeight="1" x14ac:dyDescent="0.2">
      <c r="A27" s="8"/>
      <c r="B27" s="106"/>
      <c r="C27" s="10"/>
      <c r="D27" s="10"/>
      <c r="E27" s="53"/>
      <c r="F27" s="10"/>
      <c r="G27" s="53"/>
      <c r="H27" s="156"/>
      <c r="I27" s="156"/>
      <c r="J27" s="58"/>
      <c r="K27" s="58"/>
      <c r="L27" s="10"/>
      <c r="M27" s="11"/>
      <c r="N27" s="53"/>
      <c r="O27" s="53"/>
      <c r="P27" s="53"/>
      <c r="Q27" s="106"/>
      <c r="R27" s="8"/>
      <c r="S27" s="106"/>
      <c r="T27" s="10"/>
      <c r="U27" s="10"/>
      <c r="V27" s="10"/>
      <c r="W27" s="10"/>
      <c r="X27" s="167"/>
      <c r="Y27" s="167"/>
      <c r="Z27" s="167"/>
      <c r="AA27" s="10"/>
      <c r="AB27" s="10"/>
      <c r="AC27" s="10"/>
      <c r="AD27" s="38" t="str">
        <f>$AD$12</f>
        <v>Nominate the m2 area</v>
      </c>
      <c r="AE27" s="45"/>
      <c r="AF27" s="10"/>
      <c r="AG27" s="10"/>
      <c r="AH27" s="106"/>
      <c r="AI27" s="8"/>
      <c r="AK27" s="8"/>
      <c r="AL27" s="13"/>
      <c r="AN27" s="31"/>
      <c r="AO27" s="59">
        <f t="shared" si="9"/>
        <v>0</v>
      </c>
      <c r="AP27" s="59">
        <f t="shared" si="9"/>
        <v>0</v>
      </c>
      <c r="AQ27" s="60">
        <f>IF($J$25="",0,IF($K$25="",PI()*POWER($J$25/2000,2)*P27,($J$25/1000)*($K$25/1000)*P27))</f>
        <v>0</v>
      </c>
      <c r="AV27" s="25" t="b">
        <f>AND(ISNUMBER(E27),OR(ISNUMBER(G27),ISNUMBER(H27)))</f>
        <v>0</v>
      </c>
      <c r="AW27" s="35" t="b">
        <f>AND(ISNUMBER(G27),ISNUMBER(E27))</f>
        <v>0</v>
      </c>
      <c r="AX27" s="35" t="b">
        <f>AND(ISBLANK(G27),ISNUMBER(H27))</f>
        <v>0</v>
      </c>
      <c r="AY27" s="35" t="b">
        <f>AND(ISNUMBER(H27),ISNUMBER(E27))</f>
        <v>0</v>
      </c>
      <c r="AZ27" s="35" t="b">
        <f>AND(ISBLANK(H27),ISNUMBER(G27))</f>
        <v>0</v>
      </c>
      <c r="BA27" s="35" t="b">
        <f>AND(SUM(E27:I27)=0,SUM(N27:P27)&gt;0)</f>
        <v>0</v>
      </c>
      <c r="BB27" s="36" t="b">
        <f>AND(SUM(N27:P27)=0,SUM(E27:I27)&gt;0)</f>
        <v>0</v>
      </c>
      <c r="BE27" s="14" t="s">
        <v>54</v>
      </c>
      <c r="BI27" s="32"/>
      <c r="BJ27" s="26"/>
      <c r="BK27" s="27"/>
      <c r="BM27" s="8"/>
    </row>
    <row r="28" spans="1:65" ht="11.25" customHeight="1" x14ac:dyDescent="0.2">
      <c r="A28" s="8"/>
      <c r="B28" s="106"/>
      <c r="C28" s="10"/>
      <c r="D28" s="10"/>
      <c r="E28" s="10"/>
      <c r="F28" s="10"/>
      <c r="G28" s="10"/>
      <c r="H28" s="10"/>
      <c r="I28" s="10"/>
      <c r="J28" s="34"/>
      <c r="K28" s="58"/>
      <c r="L28" s="56"/>
      <c r="M28" s="11"/>
      <c r="N28" s="28"/>
      <c r="O28" s="34"/>
      <c r="P28" s="34"/>
      <c r="Q28" s="106"/>
      <c r="R28" s="8"/>
      <c r="S28" s="106"/>
      <c r="T28" s="12"/>
      <c r="U28" s="12"/>
      <c r="V28" s="12" t="s">
        <v>23</v>
      </c>
      <c r="W28" s="12"/>
      <c r="X28" s="168"/>
      <c r="Y28" s="168"/>
      <c r="Z28" s="168"/>
      <c r="AA28" s="12"/>
      <c r="AB28" s="12"/>
      <c r="AC28" s="12"/>
      <c r="AD28" s="12"/>
      <c r="AE28" s="117" t="s">
        <v>16</v>
      </c>
      <c r="AF28" s="24" t="s">
        <v>5</v>
      </c>
      <c r="AG28" s="10"/>
      <c r="AH28" s="106"/>
      <c r="AI28" s="8"/>
      <c r="AK28" s="8"/>
      <c r="AL28" s="13"/>
      <c r="AN28" s="31"/>
      <c r="AV28" s="32"/>
      <c r="AW28" s="26"/>
      <c r="AX28" s="26"/>
      <c r="AY28" s="26"/>
      <c r="AZ28" s="26"/>
      <c r="BA28" s="26"/>
      <c r="BB28" s="27"/>
      <c r="BE28" s="2" t="s">
        <v>26</v>
      </c>
      <c r="BF28" s="2" t="s">
        <v>27</v>
      </c>
      <c r="BI28" s="32" t="s">
        <v>23</v>
      </c>
      <c r="BJ28" s="26" t="s">
        <v>16</v>
      </c>
      <c r="BK28" s="27" t="s">
        <v>28</v>
      </c>
      <c r="BM28" s="8"/>
    </row>
    <row r="29" spans="1:65" ht="11.25" customHeight="1" x14ac:dyDescent="0.2">
      <c r="A29" s="8"/>
      <c r="B29" s="106"/>
      <c r="C29" s="12"/>
      <c r="D29" s="12"/>
      <c r="E29" s="12" t="s">
        <v>30</v>
      </c>
      <c r="F29" s="12"/>
      <c r="G29" s="12"/>
      <c r="H29" s="12"/>
      <c r="I29" s="12"/>
      <c r="J29" s="78"/>
      <c r="K29" s="79"/>
      <c r="L29" s="80"/>
      <c r="M29" s="81"/>
      <c r="N29" s="66"/>
      <c r="O29" s="34"/>
      <c r="P29" s="34"/>
      <c r="Q29" s="106"/>
      <c r="R29" s="8"/>
      <c r="S29" s="106"/>
      <c r="T29" s="138" t="s">
        <v>126</v>
      </c>
      <c r="U29" s="139"/>
      <c r="V29" s="53"/>
      <c r="W29" s="10"/>
      <c r="X29" s="54" t="str">
        <f>IF(SUM(V29:V31)=0,"",LARGE(V29:V31,1))</f>
        <v/>
      </c>
      <c r="Y29" s="34"/>
      <c r="Z29" s="34"/>
      <c r="AA29" s="10"/>
      <c r="AB29" s="10"/>
      <c r="AC29" s="10"/>
      <c r="AD29" s="44" t="str">
        <f>$AD$14</f>
        <v>Nominate light type and number:</v>
      </c>
      <c r="AE29" s="53"/>
      <c r="AF29" s="47"/>
      <c r="AG29" s="10"/>
      <c r="AH29" s="106"/>
      <c r="AI29" s="8"/>
      <c r="AK29" s="8"/>
      <c r="AL29" s="13"/>
      <c r="AN29" s="31"/>
      <c r="AV29" s="32" t="s">
        <v>29</v>
      </c>
      <c r="AW29" s="26" t="s">
        <v>31</v>
      </c>
      <c r="AX29" s="26"/>
      <c r="AY29" s="26"/>
      <c r="AZ29" s="26"/>
      <c r="BA29" s="26"/>
      <c r="BB29" s="27"/>
      <c r="BE29" s="13">
        <f>V29*AE29</f>
        <v>0</v>
      </c>
      <c r="BF29" s="13">
        <f>IF($X$29="",0,$X$29*AF29)</f>
        <v>0</v>
      </c>
      <c r="BI29" s="25" t="b">
        <f>AND(ISBLANK(V29),SUM(AE29:AF29)&gt;0)</f>
        <v>0</v>
      </c>
      <c r="BJ29" s="35" t="b">
        <f>AND(ISNUMBER(V29),SUM(AE29:AF29)=0)</f>
        <v>0</v>
      </c>
      <c r="BK29" s="27"/>
      <c r="BM29" s="8"/>
    </row>
    <row r="30" spans="1:65" ht="11.25" customHeight="1" x14ac:dyDescent="0.2">
      <c r="A30" s="8"/>
      <c r="B30" s="106"/>
      <c r="C30" s="23"/>
      <c r="D30" s="23" t="s">
        <v>115</v>
      </c>
      <c r="E30" s="53"/>
      <c r="F30" s="10"/>
      <c r="G30" s="10"/>
      <c r="H30" s="10"/>
      <c r="I30" s="10"/>
      <c r="J30" s="54" t="str">
        <f>IF(SUM(E30:E31)=0,"",LARGE(E30:E31,1))</f>
        <v/>
      </c>
      <c r="K30" s="58"/>
      <c r="L30" s="10"/>
      <c r="M30" s="11"/>
      <c r="N30" s="47"/>
      <c r="O30" s="47"/>
      <c r="P30" s="47"/>
      <c r="Q30" s="106"/>
      <c r="R30" s="8"/>
      <c r="S30" s="106"/>
      <c r="T30" s="140"/>
      <c r="U30" s="141"/>
      <c r="V30" s="47"/>
      <c r="W30" s="10"/>
      <c r="X30" s="54"/>
      <c r="Y30" s="34"/>
      <c r="Z30" s="34"/>
      <c r="AA30" s="10"/>
      <c r="AB30" s="10"/>
      <c r="AC30" s="10"/>
      <c r="AD30" s="10"/>
      <c r="AE30" s="47"/>
      <c r="AF30" s="47"/>
      <c r="AG30" s="10"/>
      <c r="AH30" s="106"/>
      <c r="AI30" s="8"/>
      <c r="AK30" s="8"/>
      <c r="AL30" s="13"/>
      <c r="AN30" s="31" t="s">
        <v>55</v>
      </c>
      <c r="AO30" s="59">
        <f>PI()*POWER($E30/2000,2)*N30</f>
        <v>0</v>
      </c>
      <c r="AP30" s="59">
        <f>PI()*POWER($E30/2000,2)*O30</f>
        <v>0</v>
      </c>
      <c r="AQ30" s="60">
        <f>IF($J$30="",0,PI()*POWER($J$30/2000,2)*P30)</f>
        <v>0</v>
      </c>
      <c r="AV30" s="25" t="b">
        <f>AND(ISBLANK(E30),SUM(N30:P30)&gt;0)</f>
        <v>0</v>
      </c>
      <c r="AW30" s="35" t="b">
        <f>AND(ISNUMBER(E30),SUM(N30:P30)=0)</f>
        <v>0</v>
      </c>
      <c r="AX30" s="26"/>
      <c r="AY30" s="26"/>
      <c r="AZ30" s="26"/>
      <c r="BA30" s="26"/>
      <c r="BB30" s="27"/>
      <c r="BE30" s="13">
        <f>V30*AE30</f>
        <v>0</v>
      </c>
      <c r="BF30" s="13">
        <f>IF($X$29="",0,$X$29*AF30)</f>
        <v>0</v>
      </c>
      <c r="BI30" s="25" t="b">
        <f>AND(ISBLANK(V30),SUM(AE30:AF30)&gt;0)</f>
        <v>0</v>
      </c>
      <c r="BJ30" s="35" t="b">
        <f>AND(ISNUMBER(V30),SUM(AE30:AF30)=0)</f>
        <v>0</v>
      </c>
      <c r="BK30" s="27"/>
      <c r="BM30" s="8"/>
    </row>
    <row r="31" spans="1:65" ht="11.25" customHeight="1" thickBot="1" x14ac:dyDescent="0.25">
      <c r="A31" s="8"/>
      <c r="B31" s="106"/>
      <c r="C31" s="10"/>
      <c r="D31" s="10"/>
      <c r="E31" s="53"/>
      <c r="F31" s="10"/>
      <c r="G31" s="10"/>
      <c r="H31" s="10"/>
      <c r="I31" s="10"/>
      <c r="J31" s="58"/>
      <c r="K31" s="58"/>
      <c r="L31" s="10"/>
      <c r="M31" s="11"/>
      <c r="N31" s="47"/>
      <c r="O31" s="47"/>
      <c r="P31" s="47"/>
      <c r="Q31" s="106"/>
      <c r="R31" s="8"/>
      <c r="S31" s="106"/>
      <c r="T31" s="10"/>
      <c r="U31" s="10"/>
      <c r="V31" s="47"/>
      <c r="W31" s="10"/>
      <c r="X31" s="54"/>
      <c r="Y31" s="34"/>
      <c r="Z31" s="34"/>
      <c r="AA31" s="10"/>
      <c r="AB31" s="10"/>
      <c r="AC31" s="10"/>
      <c r="AD31" s="10"/>
      <c r="AE31" s="47"/>
      <c r="AF31" s="47"/>
      <c r="AG31" s="10"/>
      <c r="AH31" s="106"/>
      <c r="AI31" s="8"/>
      <c r="AK31" s="8"/>
      <c r="AL31" s="13"/>
      <c r="AN31" s="31"/>
      <c r="AO31" s="59">
        <f>PI()*POWER($E31/2000,2)*N31</f>
        <v>0</v>
      </c>
      <c r="AP31" s="59">
        <f>PI()*POWER($E31/2000,2)*O31</f>
        <v>0</v>
      </c>
      <c r="AQ31" s="60">
        <f>IF($J$30="",0,PI()*POWER($J$30/2000,2)*P31)</f>
        <v>0</v>
      </c>
      <c r="AV31" s="64" t="b">
        <f>AND(ISBLANK(E31),SUM(N31:P31)&gt;0)</f>
        <v>0</v>
      </c>
      <c r="AW31" s="65" t="b">
        <f>AND(ISNUMBER(E31),SUM(N31:P31)=0)</f>
        <v>0</v>
      </c>
      <c r="AX31" s="83"/>
      <c r="AY31" s="83"/>
      <c r="AZ31" s="83"/>
      <c r="BA31" s="83"/>
      <c r="BB31" s="68"/>
      <c r="BE31" s="13">
        <f>V31*AE31</f>
        <v>0</v>
      </c>
      <c r="BF31" s="13">
        <f>IF($X$29="",0,$X$29*AF31)</f>
        <v>0</v>
      </c>
      <c r="BI31" s="64" t="b">
        <f>AND(ISBLANK(V31),SUM(AE31:AF31)&gt;0)</f>
        <v>0</v>
      </c>
      <c r="BJ31" s="65" t="b">
        <f>AND(ISNUMBER(V31),SUM(AE31:AF31)=0)</f>
        <v>0</v>
      </c>
      <c r="BK31" s="68"/>
      <c r="BM31" s="8"/>
    </row>
    <row r="32" spans="1:65" ht="11.25" customHeight="1" x14ac:dyDescent="0.2">
      <c r="A32" s="8"/>
      <c r="B32" s="106"/>
      <c r="C32" s="10"/>
      <c r="D32" s="10"/>
      <c r="E32" s="10"/>
      <c r="F32" s="10"/>
      <c r="G32" s="10"/>
      <c r="H32" s="10"/>
      <c r="I32" s="10"/>
      <c r="J32" s="10"/>
      <c r="K32" s="10"/>
      <c r="L32" s="10"/>
      <c r="M32" s="10"/>
      <c r="N32" s="28"/>
      <c r="O32" s="34"/>
      <c r="P32" s="34"/>
      <c r="Q32" s="106"/>
      <c r="R32" s="8"/>
      <c r="S32" s="106"/>
      <c r="T32" s="10"/>
      <c r="U32" s="10"/>
      <c r="V32" s="10"/>
      <c r="W32" s="10"/>
      <c r="X32" s="10"/>
      <c r="Y32" s="10"/>
      <c r="Z32" s="10"/>
      <c r="AA32" s="10"/>
      <c r="AB32" s="10"/>
      <c r="AC32" s="10"/>
      <c r="AD32" s="23" t="s">
        <v>40</v>
      </c>
      <c r="AE32" s="69">
        <f>BE32+BF32</f>
        <v>0</v>
      </c>
      <c r="AF32" s="163" t="s">
        <v>41</v>
      </c>
      <c r="AG32" s="70" t="str">
        <f>IF(OR(AE33=0,SUM(AE29:AF31)=0),"",IF(BI32&gt;0,$AL$9,AE32/AE33))</f>
        <v/>
      </c>
      <c r="AH32" s="106"/>
      <c r="AI32" s="8"/>
      <c r="AK32" s="8"/>
      <c r="AL32" s="13"/>
      <c r="AN32" s="84"/>
      <c r="AO32" s="85"/>
      <c r="AP32" s="29"/>
      <c r="AQ32" s="29"/>
      <c r="AV32" s="3" t="s">
        <v>59</v>
      </c>
      <c r="BA32" s="39" t="s">
        <v>56</v>
      </c>
      <c r="BB32" s="13">
        <f>COUNTIF(AV13:BB31,TRUE())</f>
        <v>0</v>
      </c>
      <c r="BE32" s="71">
        <f>SUM(BE29:BE31)</f>
        <v>0</v>
      </c>
      <c r="BF32" s="71">
        <f>SUM(BF29:BF31)</f>
        <v>0</v>
      </c>
      <c r="BG32" s="13" t="s">
        <v>42</v>
      </c>
      <c r="BH32" s="39" t="s">
        <v>43</v>
      </c>
      <c r="BI32" s="22">
        <f>COUNTIF(BI22:BK31,TRUE())</f>
        <v>0</v>
      </c>
      <c r="BM32" s="8"/>
    </row>
    <row r="33" spans="1:65" ht="11.25" customHeight="1" thickBot="1" x14ac:dyDescent="0.25">
      <c r="A33" s="8"/>
      <c r="B33" s="106"/>
      <c r="C33" s="10"/>
      <c r="D33" s="10"/>
      <c r="E33" s="10"/>
      <c r="F33" s="10"/>
      <c r="G33" s="10"/>
      <c r="H33" s="10"/>
      <c r="I33" s="10"/>
      <c r="J33" s="107"/>
      <c r="K33" s="107"/>
      <c r="L33" s="107"/>
      <c r="M33" s="108" t="s">
        <v>57</v>
      </c>
      <c r="N33" s="109">
        <f>IF(BB32&gt;0,$AL$9,AO33)</f>
        <v>0</v>
      </c>
      <c r="O33" s="180">
        <f>IF(BB32&gt;0,$AL$9,AP33+AQ33)</f>
        <v>0</v>
      </c>
      <c r="P33" s="180"/>
      <c r="Q33" s="106"/>
      <c r="R33" s="8"/>
      <c r="S33" s="106"/>
      <c r="T33" s="10"/>
      <c r="U33" s="10"/>
      <c r="V33" s="10"/>
      <c r="W33" s="10"/>
      <c r="X33" s="10"/>
      <c r="Y33" s="10"/>
      <c r="Z33" s="10"/>
      <c r="AA33" s="10"/>
      <c r="AB33" s="10"/>
      <c r="AC33" s="10"/>
      <c r="AD33" s="23" t="s">
        <v>36</v>
      </c>
      <c r="AE33" s="72">
        <f>AE27</f>
        <v>0</v>
      </c>
      <c r="AF33" s="163"/>
      <c r="AG33" s="73" t="str">
        <f>IF(OR(AG32="",AG32=$AL$9),"",IF(AG32&lt;=$BF$45,$AL$7,$AL$8))</f>
        <v/>
      </c>
      <c r="AH33" s="106"/>
      <c r="AI33" s="8"/>
      <c r="AK33" s="8"/>
      <c r="AL33" s="13"/>
      <c r="AN33" s="84"/>
      <c r="AO33" s="86">
        <f>SUM(AO17:AO31)</f>
        <v>0</v>
      </c>
      <c r="AP33" s="86">
        <f>SUM(AP17:AP31)</f>
        <v>0</v>
      </c>
      <c r="AQ33" s="86">
        <f>SUM(AQ17:AQ31)</f>
        <v>0</v>
      </c>
      <c r="BI33" s="19" t="s">
        <v>11</v>
      </c>
      <c r="BJ33" s="20"/>
      <c r="BK33" s="21"/>
      <c r="BM33" s="8"/>
    </row>
    <row r="34" spans="1:65" ht="11.25" customHeight="1" x14ac:dyDescent="0.2">
      <c r="A34" s="8"/>
      <c r="B34" s="106"/>
      <c r="C34" s="23"/>
      <c r="D34" s="23"/>
      <c r="E34" s="10"/>
      <c r="F34" s="10"/>
      <c r="G34" s="10"/>
      <c r="H34" s="10"/>
      <c r="I34" s="10"/>
      <c r="J34" s="10"/>
      <c r="K34" s="10"/>
      <c r="L34" s="10"/>
      <c r="M34" s="44" t="s">
        <v>58</v>
      </c>
      <c r="N34" s="40"/>
      <c r="O34" s="181">
        <f>IF(BB32&gt;0,$AL$9,IF(O13*AO36&gt;O33,O33,O13*AO36))</f>
        <v>0</v>
      </c>
      <c r="P34" s="181"/>
      <c r="Q34" s="106"/>
      <c r="R34" s="8"/>
      <c r="S34" s="106"/>
      <c r="T34" s="10"/>
      <c r="U34" s="10"/>
      <c r="V34" s="10"/>
      <c r="W34" s="10"/>
      <c r="X34" s="10"/>
      <c r="Y34" s="10"/>
      <c r="Z34" s="10"/>
      <c r="AA34" s="10"/>
      <c r="AB34" s="10"/>
      <c r="AC34" s="10"/>
      <c r="AD34" s="10"/>
      <c r="AE34" s="10"/>
      <c r="AF34" s="10"/>
      <c r="AG34" s="10"/>
      <c r="AH34" s="106"/>
      <c r="AI34" s="8"/>
      <c r="AK34" s="8"/>
      <c r="AN34" s="84"/>
      <c r="AO34" s="85"/>
      <c r="AP34" s="29"/>
      <c r="BI34" s="25" t="b">
        <f>AND(ISBLANK(AE36),ISNUMBER(AE38))</f>
        <v>0</v>
      </c>
      <c r="BJ34" s="26"/>
      <c r="BK34" s="27"/>
      <c r="BM34" s="8"/>
    </row>
    <row r="35" spans="1:65" ht="11.25" customHeight="1" thickBot="1" x14ac:dyDescent="0.25">
      <c r="A35" s="8"/>
      <c r="B35" s="106"/>
      <c r="C35" s="10"/>
      <c r="D35" s="10"/>
      <c r="E35" s="10"/>
      <c r="F35" s="10"/>
      <c r="G35" s="10"/>
      <c r="H35" s="10"/>
      <c r="I35" s="10"/>
      <c r="J35" s="10"/>
      <c r="K35" s="10"/>
      <c r="L35" s="10"/>
      <c r="M35" s="10"/>
      <c r="N35" s="40"/>
      <c r="O35" s="10"/>
      <c r="P35" s="57"/>
      <c r="Q35" s="106"/>
      <c r="R35" s="8"/>
      <c r="S35" s="106"/>
      <c r="T35" s="10"/>
      <c r="U35" s="10"/>
      <c r="V35" s="10"/>
      <c r="W35" s="10"/>
      <c r="X35" s="10"/>
      <c r="Y35" s="10"/>
      <c r="Z35" s="10"/>
      <c r="AA35" s="10"/>
      <c r="AB35" s="10"/>
      <c r="AC35" s="10"/>
      <c r="AD35" s="10"/>
      <c r="AE35" s="10"/>
      <c r="AF35" s="10"/>
      <c r="AG35" s="10"/>
      <c r="AH35" s="106"/>
      <c r="AI35" s="8"/>
      <c r="AK35" s="8"/>
      <c r="AN35" s="87" t="s">
        <v>60</v>
      </c>
      <c r="AO35" s="13"/>
      <c r="AP35" s="31"/>
      <c r="AQ35" s="31"/>
      <c r="BI35" s="32"/>
      <c r="BJ35" s="26"/>
      <c r="BK35" s="27"/>
      <c r="BM35" s="8"/>
    </row>
    <row r="36" spans="1:65" ht="11.25" customHeight="1" x14ac:dyDescent="0.2">
      <c r="A36" s="8"/>
      <c r="B36" s="106"/>
      <c r="C36" s="10"/>
      <c r="D36" s="10"/>
      <c r="E36" s="107"/>
      <c r="F36" s="107"/>
      <c r="G36" s="107"/>
      <c r="H36" s="107"/>
      <c r="I36" s="107"/>
      <c r="J36" s="108" t="s">
        <v>61</v>
      </c>
      <c r="K36" s="110"/>
      <c r="L36" s="111"/>
      <c r="M36" s="112" t="s">
        <v>62</v>
      </c>
      <c r="N36" s="66"/>
      <c r="O36" s="115">
        <f>IF(BB32&gt;0,$AL$9,N33+(O33-O34))</f>
        <v>0</v>
      </c>
      <c r="P36" s="178">
        <f>IF(O36=0,0,IF(OR(BB32&gt;0,O37=0),$AL$9,O36/O37))</f>
        <v>0</v>
      </c>
      <c r="Q36" s="106"/>
      <c r="R36" s="8"/>
      <c r="S36" s="106"/>
      <c r="T36" s="10"/>
      <c r="U36" s="10"/>
      <c r="V36" s="10"/>
      <c r="W36" s="10"/>
      <c r="X36" s="10"/>
      <c r="Y36" s="10"/>
      <c r="Z36" s="10"/>
      <c r="AA36" s="10"/>
      <c r="AB36" s="10"/>
      <c r="AC36" s="10"/>
      <c r="AD36" s="23" t="str">
        <f>$AD$25</f>
        <v>Description</v>
      </c>
      <c r="AE36" s="164"/>
      <c r="AF36" s="165"/>
      <c r="AG36" s="166"/>
      <c r="AH36" s="106"/>
      <c r="AI36" s="8"/>
      <c r="AK36" s="8"/>
      <c r="AN36" s="13"/>
      <c r="AO36" s="88">
        <v>5.0000000000000001E-3</v>
      </c>
      <c r="AP36" s="13"/>
      <c r="AQ36" s="13"/>
      <c r="BI36" s="32" t="s">
        <v>6</v>
      </c>
      <c r="BJ36" s="26"/>
      <c r="BK36" s="27"/>
      <c r="BM36" s="8"/>
    </row>
    <row r="37" spans="1:65" ht="11.25" customHeight="1" thickBot="1" x14ac:dyDescent="0.25">
      <c r="A37" s="8"/>
      <c r="B37" s="106"/>
      <c r="C37" s="10"/>
      <c r="D37" s="10"/>
      <c r="E37" s="10"/>
      <c r="F37" s="10"/>
      <c r="G37" s="10"/>
      <c r="H37" s="10"/>
      <c r="I37" s="10"/>
      <c r="J37" s="10"/>
      <c r="K37" s="107"/>
      <c r="L37" s="113"/>
      <c r="M37" s="114" t="s">
        <v>63</v>
      </c>
      <c r="N37" s="40"/>
      <c r="O37" s="116">
        <f>IF(BB32&gt;0,$AL$9,N13+O13)</f>
        <v>0</v>
      </c>
      <c r="P37" s="179"/>
      <c r="Q37" s="106"/>
      <c r="R37" s="8"/>
      <c r="S37" s="106"/>
      <c r="T37" s="10"/>
      <c r="U37" s="10"/>
      <c r="V37" s="10"/>
      <c r="W37" s="10"/>
      <c r="X37" s="167" t="s">
        <v>17</v>
      </c>
      <c r="Y37" s="167"/>
      <c r="Z37" s="167"/>
      <c r="AA37" s="17"/>
      <c r="AB37" s="17"/>
      <c r="AC37" s="17"/>
      <c r="AD37" s="17"/>
      <c r="AE37" s="82"/>
      <c r="AF37" s="10"/>
      <c r="AG37" s="10"/>
      <c r="AH37" s="106"/>
      <c r="AI37" s="8"/>
      <c r="AK37" s="8"/>
      <c r="AN37" s="13"/>
      <c r="AO37" s="13"/>
      <c r="AP37" s="13"/>
      <c r="AQ37" s="13"/>
      <c r="BI37" s="25" t="b">
        <f>AND(ISBLANK(AE38),ISTEXT(AE36))</f>
        <v>0</v>
      </c>
      <c r="BJ37" s="26"/>
      <c r="BK37" s="27"/>
      <c r="BM37" s="8"/>
    </row>
    <row r="38" spans="1:65" ht="11.25" customHeight="1" x14ac:dyDescent="0.2">
      <c r="A38" s="8"/>
      <c r="B38" s="106"/>
      <c r="C38" s="10"/>
      <c r="D38" s="10"/>
      <c r="E38" s="10"/>
      <c r="F38" s="10"/>
      <c r="G38" s="10"/>
      <c r="H38" s="10"/>
      <c r="I38" s="10"/>
      <c r="J38" s="10"/>
      <c r="K38" s="10"/>
      <c r="L38" s="10"/>
      <c r="M38" s="10"/>
      <c r="N38" s="40"/>
      <c r="O38" s="184" t="str">
        <f>IF(P36&gt;5%,"Not permitted","")</f>
        <v/>
      </c>
      <c r="P38" s="184"/>
      <c r="Q38" s="106"/>
      <c r="R38" s="8"/>
      <c r="S38" s="106"/>
      <c r="T38" s="10"/>
      <c r="U38" s="10"/>
      <c r="V38" s="10"/>
      <c r="W38" s="10"/>
      <c r="X38" s="167"/>
      <c r="Y38" s="167"/>
      <c r="Z38" s="167"/>
      <c r="AA38" s="10"/>
      <c r="AB38" s="10"/>
      <c r="AC38" s="10"/>
      <c r="AD38" s="38" t="str">
        <f>$AD$12</f>
        <v>Nominate the m2 area</v>
      </c>
      <c r="AE38" s="45"/>
      <c r="AF38" s="10"/>
      <c r="AG38" s="10"/>
      <c r="AH38" s="106"/>
      <c r="AI38" s="8"/>
      <c r="AK38" s="8"/>
      <c r="AN38" s="84"/>
      <c r="AO38" s="85"/>
      <c r="AP38" s="29"/>
      <c r="AV38" s="3" t="s">
        <v>64</v>
      </c>
      <c r="BE38" s="14" t="s">
        <v>54</v>
      </c>
      <c r="BI38" s="32"/>
      <c r="BJ38" s="26"/>
      <c r="BK38" s="27"/>
      <c r="BM38" s="8"/>
    </row>
    <row r="39" spans="1:65" ht="11.25" customHeight="1" x14ac:dyDescent="0.2">
      <c r="A39" s="8"/>
      <c r="B39" s="106"/>
      <c r="C39" s="10"/>
      <c r="D39" s="10"/>
      <c r="E39" s="10"/>
      <c r="F39" s="10"/>
      <c r="G39" s="11"/>
      <c r="H39" s="17"/>
      <c r="I39" s="17"/>
      <c r="J39" s="17"/>
      <c r="K39" s="10"/>
      <c r="L39" s="10"/>
      <c r="M39" s="17"/>
      <c r="N39" s="40"/>
      <c r="O39" s="105"/>
      <c r="P39" s="105"/>
      <c r="Q39" s="106"/>
      <c r="R39" s="8"/>
      <c r="S39" s="106"/>
      <c r="T39" s="12"/>
      <c r="U39" s="12"/>
      <c r="V39" s="12" t="s">
        <v>23</v>
      </c>
      <c r="W39" s="12"/>
      <c r="X39" s="168"/>
      <c r="Y39" s="168"/>
      <c r="Z39" s="168"/>
      <c r="AA39" s="12"/>
      <c r="AB39" s="12"/>
      <c r="AC39" s="12"/>
      <c r="AD39" s="12"/>
      <c r="AE39" s="117" t="s">
        <v>16</v>
      </c>
      <c r="AF39" s="24" t="s">
        <v>5</v>
      </c>
      <c r="AG39" s="10"/>
      <c r="AH39" s="106"/>
      <c r="AI39" s="8"/>
      <c r="AK39" s="8"/>
      <c r="AV39" s="3" t="s">
        <v>65</v>
      </c>
      <c r="BE39" s="2" t="s">
        <v>26</v>
      </c>
      <c r="BF39" s="2" t="s">
        <v>27</v>
      </c>
      <c r="BI39" s="32" t="s">
        <v>23</v>
      </c>
      <c r="BJ39" s="26" t="s">
        <v>16</v>
      </c>
      <c r="BK39" s="27" t="s">
        <v>28</v>
      </c>
      <c r="BM39" s="8"/>
    </row>
    <row r="40" spans="1:65" ht="11.25" customHeight="1" x14ac:dyDescent="0.2">
      <c r="A40" s="8"/>
      <c r="B40" s="106"/>
      <c r="C40" s="10"/>
      <c r="D40" s="10"/>
      <c r="E40" s="10"/>
      <c r="F40" s="10"/>
      <c r="G40" s="10"/>
      <c r="H40" s="10"/>
      <c r="I40" s="10"/>
      <c r="J40" s="10"/>
      <c r="K40" s="10"/>
      <c r="L40" s="10"/>
      <c r="M40" s="10"/>
      <c r="N40" s="40"/>
      <c r="O40" s="10"/>
      <c r="P40" s="10"/>
      <c r="Q40" s="106"/>
      <c r="R40" s="8"/>
      <c r="S40" s="106"/>
      <c r="T40" s="169" t="s">
        <v>127</v>
      </c>
      <c r="U40" s="170"/>
      <c r="V40" s="53"/>
      <c r="W40" s="10"/>
      <c r="X40" s="54" t="str">
        <f>IF(SUM(V40:V42)=0,"",LARGE(V40:V42,1))</f>
        <v/>
      </c>
      <c r="Y40" s="34"/>
      <c r="Z40" s="34"/>
      <c r="AA40" s="10"/>
      <c r="AB40" s="10"/>
      <c r="AC40" s="10"/>
      <c r="AD40" s="44" t="str">
        <f>$AD$14</f>
        <v>Nominate light type and number:</v>
      </c>
      <c r="AE40" s="53"/>
      <c r="AF40" s="47"/>
      <c r="AG40" s="10"/>
      <c r="AH40" s="106"/>
      <c r="AI40" s="8"/>
      <c r="AK40" s="8"/>
      <c r="AV40" s="177" t="s">
        <v>66</v>
      </c>
      <c r="BE40" s="13">
        <f>V40*AE40</f>
        <v>0</v>
      </c>
      <c r="BF40" s="13">
        <f>IF($X$40="",0,$X$40*AF40)</f>
        <v>0</v>
      </c>
      <c r="BI40" s="25" t="b">
        <f>AND(ISBLANK(V40),SUM(AE40:AF40)&gt;0)</f>
        <v>0</v>
      </c>
      <c r="BJ40" s="35" t="b">
        <f>AND(ISNUMBER(V40),SUM(AE40:AF40)=0)</f>
        <v>0</v>
      </c>
      <c r="BK40" s="27"/>
      <c r="BM40" s="8"/>
    </row>
    <row r="41" spans="1:65" ht="11.25" customHeight="1" x14ac:dyDescent="0.2">
      <c r="A41" s="8"/>
      <c r="B41" s="106"/>
      <c r="C41" s="10"/>
      <c r="D41" s="10"/>
      <c r="E41" s="10"/>
      <c r="F41" s="10"/>
      <c r="G41" s="10"/>
      <c r="H41" s="10"/>
      <c r="I41" s="10"/>
      <c r="J41" s="10"/>
      <c r="K41" s="10"/>
      <c r="L41" s="10"/>
      <c r="M41" s="10"/>
      <c r="N41" s="40"/>
      <c r="O41" s="10"/>
      <c r="P41" s="10"/>
      <c r="Q41" s="106"/>
      <c r="R41" s="8"/>
      <c r="S41" s="106"/>
      <c r="T41" s="169"/>
      <c r="U41" s="170"/>
      <c r="V41" s="47"/>
      <c r="W41" s="10"/>
      <c r="X41" s="54"/>
      <c r="Y41" s="34"/>
      <c r="Z41" s="34"/>
      <c r="AA41" s="10"/>
      <c r="AB41" s="10"/>
      <c r="AC41" s="10"/>
      <c r="AD41" s="10"/>
      <c r="AE41" s="47"/>
      <c r="AF41" s="47"/>
      <c r="AG41" s="10"/>
      <c r="AH41" s="106"/>
      <c r="AI41" s="8"/>
      <c r="AK41" s="8"/>
      <c r="AL41" s="15" t="s">
        <v>67</v>
      </c>
      <c r="AV41" s="177"/>
      <c r="BE41" s="13">
        <f>V41*AE41</f>
        <v>0</v>
      </c>
      <c r="BF41" s="13">
        <f>IF($X$40="",0,$X$40*AF41)</f>
        <v>0</v>
      </c>
      <c r="BI41" s="25" t="b">
        <f>AND(ISBLANK(V41),SUM(AE41:AF41)&gt;0)</f>
        <v>0</v>
      </c>
      <c r="BJ41" s="35" t="b">
        <f>AND(ISNUMBER(V41),SUM(AE41:AF41)=0)</f>
        <v>0</v>
      </c>
      <c r="BK41" s="27"/>
      <c r="BM41" s="8"/>
    </row>
    <row r="42" spans="1:65" ht="11.25" customHeight="1" thickBot="1" x14ac:dyDescent="0.25">
      <c r="A42" s="8"/>
      <c r="B42" s="106"/>
      <c r="C42" s="10"/>
      <c r="D42" s="10"/>
      <c r="E42" s="17"/>
      <c r="F42" s="17"/>
      <c r="G42" s="11"/>
      <c r="H42" s="17"/>
      <c r="I42" s="17"/>
      <c r="J42" s="11"/>
      <c r="K42" s="17"/>
      <c r="L42" s="142" t="s">
        <v>119</v>
      </c>
      <c r="M42" s="143"/>
      <c r="N42" s="150" t="s">
        <v>120</v>
      </c>
      <c r="O42" s="151"/>
      <c r="P42" s="120"/>
      <c r="Q42" s="106"/>
      <c r="R42" s="8"/>
      <c r="S42" s="106"/>
      <c r="T42" s="169"/>
      <c r="U42" s="170"/>
      <c r="V42" s="47"/>
      <c r="W42" s="10"/>
      <c r="X42" s="54"/>
      <c r="Y42" s="34"/>
      <c r="Z42" s="34"/>
      <c r="AA42" s="10"/>
      <c r="AB42" s="10"/>
      <c r="AC42" s="10"/>
      <c r="AD42" s="10"/>
      <c r="AE42" s="47"/>
      <c r="AF42" s="47"/>
      <c r="AG42" s="10"/>
      <c r="AH42" s="106"/>
      <c r="AI42" s="8"/>
      <c r="AK42" s="8"/>
      <c r="AL42" s="13" t="s">
        <v>68</v>
      </c>
      <c r="AV42" s="177"/>
      <c r="AX42" s="2" t="s">
        <v>69</v>
      </c>
      <c r="BE42" s="13">
        <f>V42*AE42</f>
        <v>0</v>
      </c>
      <c r="BF42" s="13">
        <f>IF($X$40="",0,$X$40*AF42)</f>
        <v>0</v>
      </c>
      <c r="BI42" s="64" t="b">
        <f>AND(ISBLANK(V42),SUM(AE42:AF42)&gt;0)</f>
        <v>0</v>
      </c>
      <c r="BJ42" s="65" t="b">
        <f>AND(ISNUMBER(V42),SUM(AE42:AF42)=0)</f>
        <v>0</v>
      </c>
      <c r="BK42" s="68"/>
      <c r="BM42" s="8"/>
    </row>
    <row r="43" spans="1:65" ht="11.25" customHeight="1" x14ac:dyDescent="0.2">
      <c r="A43" s="8"/>
      <c r="B43" s="106"/>
      <c r="C43" s="10"/>
      <c r="D43" s="10"/>
      <c r="E43" s="154" t="s">
        <v>118</v>
      </c>
      <c r="F43" s="154"/>
      <c r="G43" s="154"/>
      <c r="H43" s="154"/>
      <c r="I43" s="154"/>
      <c r="J43" s="154"/>
      <c r="K43" s="154"/>
      <c r="L43" s="142"/>
      <c r="M43" s="143"/>
      <c r="N43" s="150"/>
      <c r="O43" s="151"/>
      <c r="P43" s="120"/>
      <c r="Q43" s="106"/>
      <c r="R43" s="8"/>
      <c r="S43" s="106"/>
      <c r="T43" s="10"/>
      <c r="U43" s="10"/>
      <c r="V43" s="10"/>
      <c r="W43" s="10"/>
      <c r="X43" s="10"/>
      <c r="Y43" s="10"/>
      <c r="Z43" s="10"/>
      <c r="AA43" s="10"/>
      <c r="AB43" s="10"/>
      <c r="AC43" s="10"/>
      <c r="AD43" s="23" t="s">
        <v>40</v>
      </c>
      <c r="AE43" s="69">
        <f>BE43+BF43</f>
        <v>0</v>
      </c>
      <c r="AF43" s="163" t="s">
        <v>41</v>
      </c>
      <c r="AG43" s="70" t="str">
        <f>IF(OR(AE44=0,SUM(AE40:AF42)=0),"",IF(BI43&gt;0,$AL$9,AE43/AE44))</f>
        <v/>
      </c>
      <c r="AH43" s="106"/>
      <c r="AI43" s="8"/>
      <c r="AK43" s="8"/>
      <c r="AL43" s="13" t="s">
        <v>70</v>
      </c>
      <c r="AV43" s="13" t="b">
        <f>AND(ISBLANK(G43),OR(ISNUMBER(#REF!),ISTEXT(#REF!)))</f>
        <v>0</v>
      </c>
      <c r="AX43" s="13" t="b">
        <f>AND(ISNUMBER(G43),ISBLANK(#REF!))</f>
        <v>0</v>
      </c>
      <c r="BE43" s="71">
        <f>SUM(BE40:BE42)</f>
        <v>0</v>
      </c>
      <c r="BF43" s="71">
        <f>SUM(BF40:BF42)</f>
        <v>0</v>
      </c>
      <c r="BG43" s="13" t="s">
        <v>42</v>
      </c>
      <c r="BH43" s="39" t="s">
        <v>43</v>
      </c>
      <c r="BI43" s="22">
        <f>COUNTIF(BI33:BK42,TRUE())</f>
        <v>0</v>
      </c>
      <c r="BM43" s="8"/>
    </row>
    <row r="44" spans="1:65" ht="11.25" customHeight="1" thickBot="1" x14ac:dyDescent="0.25">
      <c r="A44" s="8"/>
      <c r="B44" s="106"/>
      <c r="C44" s="10"/>
      <c r="D44" s="10"/>
      <c r="E44" s="155"/>
      <c r="F44" s="155"/>
      <c r="G44" s="155"/>
      <c r="H44" s="155"/>
      <c r="I44" s="155"/>
      <c r="J44" s="155"/>
      <c r="K44" s="155"/>
      <c r="L44" s="144"/>
      <c r="M44" s="145"/>
      <c r="N44" s="152"/>
      <c r="O44" s="153"/>
      <c r="P44" s="120"/>
      <c r="Q44" s="106"/>
      <c r="R44" s="8"/>
      <c r="S44" s="106"/>
      <c r="T44" s="10"/>
      <c r="U44" s="10"/>
      <c r="V44" s="10"/>
      <c r="W44" s="10"/>
      <c r="X44" s="10"/>
      <c r="Y44" s="10"/>
      <c r="Z44" s="10"/>
      <c r="AA44" s="10"/>
      <c r="AB44" s="10"/>
      <c r="AC44" s="10"/>
      <c r="AD44" s="23" t="s">
        <v>36</v>
      </c>
      <c r="AE44" s="72">
        <f>AE38</f>
        <v>0</v>
      </c>
      <c r="AF44" s="163"/>
      <c r="AG44" s="73" t="str">
        <f>IF(OR(AG43="",AG43=$AL$9),"",IF(AG43&lt;=$BF$45,$AL$7,$AL$8))</f>
        <v/>
      </c>
      <c r="AH44" s="106"/>
      <c r="AI44" s="8"/>
      <c r="AK44" s="8"/>
      <c r="AV44" s="13" t="b">
        <f>AND(ISBLANK(G44),OR(ISNUMBER(#REF!),ISTEXT(#REF!)))</f>
        <v>0</v>
      </c>
      <c r="AX44" s="13" t="b">
        <f>AND(ISNUMBER(G44),ISBLANK(#REF!))</f>
        <v>0</v>
      </c>
      <c r="BE44" s="13"/>
      <c r="BF44" s="13"/>
      <c r="BG44" s="13"/>
      <c r="BI44" s="19" t="s">
        <v>11</v>
      </c>
      <c r="BJ44" s="20"/>
      <c r="BK44" s="21"/>
      <c r="BM44" s="8"/>
    </row>
    <row r="45" spans="1:65" ht="11.25" customHeight="1" thickBot="1" x14ac:dyDescent="0.25">
      <c r="A45" s="8"/>
      <c r="B45" s="106"/>
      <c r="C45" s="10"/>
      <c r="D45" s="10"/>
      <c r="E45" s="157" t="str">
        <f>IF(L45&gt;5.5,"R-Value exceeds maximum allowed in Table 3.12.1.1b","Insulation 1")</f>
        <v>Insulation 1</v>
      </c>
      <c r="F45" s="157"/>
      <c r="G45" s="157"/>
      <c r="H45" s="157"/>
      <c r="I45" s="157"/>
      <c r="J45" s="157"/>
      <c r="K45" s="158"/>
      <c r="L45" s="146"/>
      <c r="M45" s="147"/>
      <c r="N45" s="172" t="str">
        <f>IF(ISBLANK(L45),"",IF(L45&gt;6,$AL$24,IF($P$36&gt;5%,"Not permitted",INDEX(BC_InsValue1,MATCH($P$36,BC_PenRange1,-1),MATCH(L45,BC_InsRange1,0),1))))</f>
        <v/>
      </c>
      <c r="O45" s="173"/>
      <c r="P45" s="17"/>
      <c r="Q45" s="106"/>
      <c r="R45" s="8"/>
      <c r="S45" s="106"/>
      <c r="T45" s="10"/>
      <c r="U45" s="10"/>
      <c r="V45" s="10"/>
      <c r="W45" s="10"/>
      <c r="X45" s="10"/>
      <c r="Y45" s="10"/>
      <c r="Z45" s="10"/>
      <c r="AA45" s="10"/>
      <c r="AB45" s="10"/>
      <c r="AC45" s="10"/>
      <c r="AD45" s="10"/>
      <c r="AE45" s="10"/>
      <c r="AF45" s="10"/>
      <c r="AG45" s="10"/>
      <c r="AH45" s="106"/>
      <c r="AI45" s="8"/>
      <c r="AK45" s="8"/>
      <c r="AL45" s="15" t="s">
        <v>71</v>
      </c>
      <c r="AV45" s="13" t="b">
        <f>AND(ISBLANK(G47),OR(ISNUMBER(#REF!),ISTEXT(#REF!)))</f>
        <v>0</v>
      </c>
      <c r="AX45" s="13" t="b">
        <f>AND(ISNUMBER(G47),ISBLANK(#REF!))</f>
        <v>0</v>
      </c>
      <c r="BE45" s="31" t="s">
        <v>46</v>
      </c>
      <c r="BF45" s="77">
        <v>4</v>
      </c>
      <c r="BG45" s="13" t="s">
        <v>47</v>
      </c>
      <c r="BI45" s="25" t="b">
        <f>AND(ISBLANK(AE47),ISNUMBER(AE49))</f>
        <v>0</v>
      </c>
      <c r="BJ45" s="26"/>
      <c r="BK45" s="27"/>
      <c r="BM45" s="8"/>
    </row>
    <row r="46" spans="1:65" ht="11.25" customHeight="1" thickBot="1" x14ac:dyDescent="0.25">
      <c r="A46" s="8"/>
      <c r="B46" s="106"/>
      <c r="C46" s="10"/>
      <c r="D46" s="10"/>
      <c r="E46" s="159" t="str">
        <f>IF(L46&gt;5.5,"R-Value exceeds maximum allowed in Table 3.12.1.1b","Insulation 2")</f>
        <v>Insulation 2</v>
      </c>
      <c r="F46" s="159"/>
      <c r="G46" s="159"/>
      <c r="H46" s="159"/>
      <c r="I46" s="159"/>
      <c r="J46" s="159"/>
      <c r="K46" s="160"/>
      <c r="L46" s="148"/>
      <c r="M46" s="149"/>
      <c r="N46" s="172" t="str">
        <f>IF(ISBLANK(L46),"",IF(L46&gt;6,$AL$24,IF($P$36&gt;5%,"Not permitted",INDEX(BC_InsValue2,MATCH($P$36,BC_PenRange2,-1),MATCH(L46,BC_InsRange2,0),1))))</f>
        <v/>
      </c>
      <c r="O46" s="173"/>
      <c r="P46" s="17"/>
      <c r="Q46" s="106"/>
      <c r="R46" s="8"/>
      <c r="S46" s="106"/>
      <c r="T46" s="10"/>
      <c r="U46" s="10"/>
      <c r="V46" s="10"/>
      <c r="W46" s="10"/>
      <c r="X46" s="10"/>
      <c r="Y46" s="10"/>
      <c r="Z46" s="10"/>
      <c r="AA46" s="10"/>
      <c r="AB46" s="10"/>
      <c r="AC46" s="10"/>
      <c r="AD46" s="10"/>
      <c r="AE46" s="10"/>
      <c r="AF46" s="10"/>
      <c r="AG46" s="10"/>
      <c r="AH46" s="106"/>
      <c r="AI46" s="8"/>
      <c r="AK46" s="8"/>
      <c r="AL46" s="13" t="s">
        <v>34</v>
      </c>
      <c r="BE46" s="13"/>
      <c r="BF46" s="13"/>
      <c r="BG46" s="13"/>
      <c r="BI46" s="32"/>
      <c r="BJ46" s="26"/>
      <c r="BK46" s="27"/>
      <c r="BM46" s="8"/>
    </row>
    <row r="47" spans="1:65" ht="11.25" customHeight="1" thickBot="1" x14ac:dyDescent="0.25">
      <c r="A47" s="8"/>
      <c r="B47" s="106"/>
      <c r="C47" s="10"/>
      <c r="D47" s="10"/>
      <c r="E47" s="159" t="str">
        <f>IF(L47&gt;5.5,"R-Value exceeds maximum allowed in Table 3.12.1.1b","Insulation 3")</f>
        <v>Insulation 3</v>
      </c>
      <c r="F47" s="159"/>
      <c r="G47" s="159"/>
      <c r="H47" s="159"/>
      <c r="I47" s="159"/>
      <c r="J47" s="159"/>
      <c r="K47" s="160"/>
      <c r="L47" s="148"/>
      <c r="M47" s="149"/>
      <c r="N47" s="172" t="str">
        <f>IF(ISBLANK(L47),"",IF(L47&gt;6,$AL$24,IF($P$36&gt;5%,"Not permitted",INDEX(BC_InsValue3,MATCH($P$36,BC_PenRange3,-1),MATCH(L47,BC_InsRange3,0),1))))</f>
        <v/>
      </c>
      <c r="O47" s="173"/>
      <c r="P47" s="17"/>
      <c r="Q47" s="106"/>
      <c r="R47" s="8"/>
      <c r="S47" s="106"/>
      <c r="T47" s="10"/>
      <c r="U47" s="10"/>
      <c r="V47" s="10"/>
      <c r="W47" s="10"/>
      <c r="X47" s="10"/>
      <c r="Y47" s="10"/>
      <c r="Z47" s="10"/>
      <c r="AA47" s="10"/>
      <c r="AB47" s="10"/>
      <c r="AC47" s="10"/>
      <c r="AD47" s="23" t="str">
        <f>$AD$25</f>
        <v>Description</v>
      </c>
      <c r="AE47" s="164"/>
      <c r="AF47" s="165"/>
      <c r="AG47" s="166"/>
      <c r="AH47" s="106"/>
      <c r="AI47" s="8"/>
      <c r="AK47" s="8"/>
      <c r="AL47" s="13" t="s">
        <v>32</v>
      </c>
      <c r="AV47" s="13" t="b">
        <f>AND(ISBLANK(#REF!),OR(ISNUMBER(#REF!),ISTEXT(#REF!)))</f>
        <v>0</v>
      </c>
      <c r="AX47" s="13" t="b">
        <f>AND(ISNUMBER(#REF!),ISBLANK(#REF!))</f>
        <v>0</v>
      </c>
      <c r="BI47" s="32" t="s">
        <v>6</v>
      </c>
      <c r="BJ47" s="26"/>
      <c r="BK47" s="27"/>
      <c r="BM47" s="8"/>
    </row>
    <row r="48" spans="1:65" ht="11.25" customHeight="1" thickBot="1" x14ac:dyDescent="0.25">
      <c r="A48" s="8"/>
      <c r="B48" s="106"/>
      <c r="C48" s="10"/>
      <c r="D48" s="10"/>
      <c r="E48" s="159" t="str">
        <f>IF(L48&gt;5.5,"R-Value exceeds maximum allowed in Table 3.12.1.1b","Insulation 4")</f>
        <v>Insulation 4</v>
      </c>
      <c r="F48" s="159"/>
      <c r="G48" s="159"/>
      <c r="H48" s="159"/>
      <c r="I48" s="159"/>
      <c r="J48" s="159"/>
      <c r="K48" s="160"/>
      <c r="L48" s="148"/>
      <c r="M48" s="149"/>
      <c r="N48" s="172" t="str">
        <f>IF(ISBLANK(L48),"",IF(L48&gt;6,$AL$24,IF($P$36&gt;5%,"Not permitted",INDEX(BC_InsValue4,MATCH($P$36,BC_PenRange4,-1),MATCH(L48,BC_InsRange4,0),1))))</f>
        <v/>
      </c>
      <c r="O48" s="173"/>
      <c r="P48" s="17"/>
      <c r="Q48" s="106"/>
      <c r="R48" s="8"/>
      <c r="S48" s="106"/>
      <c r="T48" s="10"/>
      <c r="U48" s="10"/>
      <c r="V48" s="10"/>
      <c r="W48" s="10"/>
      <c r="X48" s="167" t="s">
        <v>17</v>
      </c>
      <c r="Y48" s="167"/>
      <c r="Z48" s="167"/>
      <c r="AA48" s="17"/>
      <c r="AB48" s="17"/>
      <c r="AC48" s="17"/>
      <c r="AD48" s="17"/>
      <c r="AE48" s="82"/>
      <c r="AF48" s="10"/>
      <c r="AG48" s="10"/>
      <c r="AH48" s="106"/>
      <c r="AI48" s="8"/>
      <c r="AK48" s="8"/>
      <c r="AV48" s="13" t="b">
        <f>AND(ISBLANK(#REF!),OR(ISNUMBER(#REF!),ISTEXT(#REF!)))</f>
        <v>0</v>
      </c>
      <c r="AX48" s="13" t="b">
        <f>AND(ISNUMBER(#REF!),ISBLANK(#REF!))</f>
        <v>0</v>
      </c>
      <c r="BI48" s="25" t="b">
        <f>AND(ISBLANK(AE49),ISTEXT(AE47))</f>
        <v>0</v>
      </c>
      <c r="BJ48" s="26"/>
      <c r="BK48" s="27"/>
      <c r="BM48" s="8"/>
    </row>
    <row r="49" spans="1:65" ht="11.25" customHeight="1" x14ac:dyDescent="0.2">
      <c r="A49" s="8"/>
      <c r="B49" s="106"/>
      <c r="C49" s="12"/>
      <c r="D49" s="12"/>
      <c r="E49" s="12"/>
      <c r="F49" s="12"/>
      <c r="G49" s="50"/>
      <c r="H49" s="12"/>
      <c r="I49" s="12"/>
      <c r="J49" s="12"/>
      <c r="K49" s="12"/>
      <c r="L49" s="12"/>
      <c r="M49" s="12"/>
      <c r="N49" s="12"/>
      <c r="O49" s="12"/>
      <c r="P49" s="12"/>
      <c r="Q49" s="106"/>
      <c r="R49" s="8"/>
      <c r="S49" s="106"/>
      <c r="T49" s="10"/>
      <c r="U49" s="10"/>
      <c r="V49" s="10"/>
      <c r="W49" s="10"/>
      <c r="X49" s="167"/>
      <c r="Y49" s="167"/>
      <c r="Z49" s="167"/>
      <c r="AA49" s="10"/>
      <c r="AB49" s="10"/>
      <c r="AC49" s="10"/>
      <c r="AD49" s="38" t="str">
        <f>$AD$12</f>
        <v>Nominate the m2 area</v>
      </c>
      <c r="AE49" s="45"/>
      <c r="AF49" s="10"/>
      <c r="AG49" s="10"/>
      <c r="AH49" s="106"/>
      <c r="AI49" s="8"/>
      <c r="AK49" s="8"/>
      <c r="AL49" s="15"/>
      <c r="AV49" s="13" t="b">
        <f>AND(ISBLANK(G49),OR(ISNUMBER(#REF!),ISTEXT(#REF!)))</f>
        <v>0</v>
      </c>
      <c r="AX49" s="13" t="b">
        <f>AND(ISNUMBER(G49),ISBLANK(#REF!))</f>
        <v>0</v>
      </c>
      <c r="BE49" s="14" t="s">
        <v>72</v>
      </c>
      <c r="BI49" s="32"/>
      <c r="BJ49" s="26"/>
      <c r="BK49" s="27"/>
      <c r="BM49" s="8"/>
    </row>
    <row r="50" spans="1:65" ht="11.25" customHeight="1" x14ac:dyDescent="0.2">
      <c r="A50" s="8"/>
      <c r="B50" s="106"/>
      <c r="C50" s="61" t="s">
        <v>83</v>
      </c>
      <c r="D50" s="176" t="s">
        <v>131</v>
      </c>
      <c r="E50" s="176"/>
      <c r="F50" s="176"/>
      <c r="G50" s="176"/>
      <c r="H50" s="176"/>
      <c r="I50" s="176"/>
      <c r="J50" s="176"/>
      <c r="K50" s="176"/>
      <c r="L50" s="176"/>
      <c r="M50" s="176"/>
      <c r="N50" s="176"/>
      <c r="O50" s="176"/>
      <c r="P50" s="176"/>
      <c r="Q50" s="106"/>
      <c r="R50" s="8"/>
      <c r="S50" s="106"/>
      <c r="T50" s="12"/>
      <c r="U50" s="12"/>
      <c r="V50" s="12" t="s">
        <v>23</v>
      </c>
      <c r="W50" s="12"/>
      <c r="X50" s="168"/>
      <c r="Y50" s="168"/>
      <c r="Z50" s="168"/>
      <c r="AA50" s="12"/>
      <c r="AB50" s="12"/>
      <c r="AC50" s="12"/>
      <c r="AD50" s="12"/>
      <c r="AE50" s="117" t="s">
        <v>16</v>
      </c>
      <c r="AF50" s="24" t="s">
        <v>5</v>
      </c>
      <c r="AG50" s="10"/>
      <c r="AH50" s="106"/>
      <c r="AI50" s="8"/>
      <c r="AK50" s="8"/>
      <c r="AL50" s="13"/>
      <c r="BE50" s="2" t="s">
        <v>26</v>
      </c>
      <c r="BF50" s="2" t="s">
        <v>27</v>
      </c>
      <c r="BI50" s="32" t="s">
        <v>23</v>
      </c>
      <c r="BJ50" s="26" t="s">
        <v>16</v>
      </c>
      <c r="BK50" s="27" t="s">
        <v>28</v>
      </c>
      <c r="BM50" s="8"/>
    </row>
    <row r="51" spans="1:65" ht="11.25" customHeight="1" x14ac:dyDescent="0.2">
      <c r="A51" s="8"/>
      <c r="B51" s="106"/>
      <c r="C51" s="61"/>
      <c r="D51" s="176"/>
      <c r="E51" s="176"/>
      <c r="F51" s="176"/>
      <c r="G51" s="176"/>
      <c r="H51" s="176"/>
      <c r="I51" s="176"/>
      <c r="J51" s="176"/>
      <c r="K51" s="176"/>
      <c r="L51" s="176"/>
      <c r="M51" s="176"/>
      <c r="N51" s="176"/>
      <c r="O51" s="176"/>
      <c r="P51" s="176"/>
      <c r="Q51" s="106"/>
      <c r="R51" s="8"/>
      <c r="S51" s="106"/>
      <c r="T51" s="174" t="s">
        <v>117</v>
      </c>
      <c r="U51" s="175"/>
      <c r="V51" s="53"/>
      <c r="W51" s="10"/>
      <c r="X51" s="54" t="str">
        <f>IF(SUM(V51:V53)=0,"",LARGE(V51:V53,1))</f>
        <v/>
      </c>
      <c r="Y51" s="34"/>
      <c r="Z51" s="34"/>
      <c r="AA51" s="10"/>
      <c r="AB51" s="10"/>
      <c r="AC51" s="10"/>
      <c r="AD51" s="44" t="str">
        <f>$AD$14</f>
        <v>Nominate light type and number:</v>
      </c>
      <c r="AE51" s="53"/>
      <c r="AF51" s="47"/>
      <c r="AG51" s="10"/>
      <c r="AH51" s="106"/>
      <c r="AI51" s="8"/>
      <c r="AK51" s="8"/>
      <c r="AL51" s="13"/>
      <c r="AV51" s="13" t="b">
        <f>AND(ISBLANK(G51),OR(ISNUMBER(#REF!),ISTEXT(#REF!)))</f>
        <v>0</v>
      </c>
      <c r="AX51" s="13" t="b">
        <f>AND(ISNUMBER(G51),ISBLANK(#REF!))</f>
        <v>0</v>
      </c>
      <c r="BE51" s="13">
        <f>V51*AE51</f>
        <v>0</v>
      </c>
      <c r="BF51" s="13">
        <f>IF($X$51="",0,$X$51*AF51)</f>
        <v>0</v>
      </c>
      <c r="BI51" s="25" t="b">
        <f>AND(ISBLANK(V51),SUM(AE51:AF51)&gt;0)</f>
        <v>0</v>
      </c>
      <c r="BJ51" s="35" t="b">
        <f>AND(ISNUMBER(V51),SUM(AE51:AF51)=0)</f>
        <v>0</v>
      </c>
      <c r="BK51" s="27"/>
      <c r="BM51" s="8"/>
    </row>
    <row r="52" spans="1:65" ht="11.25" customHeight="1" x14ac:dyDescent="0.2">
      <c r="A52" s="8"/>
      <c r="B52" s="106"/>
      <c r="C52" s="41"/>
      <c r="D52" s="176"/>
      <c r="E52" s="176"/>
      <c r="F52" s="176"/>
      <c r="G52" s="176"/>
      <c r="H52" s="176"/>
      <c r="I52" s="176"/>
      <c r="J52" s="176"/>
      <c r="K52" s="176"/>
      <c r="L52" s="176"/>
      <c r="M52" s="176"/>
      <c r="N52" s="176"/>
      <c r="O52" s="176"/>
      <c r="P52" s="176"/>
      <c r="Q52" s="106"/>
      <c r="R52" s="8"/>
      <c r="S52" s="106"/>
      <c r="T52" s="169"/>
      <c r="U52" s="170"/>
      <c r="V52" s="47"/>
      <c r="W52" s="10"/>
      <c r="X52" s="54"/>
      <c r="Y52" s="34"/>
      <c r="Z52" s="34"/>
      <c r="AA52" s="10"/>
      <c r="AB52" s="10"/>
      <c r="AC52" s="10"/>
      <c r="AD52" s="10"/>
      <c r="AE52" s="47"/>
      <c r="AF52" s="47"/>
      <c r="AG52" s="10"/>
      <c r="AH52" s="106"/>
      <c r="AI52" s="8"/>
      <c r="AK52" s="8"/>
      <c r="AL52" s="13"/>
      <c r="AV52" s="13" t="b">
        <f>AND(ISBLANK(G52),OR(ISNUMBER(#REF!),ISTEXT(#REF!)))</f>
        <v>0</v>
      </c>
      <c r="AX52" s="13" t="b">
        <f>AND(ISNUMBER(G52),ISBLANK(#REF!))</f>
        <v>0</v>
      </c>
      <c r="BE52" s="13">
        <f>V52*AE52</f>
        <v>0</v>
      </c>
      <c r="BF52" s="13">
        <f>IF($X$51="",0,$X$51*AF52)</f>
        <v>0</v>
      </c>
      <c r="BI52" s="25" t="b">
        <f>AND(ISBLANK(V52),SUM(AE52:AF52)&gt;0)</f>
        <v>0</v>
      </c>
      <c r="BJ52" s="35" t="b">
        <f>AND(ISNUMBER(V52),SUM(AE52:AF52)=0)</f>
        <v>0</v>
      </c>
      <c r="BK52" s="27"/>
      <c r="BM52" s="8"/>
    </row>
    <row r="53" spans="1:65" ht="11.25" customHeight="1" thickBot="1" x14ac:dyDescent="0.25">
      <c r="A53" s="8"/>
      <c r="B53" s="106"/>
      <c r="C53" s="61" t="s">
        <v>85</v>
      </c>
      <c r="D53" s="171" t="s">
        <v>124</v>
      </c>
      <c r="E53" s="171"/>
      <c r="F53" s="171"/>
      <c r="G53" s="171"/>
      <c r="H53" s="171"/>
      <c r="I53" s="171"/>
      <c r="J53" s="171"/>
      <c r="K53" s="171"/>
      <c r="L53" s="171"/>
      <c r="M53" s="171"/>
      <c r="N53" s="171"/>
      <c r="O53" s="171"/>
      <c r="P53" s="171"/>
      <c r="Q53" s="106"/>
      <c r="R53" s="8"/>
      <c r="S53" s="106"/>
      <c r="T53" s="10"/>
      <c r="U53" s="10"/>
      <c r="V53" s="47"/>
      <c r="W53" s="10"/>
      <c r="X53" s="54"/>
      <c r="Y53" s="34"/>
      <c r="Z53" s="34"/>
      <c r="AA53" s="10"/>
      <c r="AB53" s="10"/>
      <c r="AC53" s="10"/>
      <c r="AD53" s="10"/>
      <c r="AE53" s="47"/>
      <c r="AF53" s="47"/>
      <c r="AG53" s="10"/>
      <c r="AH53" s="106"/>
      <c r="AI53" s="8"/>
      <c r="AK53" s="8"/>
      <c r="AL53" s="13"/>
      <c r="BE53" s="13">
        <f>V53*AE53</f>
        <v>0</v>
      </c>
      <c r="BF53" s="13">
        <f>IF($X$51="",0,$X$51*AF53)</f>
        <v>0</v>
      </c>
      <c r="BI53" s="64" t="b">
        <f>AND(ISBLANK(V53),SUM(AE53:AF53)&gt;0)</f>
        <v>0</v>
      </c>
      <c r="BJ53" s="65" t="b">
        <f>AND(ISNUMBER(V53),SUM(AE53:AF53)=0)</f>
        <v>0</v>
      </c>
      <c r="BK53" s="68"/>
      <c r="BM53" s="8"/>
    </row>
    <row r="54" spans="1:65" ht="11.25" customHeight="1" x14ac:dyDescent="0.2">
      <c r="A54" s="8"/>
      <c r="B54" s="106"/>
      <c r="C54" s="106"/>
      <c r="D54" s="106"/>
      <c r="E54" s="106"/>
      <c r="F54" s="106"/>
      <c r="G54" s="106"/>
      <c r="H54" s="106"/>
      <c r="I54" s="106"/>
      <c r="J54" s="106"/>
      <c r="K54" s="106"/>
      <c r="L54" s="106"/>
      <c r="M54" s="106"/>
      <c r="N54" s="106"/>
      <c r="O54" s="106"/>
      <c r="P54" s="106"/>
      <c r="Q54" s="106"/>
      <c r="R54" s="8"/>
      <c r="S54" s="106"/>
      <c r="T54" s="10"/>
      <c r="U54" s="10"/>
      <c r="V54" s="10"/>
      <c r="W54" s="10"/>
      <c r="X54" s="10"/>
      <c r="Y54" s="10"/>
      <c r="Z54" s="10"/>
      <c r="AA54" s="10"/>
      <c r="AB54" s="10"/>
      <c r="AC54" s="10"/>
      <c r="AD54" s="23" t="s">
        <v>40</v>
      </c>
      <c r="AE54" s="69">
        <f>BE54+BF54</f>
        <v>0</v>
      </c>
      <c r="AF54" s="163" t="s">
        <v>41</v>
      </c>
      <c r="AG54" s="70" t="str">
        <f>IF(OR(AE55=0,SUM(AE51:AF53)=0),"",IF(BI54&gt;0,$AL$9,AE54/AE55))</f>
        <v/>
      </c>
      <c r="AH54" s="106"/>
      <c r="AI54" s="8"/>
      <c r="AK54" s="8"/>
      <c r="BE54" s="71">
        <f>SUM(BE51:BE53)</f>
        <v>0</v>
      </c>
      <c r="BF54" s="71">
        <f>SUM(BF51:BF53)</f>
        <v>0</v>
      </c>
      <c r="BG54" s="13" t="s">
        <v>42</v>
      </c>
      <c r="BH54" s="39" t="s">
        <v>43</v>
      </c>
      <c r="BI54" s="22">
        <f>COUNTIF(BI44:BK53,TRUE())</f>
        <v>0</v>
      </c>
      <c r="BM54" s="8"/>
    </row>
    <row r="55" spans="1:65" ht="11.25" customHeight="1" thickBot="1" x14ac:dyDescent="0.25">
      <c r="A55" s="8"/>
      <c r="B55" s="8"/>
      <c r="C55" s="8"/>
      <c r="D55" s="8"/>
      <c r="E55" s="8"/>
      <c r="F55" s="8"/>
      <c r="G55" s="8"/>
      <c r="H55" s="8"/>
      <c r="I55" s="8"/>
      <c r="J55" s="8"/>
      <c r="K55" s="8"/>
      <c r="L55" s="8"/>
      <c r="M55" s="8"/>
      <c r="N55" s="8"/>
      <c r="O55" s="8"/>
      <c r="P55" s="8"/>
      <c r="Q55" s="8"/>
      <c r="R55" s="8"/>
      <c r="S55" s="106"/>
      <c r="T55" s="10"/>
      <c r="U55" s="10"/>
      <c r="V55" s="10"/>
      <c r="W55" s="10"/>
      <c r="X55" s="10"/>
      <c r="Y55" s="10"/>
      <c r="Z55" s="10"/>
      <c r="AA55" s="10"/>
      <c r="AB55" s="10"/>
      <c r="AC55" s="10"/>
      <c r="AD55" s="23" t="s">
        <v>36</v>
      </c>
      <c r="AE55" s="72">
        <f>AE49</f>
        <v>0</v>
      </c>
      <c r="AF55" s="163"/>
      <c r="AG55" s="73" t="str">
        <f>IF(OR(AG54="",AG54=$AL$9),"",IF(AG54&lt;=$BF$67,$AL$7,$AL$8))</f>
        <v/>
      </c>
      <c r="AH55" s="106"/>
      <c r="AI55" s="8"/>
      <c r="AK55" s="8"/>
      <c r="AN55" s="90" t="s">
        <v>73</v>
      </c>
      <c r="BI55" s="19" t="s">
        <v>11</v>
      </c>
      <c r="BJ55" s="20"/>
      <c r="BK55" s="21"/>
      <c r="BM55" s="8"/>
    </row>
    <row r="56" spans="1:65" ht="11.25" customHeight="1" thickBot="1" x14ac:dyDescent="0.25">
      <c r="A56" s="8"/>
      <c r="B56" s="8"/>
      <c r="C56" s="96"/>
      <c r="D56" s="96"/>
      <c r="E56" s="97" t="s">
        <v>93</v>
      </c>
      <c r="F56" s="97"/>
      <c r="G56" s="97"/>
      <c r="H56" s="97"/>
      <c r="I56" s="96"/>
      <c r="J56" s="96"/>
      <c r="K56" s="96"/>
      <c r="L56" s="96"/>
      <c r="M56" s="96"/>
      <c r="N56" s="96"/>
      <c r="O56" s="96"/>
      <c r="P56" s="96"/>
      <c r="Q56" s="8"/>
      <c r="R56" s="8"/>
      <c r="S56" s="106"/>
      <c r="T56" s="10"/>
      <c r="U56" s="10"/>
      <c r="V56" s="10"/>
      <c r="W56" s="10"/>
      <c r="X56" s="10"/>
      <c r="Y56" s="10"/>
      <c r="Z56" s="10"/>
      <c r="AA56" s="10"/>
      <c r="AB56" s="10"/>
      <c r="AC56" s="10"/>
      <c r="AD56" s="10"/>
      <c r="AE56" s="10"/>
      <c r="AF56" s="10"/>
      <c r="AG56" s="10"/>
      <c r="AH56" s="106"/>
      <c r="AI56" s="8"/>
      <c r="AK56" s="8"/>
      <c r="BI56" s="25" t="b">
        <f>AND(ISBLANK(AE58),ISNUMBER(AE60))</f>
        <v>0</v>
      </c>
      <c r="BJ56" s="26"/>
      <c r="BK56" s="27"/>
      <c r="BM56" s="8"/>
    </row>
    <row r="57" spans="1:65" ht="11.25" customHeight="1" x14ac:dyDescent="0.2">
      <c r="A57" s="8"/>
      <c r="B57" s="8"/>
      <c r="C57" s="98" t="s">
        <v>94</v>
      </c>
      <c r="D57" s="98"/>
      <c r="E57" s="161" t="s">
        <v>108</v>
      </c>
      <c r="F57" s="161"/>
      <c r="G57" s="99"/>
      <c r="H57" s="99"/>
      <c r="I57" s="99"/>
      <c r="J57" s="99"/>
      <c r="K57" s="99"/>
      <c r="L57" s="99"/>
      <c r="M57" s="99"/>
      <c r="N57" s="99"/>
      <c r="O57" s="99"/>
      <c r="P57" s="99"/>
      <c r="Q57" s="8"/>
      <c r="R57" s="8"/>
      <c r="S57" s="106"/>
      <c r="T57" s="10"/>
      <c r="U57" s="10"/>
      <c r="V57" s="10"/>
      <c r="W57" s="10"/>
      <c r="X57" s="10"/>
      <c r="Y57" s="10"/>
      <c r="Z57" s="10"/>
      <c r="AA57" s="10"/>
      <c r="AB57" s="10"/>
      <c r="AC57" s="10"/>
      <c r="AD57" s="10"/>
      <c r="AE57" s="10"/>
      <c r="AF57" s="10"/>
      <c r="AG57" s="10"/>
      <c r="AH57" s="106"/>
      <c r="AI57" s="8"/>
      <c r="AK57" s="8"/>
      <c r="AN57" s="55" t="s">
        <v>74</v>
      </c>
      <c r="AO57" s="55"/>
      <c r="AP57" s="13"/>
      <c r="AQ57" s="91">
        <v>6</v>
      </c>
      <c r="AR57" s="91">
        <v>5.5</v>
      </c>
      <c r="AS57" s="91">
        <v>5</v>
      </c>
      <c r="AT57" s="91">
        <v>4.5</v>
      </c>
      <c r="AU57" s="91">
        <v>4</v>
      </c>
      <c r="AV57" s="91">
        <v>3.5</v>
      </c>
      <c r="AW57" s="91">
        <v>3</v>
      </c>
      <c r="AX57" s="91">
        <v>2.5</v>
      </c>
      <c r="AY57" s="91">
        <v>2</v>
      </c>
      <c r="AZ57" s="91">
        <v>1.5</v>
      </c>
      <c r="BA57" s="91">
        <v>1</v>
      </c>
      <c r="BB57" s="91">
        <v>0</v>
      </c>
      <c r="BI57" s="32"/>
      <c r="BJ57" s="26"/>
      <c r="BK57" s="27"/>
      <c r="BM57" s="8"/>
    </row>
    <row r="58" spans="1:65" ht="11.25" customHeight="1" x14ac:dyDescent="0.2">
      <c r="A58" s="8"/>
      <c r="B58" s="8"/>
      <c r="C58" s="101" t="s">
        <v>95</v>
      </c>
      <c r="D58" s="101"/>
      <c r="E58" s="103" t="s">
        <v>92</v>
      </c>
      <c r="F58" s="102"/>
      <c r="G58" s="103" t="s">
        <v>20</v>
      </c>
      <c r="H58" s="102"/>
      <c r="I58" s="102"/>
      <c r="J58" s="102"/>
      <c r="K58" s="102"/>
      <c r="L58" s="102"/>
      <c r="M58" s="102"/>
      <c r="N58" s="102"/>
      <c r="O58" s="102"/>
      <c r="P58" s="102"/>
      <c r="Q58" s="8"/>
      <c r="R58" s="8"/>
      <c r="S58" s="106"/>
      <c r="T58" s="10"/>
      <c r="U58" s="10"/>
      <c r="V58" s="10"/>
      <c r="W58" s="10"/>
      <c r="X58" s="10"/>
      <c r="Y58" s="10"/>
      <c r="Z58" s="10"/>
      <c r="AA58" s="10"/>
      <c r="AB58" s="10"/>
      <c r="AC58" s="10"/>
      <c r="AD58" s="23" t="str">
        <f>$AD$25</f>
        <v>Description</v>
      </c>
      <c r="AE58" s="164"/>
      <c r="AF58" s="165"/>
      <c r="AG58" s="166"/>
      <c r="AH58" s="106"/>
      <c r="AI58" s="8"/>
      <c r="AK58" s="8"/>
      <c r="AN58" s="92" t="s">
        <v>75</v>
      </c>
      <c r="AO58" s="13" t="s">
        <v>76</v>
      </c>
      <c r="AP58" s="93">
        <v>5.0000000000000001E-3</v>
      </c>
      <c r="AQ58" s="46"/>
      <c r="AR58" s="46"/>
      <c r="AS58" s="46"/>
      <c r="AT58" s="46"/>
      <c r="AU58" s="46"/>
      <c r="AV58" s="46"/>
      <c r="AW58" s="46"/>
      <c r="AX58" s="46"/>
      <c r="AY58" s="46"/>
      <c r="AZ58" s="46"/>
      <c r="BA58" s="46"/>
      <c r="BB58" s="46"/>
      <c r="BI58" s="32" t="s">
        <v>6</v>
      </c>
      <c r="BJ58" s="26"/>
      <c r="BK58" s="27"/>
      <c r="BM58" s="8"/>
    </row>
    <row r="59" spans="1:65" ht="11.25" customHeight="1" x14ac:dyDescent="0.2">
      <c r="A59" s="8"/>
      <c r="B59" s="8"/>
      <c r="C59" s="101">
        <v>1</v>
      </c>
      <c r="D59" s="101"/>
      <c r="E59" s="135" t="s">
        <v>132</v>
      </c>
      <c r="F59" s="102"/>
      <c r="G59" s="103" t="s">
        <v>133</v>
      </c>
      <c r="H59" s="102"/>
      <c r="I59" s="102"/>
      <c r="J59" s="102"/>
      <c r="K59" s="102"/>
      <c r="L59" s="102"/>
      <c r="M59" s="102"/>
      <c r="N59" s="102"/>
      <c r="O59" s="102"/>
      <c r="P59" s="102"/>
      <c r="Q59" s="8"/>
      <c r="R59" s="8"/>
      <c r="S59" s="106"/>
      <c r="T59" s="10"/>
      <c r="U59" s="10"/>
      <c r="V59" s="10"/>
      <c r="W59" s="10"/>
      <c r="X59" s="167" t="s">
        <v>17</v>
      </c>
      <c r="Y59" s="167"/>
      <c r="Z59" s="167"/>
      <c r="AA59" s="17"/>
      <c r="AB59" s="17"/>
      <c r="AC59" s="17"/>
      <c r="AD59" s="17"/>
      <c r="AE59" s="82"/>
      <c r="AF59" s="10"/>
      <c r="AG59" s="10"/>
      <c r="AH59" s="106"/>
      <c r="AI59" s="8"/>
      <c r="AK59" s="8"/>
      <c r="AN59" s="92" t="s">
        <v>77</v>
      </c>
      <c r="AO59" s="13" t="s">
        <v>76</v>
      </c>
      <c r="AP59" s="93">
        <v>0.01</v>
      </c>
      <c r="AQ59" s="13" t="s">
        <v>78</v>
      </c>
      <c r="AR59" s="30">
        <v>6.9</v>
      </c>
      <c r="AS59" s="30">
        <v>6.2</v>
      </c>
      <c r="AT59" s="30">
        <v>5.4</v>
      </c>
      <c r="AU59" s="30">
        <v>4.7</v>
      </c>
      <c r="AV59" s="30">
        <v>4</v>
      </c>
      <c r="AW59" s="30">
        <v>3.4</v>
      </c>
      <c r="AX59" s="30">
        <v>2.8</v>
      </c>
      <c r="AY59" s="30">
        <v>2.2000000000000002</v>
      </c>
      <c r="AZ59" s="30">
        <v>1.6</v>
      </c>
      <c r="BA59" s="30">
        <v>1</v>
      </c>
      <c r="BB59" s="33">
        <v>0</v>
      </c>
      <c r="BI59" s="25" t="b">
        <f>AND(ISBLANK(AE60),ISTEXT(AE58))</f>
        <v>0</v>
      </c>
      <c r="BJ59" s="26"/>
      <c r="BK59" s="27"/>
      <c r="BM59" s="8"/>
    </row>
    <row r="60" spans="1:65" ht="11.25" customHeight="1" x14ac:dyDescent="0.2">
      <c r="A60" s="8"/>
      <c r="B60" s="8"/>
      <c r="C60" s="101">
        <v>2</v>
      </c>
      <c r="D60" s="101"/>
      <c r="E60" s="135" t="s">
        <v>134</v>
      </c>
      <c r="F60" s="102"/>
      <c r="G60" s="103" t="s">
        <v>135</v>
      </c>
      <c r="H60" s="102"/>
      <c r="I60" s="102"/>
      <c r="J60" s="102"/>
      <c r="K60" s="102"/>
      <c r="L60" s="102"/>
      <c r="M60" s="102"/>
      <c r="N60" s="102"/>
      <c r="O60" s="102"/>
      <c r="P60" s="102"/>
      <c r="Q60" s="8"/>
      <c r="R60" s="8"/>
      <c r="S60" s="106"/>
      <c r="T60" s="10"/>
      <c r="U60" s="10"/>
      <c r="V60" s="10"/>
      <c r="W60" s="10"/>
      <c r="X60" s="167"/>
      <c r="Y60" s="167"/>
      <c r="Z60" s="167"/>
      <c r="AA60" s="10"/>
      <c r="AB60" s="10"/>
      <c r="AC60" s="10"/>
      <c r="AD60" s="38" t="str">
        <f>$AD$12</f>
        <v>Nominate the m2 area</v>
      </c>
      <c r="AE60" s="45"/>
      <c r="AF60" s="10"/>
      <c r="AG60" s="10"/>
      <c r="AH60" s="106"/>
      <c r="AI60" s="8"/>
      <c r="AK60" s="8"/>
      <c r="AN60" s="92" t="s">
        <v>79</v>
      </c>
      <c r="AO60" s="13" t="s">
        <v>76</v>
      </c>
      <c r="AP60" s="93">
        <v>1.4999999999999999E-2</v>
      </c>
      <c r="AQ60" s="13" t="s">
        <v>78</v>
      </c>
      <c r="AR60" s="30" t="s">
        <v>78</v>
      </c>
      <c r="AS60" s="30">
        <v>7</v>
      </c>
      <c r="AT60" s="30">
        <v>6.1</v>
      </c>
      <c r="AU60" s="30">
        <v>5.2</v>
      </c>
      <c r="AV60" s="30">
        <v>4.4000000000000004</v>
      </c>
      <c r="AW60" s="30">
        <v>3.6</v>
      </c>
      <c r="AX60" s="30">
        <v>2.9</v>
      </c>
      <c r="AY60" s="30">
        <v>2.2999999999999998</v>
      </c>
      <c r="AZ60" s="30">
        <v>1.7</v>
      </c>
      <c r="BA60" s="30">
        <v>1.1000000000000001</v>
      </c>
      <c r="BB60" s="33">
        <v>0.1</v>
      </c>
      <c r="BE60" s="14" t="s">
        <v>80</v>
      </c>
      <c r="BI60" s="32"/>
      <c r="BJ60" s="26"/>
      <c r="BK60" s="27"/>
      <c r="BM60" s="8"/>
    </row>
    <row r="61" spans="1:65" ht="11.25" customHeight="1" x14ac:dyDescent="0.2">
      <c r="A61" s="8"/>
      <c r="B61" s="8"/>
      <c r="C61" s="98"/>
      <c r="D61" s="98"/>
      <c r="E61" s="136"/>
      <c r="F61" s="100"/>
      <c r="G61" s="104"/>
      <c r="H61" s="100"/>
      <c r="I61" s="100"/>
      <c r="J61" s="100"/>
      <c r="K61" s="100"/>
      <c r="L61" s="100"/>
      <c r="M61" s="100"/>
      <c r="N61" s="100"/>
      <c r="O61" s="100"/>
      <c r="P61" s="100"/>
      <c r="Q61" s="8"/>
      <c r="R61" s="8"/>
      <c r="S61" s="106"/>
      <c r="T61" s="10"/>
      <c r="U61" s="10"/>
      <c r="V61" s="12" t="s">
        <v>23</v>
      </c>
      <c r="W61" s="12"/>
      <c r="X61" s="168"/>
      <c r="Y61" s="168"/>
      <c r="Z61" s="168"/>
      <c r="AA61" s="12"/>
      <c r="AB61" s="12"/>
      <c r="AC61" s="12"/>
      <c r="AD61" s="12"/>
      <c r="AE61" s="117" t="s">
        <v>16</v>
      </c>
      <c r="AF61" s="24" t="s">
        <v>5</v>
      </c>
      <c r="AG61" s="10"/>
      <c r="AH61" s="106"/>
      <c r="AI61" s="8"/>
      <c r="AK61" s="8"/>
      <c r="AN61" s="92" t="s">
        <v>81</v>
      </c>
      <c r="AO61" s="13" t="s">
        <v>76</v>
      </c>
      <c r="AP61" s="93">
        <v>0.02</v>
      </c>
      <c r="AQ61" s="13" t="s">
        <v>78</v>
      </c>
      <c r="AR61" s="30" t="s">
        <v>78</v>
      </c>
      <c r="AS61" s="30" t="s">
        <v>78</v>
      </c>
      <c r="AT61" s="30">
        <v>6.8</v>
      </c>
      <c r="AU61" s="30">
        <v>5.8</v>
      </c>
      <c r="AV61" s="30">
        <v>4.8</v>
      </c>
      <c r="AW61" s="30">
        <v>3.9</v>
      </c>
      <c r="AX61" s="30">
        <v>3.1</v>
      </c>
      <c r="AY61" s="30">
        <v>2.4</v>
      </c>
      <c r="AZ61" s="30">
        <v>1.7</v>
      </c>
      <c r="BA61" s="30">
        <v>1.1000000000000001</v>
      </c>
      <c r="BB61" s="33">
        <v>0.1</v>
      </c>
      <c r="BE61" s="2" t="s">
        <v>26</v>
      </c>
      <c r="BF61" s="2" t="s">
        <v>27</v>
      </c>
      <c r="BI61" s="32" t="s">
        <v>23</v>
      </c>
      <c r="BJ61" s="26" t="s">
        <v>16</v>
      </c>
      <c r="BK61" s="27" t="s">
        <v>28</v>
      </c>
      <c r="BM61" s="8"/>
    </row>
    <row r="62" spans="1:65" ht="11.25" customHeight="1" x14ac:dyDescent="0.2">
      <c r="A62" s="8"/>
      <c r="B62" s="8"/>
      <c r="C62" s="8" t="s">
        <v>99</v>
      </c>
      <c r="D62" s="8"/>
      <c r="E62" s="132" t="s">
        <v>136</v>
      </c>
      <c r="F62" s="132"/>
      <c r="G62" s="137"/>
      <c r="H62" s="8"/>
      <c r="I62" s="8"/>
      <c r="J62" s="8"/>
      <c r="K62" s="8"/>
      <c r="L62" s="8"/>
      <c r="M62" s="8"/>
      <c r="N62" s="8"/>
      <c r="O62" s="8"/>
      <c r="P62" s="8"/>
      <c r="Q62" s="8"/>
      <c r="R62" s="8"/>
      <c r="S62" s="106"/>
      <c r="T62" s="169" t="s">
        <v>128</v>
      </c>
      <c r="U62" s="170"/>
      <c r="V62" s="53"/>
      <c r="W62" s="10"/>
      <c r="X62" s="54" t="str">
        <f>IF(SUM(V62:V64)=0,"",LARGE(V62:V64,1))</f>
        <v/>
      </c>
      <c r="Y62" s="34"/>
      <c r="Z62" s="34"/>
      <c r="AA62" s="10"/>
      <c r="AB62" s="10"/>
      <c r="AC62" s="10"/>
      <c r="AD62" s="44" t="str">
        <f>$AD$14</f>
        <v>Nominate light type and number:</v>
      </c>
      <c r="AE62" s="53"/>
      <c r="AF62" s="47"/>
      <c r="AG62" s="10"/>
      <c r="AH62" s="106"/>
      <c r="AI62" s="8"/>
      <c r="AK62" s="8"/>
      <c r="AN62" s="92" t="s">
        <v>82</v>
      </c>
      <c r="AO62" s="13" t="s">
        <v>76</v>
      </c>
      <c r="AP62" s="93">
        <v>2.5000000000000001E-2</v>
      </c>
      <c r="AQ62" s="13" t="s">
        <v>78</v>
      </c>
      <c r="AR62" s="30" t="s">
        <v>78</v>
      </c>
      <c r="AS62" s="30" t="s">
        <v>78</v>
      </c>
      <c r="AT62" s="30" t="s">
        <v>78</v>
      </c>
      <c r="AU62" s="30">
        <v>6.5</v>
      </c>
      <c r="AV62" s="30">
        <v>5.3</v>
      </c>
      <c r="AW62" s="30">
        <v>4.2</v>
      </c>
      <c r="AX62" s="30">
        <v>3.3</v>
      </c>
      <c r="AY62" s="30">
        <v>2.5</v>
      </c>
      <c r="AZ62" s="30">
        <v>1.8</v>
      </c>
      <c r="BA62" s="30">
        <v>1.1000000000000001</v>
      </c>
      <c r="BB62" s="33">
        <v>0.1</v>
      </c>
      <c r="BE62" s="13">
        <f>V62*AE62</f>
        <v>0</v>
      </c>
      <c r="BF62" s="13">
        <f>IF($X$62="",0,$X$62*AF62)</f>
        <v>0</v>
      </c>
      <c r="BI62" s="25" t="b">
        <f>AND(ISBLANK(V62),SUM(AE62:AF62)&gt;0)</f>
        <v>0</v>
      </c>
      <c r="BJ62" s="35" t="b">
        <f>AND(ISNUMBER(V62),SUM(AE62:AF62)=0)</f>
        <v>0</v>
      </c>
      <c r="BK62" s="27"/>
      <c r="BM62" s="8"/>
    </row>
    <row r="63" spans="1:65" ht="11.25" customHeight="1" x14ac:dyDescent="0.2">
      <c r="A63" s="8"/>
      <c r="B63" s="8"/>
      <c r="C63" s="8"/>
      <c r="D63" s="8"/>
      <c r="E63" s="8"/>
      <c r="F63" s="8"/>
      <c r="G63" s="8"/>
      <c r="H63" s="8"/>
      <c r="I63" s="8"/>
      <c r="J63" s="8"/>
      <c r="K63" s="8"/>
      <c r="L63" s="8"/>
      <c r="M63" s="8"/>
      <c r="N63" s="8"/>
      <c r="O63" s="8"/>
      <c r="P63" s="8"/>
      <c r="Q63" s="8"/>
      <c r="R63" s="8"/>
      <c r="S63" s="106"/>
      <c r="T63" s="169"/>
      <c r="U63" s="170"/>
      <c r="V63" s="47"/>
      <c r="W63" s="10"/>
      <c r="X63" s="54"/>
      <c r="Y63" s="34"/>
      <c r="Z63" s="34"/>
      <c r="AA63" s="10"/>
      <c r="AB63" s="10"/>
      <c r="AC63" s="10"/>
      <c r="AD63" s="10"/>
      <c r="AE63" s="47"/>
      <c r="AF63" s="47"/>
      <c r="AG63" s="10"/>
      <c r="AH63" s="106"/>
      <c r="AI63" s="8"/>
      <c r="AK63" s="8"/>
      <c r="AN63" s="92" t="s">
        <v>84</v>
      </c>
      <c r="AO63" s="13" t="s">
        <v>76</v>
      </c>
      <c r="AP63" s="93">
        <v>0.03</v>
      </c>
      <c r="AQ63" s="13" t="s">
        <v>78</v>
      </c>
      <c r="AR63" s="30" t="s">
        <v>78</v>
      </c>
      <c r="AS63" s="30" t="s">
        <v>78</v>
      </c>
      <c r="AT63" s="30" t="s">
        <v>78</v>
      </c>
      <c r="AU63" s="30" t="s">
        <v>78</v>
      </c>
      <c r="AV63" s="30">
        <v>5.9</v>
      </c>
      <c r="AW63" s="30">
        <v>4.5999999999999996</v>
      </c>
      <c r="AX63" s="30">
        <v>3.6</v>
      </c>
      <c r="AY63" s="30">
        <v>2.6</v>
      </c>
      <c r="AZ63" s="30">
        <v>1.9</v>
      </c>
      <c r="BA63" s="30">
        <v>1.2</v>
      </c>
      <c r="BB63" s="33">
        <v>0.2</v>
      </c>
      <c r="BE63" s="13">
        <f>V63*AE63</f>
        <v>0</v>
      </c>
      <c r="BF63" s="13">
        <f>IF($X$62="",0,$X$62*AF63)</f>
        <v>0</v>
      </c>
      <c r="BI63" s="25" t="b">
        <f>AND(ISBLANK(V63),SUM(AE63:AF63)&gt;0)</f>
        <v>0</v>
      </c>
      <c r="BJ63" s="35" t="b">
        <f>AND(ISNUMBER(V63),SUM(AE63:AF63)=0)</f>
        <v>0</v>
      </c>
      <c r="BK63" s="27"/>
      <c r="BM63" s="8"/>
    </row>
    <row r="64" spans="1:65" ht="11.25" customHeight="1" thickBot="1" x14ac:dyDescent="0.25">
      <c r="A64" s="8"/>
      <c r="B64" s="8"/>
      <c r="C64" s="162" t="s">
        <v>109</v>
      </c>
      <c r="D64" s="162"/>
      <c r="E64" s="162"/>
      <c r="F64" s="162"/>
      <c r="G64" s="162"/>
      <c r="H64" s="162"/>
      <c r="I64" s="162"/>
      <c r="J64" s="162"/>
      <c r="K64" s="162"/>
      <c r="L64" s="162"/>
      <c r="M64" s="162"/>
      <c r="N64" s="162"/>
      <c r="O64" s="162"/>
      <c r="P64" s="162"/>
      <c r="Q64" s="8"/>
      <c r="R64" s="8"/>
      <c r="S64" s="106"/>
      <c r="T64" s="169"/>
      <c r="U64" s="170"/>
      <c r="V64" s="47"/>
      <c r="W64" s="10"/>
      <c r="X64" s="54"/>
      <c r="Y64" s="34"/>
      <c r="Z64" s="34"/>
      <c r="AA64" s="10"/>
      <c r="AB64" s="10"/>
      <c r="AC64" s="10"/>
      <c r="AD64" s="10"/>
      <c r="AE64" s="47"/>
      <c r="AF64" s="47"/>
      <c r="AG64" s="10"/>
      <c r="AH64" s="106"/>
      <c r="AI64" s="8"/>
      <c r="AK64" s="8"/>
      <c r="AN64" s="92" t="s">
        <v>86</v>
      </c>
      <c r="AO64" s="13" t="s">
        <v>76</v>
      </c>
      <c r="AP64" s="93">
        <v>0.04</v>
      </c>
      <c r="AQ64" s="13" t="s">
        <v>78</v>
      </c>
      <c r="AR64" s="30" t="s">
        <v>78</v>
      </c>
      <c r="AS64" s="30" t="s">
        <v>78</v>
      </c>
      <c r="AT64" s="30" t="s">
        <v>78</v>
      </c>
      <c r="AU64" s="30" t="s">
        <v>78</v>
      </c>
      <c r="AV64" s="30" t="s">
        <v>78</v>
      </c>
      <c r="AW64" s="30">
        <v>5.7</v>
      </c>
      <c r="AX64" s="30">
        <v>4.2</v>
      </c>
      <c r="AY64" s="30">
        <v>3</v>
      </c>
      <c r="AZ64" s="30">
        <v>2</v>
      </c>
      <c r="BA64" s="30">
        <v>1.2</v>
      </c>
      <c r="BB64" s="33">
        <v>0.2</v>
      </c>
      <c r="BE64" s="13">
        <f>V64*AE64</f>
        <v>0</v>
      </c>
      <c r="BF64" s="13">
        <f>IF($X$62="",0,$X$62*AF64)</f>
        <v>0</v>
      </c>
      <c r="BI64" s="64" t="b">
        <f>AND(ISBLANK(V64),SUM(AE64:AF64)&gt;0)</f>
        <v>0</v>
      </c>
      <c r="BJ64" s="65" t="b">
        <f>AND(ISNUMBER(V64),SUM(AE64:AF64)=0)</f>
        <v>0</v>
      </c>
      <c r="BK64" s="68"/>
      <c r="BM64" s="8"/>
    </row>
    <row r="65" spans="1:65" ht="11.25" customHeight="1" x14ac:dyDescent="0.2">
      <c r="A65" s="8"/>
      <c r="B65" s="8"/>
      <c r="C65" s="162"/>
      <c r="D65" s="162"/>
      <c r="E65" s="162"/>
      <c r="F65" s="162"/>
      <c r="G65" s="162"/>
      <c r="H65" s="162"/>
      <c r="I65" s="162"/>
      <c r="J65" s="162"/>
      <c r="K65" s="162"/>
      <c r="L65" s="162"/>
      <c r="M65" s="162"/>
      <c r="N65" s="162"/>
      <c r="O65" s="162"/>
      <c r="P65" s="162"/>
      <c r="Q65" s="8"/>
      <c r="R65" s="8"/>
      <c r="S65" s="106"/>
      <c r="T65" s="10"/>
      <c r="U65" s="10"/>
      <c r="V65" s="10"/>
      <c r="W65" s="10"/>
      <c r="X65" s="10"/>
      <c r="Y65" s="10"/>
      <c r="Z65" s="10"/>
      <c r="AA65" s="10"/>
      <c r="AB65" s="10"/>
      <c r="AC65" s="10"/>
      <c r="AD65" s="23" t="s">
        <v>40</v>
      </c>
      <c r="AE65" s="69">
        <f>BE65+BF65</f>
        <v>0</v>
      </c>
      <c r="AF65" s="163" t="s">
        <v>41</v>
      </c>
      <c r="AG65" s="70" t="str">
        <f>IF(OR(AE66=0,SUM(AE62:AF64)=0),"",IF(BI65&gt;0,$AL$9,AE65/AE66))</f>
        <v/>
      </c>
      <c r="AH65" s="106"/>
      <c r="AI65" s="8"/>
      <c r="AK65" s="8"/>
      <c r="AN65" s="92" t="s">
        <v>87</v>
      </c>
      <c r="AO65" s="13" t="s">
        <v>76</v>
      </c>
      <c r="AP65" s="93">
        <v>0.05</v>
      </c>
      <c r="AQ65" s="13" t="s">
        <v>78</v>
      </c>
      <c r="AR65" s="30" t="s">
        <v>78</v>
      </c>
      <c r="AS65" s="30" t="s">
        <v>78</v>
      </c>
      <c r="AT65" s="30" t="s">
        <v>78</v>
      </c>
      <c r="AU65" s="30" t="s">
        <v>78</v>
      </c>
      <c r="AV65" s="30" t="s">
        <v>78</v>
      </c>
      <c r="AW65" s="30" t="s">
        <v>78</v>
      </c>
      <c r="AX65" s="30">
        <v>5</v>
      </c>
      <c r="AY65" s="30">
        <v>3.4</v>
      </c>
      <c r="AZ65" s="30">
        <v>2.2000000000000002</v>
      </c>
      <c r="BA65" s="30">
        <v>1.3</v>
      </c>
      <c r="BB65" s="33">
        <v>0.3</v>
      </c>
      <c r="BE65" s="71">
        <f>SUM(BE62:BE64)</f>
        <v>0</v>
      </c>
      <c r="BF65" s="71">
        <f>SUM(BF62:BF64)</f>
        <v>0</v>
      </c>
      <c r="BG65" s="13" t="s">
        <v>42</v>
      </c>
      <c r="BH65" s="39" t="s">
        <v>43</v>
      </c>
      <c r="BI65" s="22">
        <f>COUNTIF(BI55:BK64,TRUE())</f>
        <v>0</v>
      </c>
      <c r="BM65" s="8"/>
    </row>
    <row r="66" spans="1:65" ht="11.25" customHeight="1" thickBot="1" x14ac:dyDescent="0.25">
      <c r="A66" s="8"/>
      <c r="B66" s="8"/>
      <c r="C66" s="162" t="s">
        <v>110</v>
      </c>
      <c r="D66" s="162"/>
      <c r="E66" s="162"/>
      <c r="F66" s="162"/>
      <c r="G66" s="162"/>
      <c r="H66" s="162"/>
      <c r="I66" s="162"/>
      <c r="J66" s="162"/>
      <c r="K66" s="162"/>
      <c r="L66" s="162"/>
      <c r="M66" s="162"/>
      <c r="N66" s="162"/>
      <c r="O66" s="162"/>
      <c r="P66" s="162"/>
      <c r="Q66" s="8"/>
      <c r="R66" s="8"/>
      <c r="S66" s="106"/>
      <c r="T66" s="10"/>
      <c r="U66" s="10"/>
      <c r="V66" s="10"/>
      <c r="W66" s="10"/>
      <c r="X66" s="10"/>
      <c r="Y66" s="10"/>
      <c r="Z66" s="10"/>
      <c r="AA66" s="10"/>
      <c r="AB66" s="10"/>
      <c r="AC66" s="10"/>
      <c r="AD66" s="23" t="s">
        <v>36</v>
      </c>
      <c r="AE66" s="72">
        <f>AE60</f>
        <v>0</v>
      </c>
      <c r="AF66" s="163"/>
      <c r="AG66" s="73" t="str">
        <f>IF(OR(AG65="",AG65=$AL$9),"",IF(AG65&lt;=$BF$67,$AL$7,$AL$8))</f>
        <v/>
      </c>
      <c r="AH66" s="106"/>
      <c r="AI66" s="8"/>
      <c r="AK66" s="8"/>
      <c r="AN66" s="92" t="s">
        <v>88</v>
      </c>
      <c r="AO66" s="13" t="s">
        <v>89</v>
      </c>
      <c r="AP66" s="93">
        <v>0.05</v>
      </c>
      <c r="AQ66" s="13" t="s">
        <v>78</v>
      </c>
      <c r="AR66" s="13" t="s">
        <v>78</v>
      </c>
      <c r="AS66" s="13" t="s">
        <v>78</v>
      </c>
      <c r="AT66" s="13" t="s">
        <v>78</v>
      </c>
      <c r="AU66" s="13" t="s">
        <v>78</v>
      </c>
      <c r="AV66" s="13" t="s">
        <v>78</v>
      </c>
      <c r="AW66" s="13" t="s">
        <v>78</v>
      </c>
      <c r="AX66" s="13" t="s">
        <v>78</v>
      </c>
      <c r="AY66" s="13" t="s">
        <v>78</v>
      </c>
      <c r="AZ66" s="13" t="s">
        <v>78</v>
      </c>
      <c r="BA66" s="13" t="s">
        <v>78</v>
      </c>
      <c r="BB66" s="13" t="s">
        <v>78</v>
      </c>
      <c r="BE66" s="13"/>
      <c r="BF66" s="13"/>
      <c r="BG66" s="13"/>
      <c r="BM66" s="8"/>
    </row>
    <row r="67" spans="1:65" ht="11.25" customHeight="1" x14ac:dyDescent="0.2">
      <c r="A67" s="8"/>
      <c r="B67" s="8"/>
      <c r="C67" s="162"/>
      <c r="D67" s="162"/>
      <c r="E67" s="162"/>
      <c r="F67" s="162"/>
      <c r="G67" s="162"/>
      <c r="H67" s="162"/>
      <c r="I67" s="162"/>
      <c r="J67" s="162"/>
      <c r="K67" s="162"/>
      <c r="L67" s="162"/>
      <c r="M67" s="162"/>
      <c r="N67" s="162"/>
      <c r="O67" s="162"/>
      <c r="P67" s="162"/>
      <c r="Q67" s="8"/>
      <c r="R67" s="8"/>
      <c r="S67" s="106"/>
      <c r="T67" s="10"/>
      <c r="U67" s="10"/>
      <c r="V67" s="10"/>
      <c r="W67" s="10"/>
      <c r="X67" s="10"/>
      <c r="Y67" s="10"/>
      <c r="Z67" s="10"/>
      <c r="AA67" s="10"/>
      <c r="AB67" s="10"/>
      <c r="AC67" s="10"/>
      <c r="AD67" s="10"/>
      <c r="AE67" s="10"/>
      <c r="AF67" s="10"/>
      <c r="AG67" s="10"/>
      <c r="AH67" s="106"/>
      <c r="AI67" s="8"/>
      <c r="AK67" s="8"/>
      <c r="BE67" s="31" t="s">
        <v>46</v>
      </c>
      <c r="BF67" s="77">
        <v>3</v>
      </c>
      <c r="BG67" s="13" t="s">
        <v>47</v>
      </c>
      <c r="BM67" s="8"/>
    </row>
    <row r="68" spans="1:65" ht="11.25" customHeight="1" x14ac:dyDescent="0.2">
      <c r="A68" s="8"/>
      <c r="B68" s="8"/>
      <c r="C68" s="162"/>
      <c r="D68" s="162"/>
      <c r="E68" s="162"/>
      <c r="F68" s="162"/>
      <c r="G68" s="162"/>
      <c r="H68" s="162"/>
      <c r="I68" s="162"/>
      <c r="J68" s="162"/>
      <c r="K68" s="162"/>
      <c r="L68" s="162"/>
      <c r="M68" s="162"/>
      <c r="N68" s="162"/>
      <c r="O68" s="162"/>
      <c r="P68" s="162"/>
      <c r="Q68" s="8"/>
      <c r="R68" s="8"/>
      <c r="S68" s="106"/>
      <c r="T68" s="130" t="s">
        <v>125</v>
      </c>
      <c r="U68" s="131" t="s">
        <v>129</v>
      </c>
      <c r="V68" s="131"/>
      <c r="W68" s="131"/>
      <c r="X68" s="131"/>
      <c r="Y68" s="131"/>
      <c r="Z68" s="131"/>
      <c r="AA68" s="131"/>
      <c r="AB68" s="131"/>
      <c r="AC68" s="131"/>
      <c r="AD68" s="131"/>
      <c r="AE68" s="131"/>
      <c r="AF68" s="131"/>
      <c r="AG68" s="131"/>
      <c r="AH68" s="106"/>
      <c r="AI68" s="8"/>
      <c r="AK68" s="8"/>
      <c r="AN68" s="14" t="s">
        <v>90</v>
      </c>
      <c r="BE68" s="13"/>
      <c r="BF68" s="13"/>
      <c r="BG68" s="13"/>
      <c r="BM68" s="8"/>
    </row>
    <row r="69" spans="1:65" ht="11.25" customHeight="1" x14ac:dyDescent="0.2">
      <c r="A69" s="8"/>
      <c r="B69" s="8"/>
      <c r="C69" s="162"/>
      <c r="D69" s="162"/>
      <c r="E69" s="162"/>
      <c r="F69" s="162"/>
      <c r="G69" s="162"/>
      <c r="H69" s="162"/>
      <c r="I69" s="162"/>
      <c r="J69" s="162"/>
      <c r="K69" s="162"/>
      <c r="L69" s="162"/>
      <c r="M69" s="162"/>
      <c r="N69" s="162"/>
      <c r="O69" s="162"/>
      <c r="P69" s="162"/>
      <c r="Q69" s="8"/>
      <c r="R69" s="8"/>
      <c r="S69" s="106"/>
      <c r="T69" s="106"/>
      <c r="U69" s="106"/>
      <c r="V69" s="106"/>
      <c r="W69" s="106"/>
      <c r="X69" s="106"/>
      <c r="Y69" s="106"/>
      <c r="Z69" s="106"/>
      <c r="AA69" s="106"/>
      <c r="AB69" s="106"/>
      <c r="AC69" s="106"/>
      <c r="AD69" s="106"/>
      <c r="AE69" s="106"/>
      <c r="AF69" s="106"/>
      <c r="AG69" s="106"/>
      <c r="AH69" s="106"/>
      <c r="AI69" s="8"/>
      <c r="AK69" s="8"/>
      <c r="AQ69" s="15" t="s">
        <v>121</v>
      </c>
      <c r="BM69" s="8"/>
    </row>
    <row r="70" spans="1:65" ht="11.25" customHeight="1" x14ac:dyDescent="0.2">
      <c r="A70" s="8"/>
      <c r="B70" s="8"/>
      <c r="C70" s="162"/>
      <c r="D70" s="162"/>
      <c r="E70" s="162"/>
      <c r="F70" s="162"/>
      <c r="G70" s="162"/>
      <c r="H70" s="162"/>
      <c r="I70" s="162"/>
      <c r="J70" s="162"/>
      <c r="K70" s="162"/>
      <c r="L70" s="162"/>
      <c r="M70" s="162"/>
      <c r="N70" s="162"/>
      <c r="O70" s="162"/>
      <c r="P70" s="162"/>
      <c r="Q70" s="8"/>
      <c r="R70" s="8"/>
      <c r="S70" s="8"/>
      <c r="T70" s="8"/>
      <c r="U70" s="8"/>
      <c r="V70" s="8"/>
      <c r="W70" s="8"/>
      <c r="X70" s="8"/>
      <c r="Y70" s="8"/>
      <c r="Z70" s="8"/>
      <c r="AA70" s="8"/>
      <c r="AB70" s="8"/>
      <c r="AC70" s="8"/>
      <c r="AD70" s="8"/>
      <c r="AE70" s="8"/>
      <c r="AF70" s="8"/>
      <c r="AG70" s="8"/>
      <c r="AH70" s="8"/>
      <c r="AI70" s="8"/>
      <c r="AK70" s="8"/>
      <c r="AQ70" s="15" t="s">
        <v>122</v>
      </c>
      <c r="BM70" s="8"/>
    </row>
    <row r="71" spans="1:65" ht="11.2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K71" s="8"/>
      <c r="AP71" s="94" t="s">
        <v>91</v>
      </c>
      <c r="AQ71" s="91">
        <v>6</v>
      </c>
      <c r="AR71" s="91">
        <f>IF(AND($L$45&gt;=AR57,$L$45&lt;AQ57),$L$45,AR57)</f>
        <v>5.5</v>
      </c>
      <c r="AS71" s="91">
        <f t="shared" ref="AS71:BB71" si="10">IF(AND($L$45&gt;=AS57,$L$45&lt;AR57),$L$45,AS57)</f>
        <v>5</v>
      </c>
      <c r="AT71" s="91">
        <f t="shared" si="10"/>
        <v>4.5</v>
      </c>
      <c r="AU71" s="91">
        <f t="shared" si="10"/>
        <v>4</v>
      </c>
      <c r="AV71" s="91">
        <f t="shared" si="10"/>
        <v>3.5</v>
      </c>
      <c r="AW71" s="91">
        <f t="shared" si="10"/>
        <v>3</v>
      </c>
      <c r="AX71" s="91">
        <f t="shared" si="10"/>
        <v>2.5</v>
      </c>
      <c r="AY71" s="91">
        <f t="shared" si="10"/>
        <v>2</v>
      </c>
      <c r="AZ71" s="91">
        <f t="shared" si="10"/>
        <v>1.5</v>
      </c>
      <c r="BA71" s="91">
        <f t="shared" si="10"/>
        <v>1</v>
      </c>
      <c r="BB71" s="91">
        <f t="shared" si="10"/>
        <v>0</v>
      </c>
      <c r="BM71" s="8"/>
    </row>
    <row r="72" spans="1:65" ht="11.25" customHeight="1" x14ac:dyDescent="0.2">
      <c r="AK72" s="8"/>
      <c r="AN72" s="92" t="s">
        <v>88</v>
      </c>
      <c r="AO72" s="13" t="s">
        <v>89</v>
      </c>
      <c r="AP72" s="93">
        <v>0.05</v>
      </c>
      <c r="AQ72" s="13" t="s">
        <v>78</v>
      </c>
      <c r="AR72" s="13" t="s">
        <v>78</v>
      </c>
      <c r="AS72" s="13" t="s">
        <v>78</v>
      </c>
      <c r="AT72" s="13" t="s">
        <v>78</v>
      </c>
      <c r="AU72" s="13" t="s">
        <v>78</v>
      </c>
      <c r="AV72" s="13" t="s">
        <v>78</v>
      </c>
      <c r="AW72" s="13" t="s">
        <v>78</v>
      </c>
      <c r="AX72" s="13" t="s">
        <v>78</v>
      </c>
      <c r="AY72" s="13" t="s">
        <v>78</v>
      </c>
      <c r="AZ72" s="13" t="s">
        <v>78</v>
      </c>
      <c r="BA72" s="13" t="s">
        <v>78</v>
      </c>
      <c r="BB72" s="13" t="s">
        <v>78</v>
      </c>
      <c r="BM72" s="8"/>
    </row>
    <row r="73" spans="1:65" ht="11.25" customHeight="1" x14ac:dyDescent="0.2">
      <c r="AK73" s="8"/>
      <c r="AN73" s="92" t="s">
        <v>87</v>
      </c>
      <c r="AO73" s="13" t="s">
        <v>76</v>
      </c>
      <c r="AP73" s="93">
        <v>0.05</v>
      </c>
      <c r="AQ73" s="13" t="s">
        <v>78</v>
      </c>
      <c r="AR73" s="13" t="s">
        <v>78</v>
      </c>
      <c r="AS73" s="13" t="s">
        <v>78</v>
      </c>
      <c r="AT73" s="13" t="s">
        <v>78</v>
      </c>
      <c r="AU73" s="13" t="s">
        <v>78</v>
      </c>
      <c r="AV73" s="13" t="s">
        <v>78</v>
      </c>
      <c r="AW73" s="13" t="s">
        <v>78</v>
      </c>
      <c r="AX73" s="129">
        <f>IF(AX71&gt;$AX$57,$AX$66,$AX$65)</f>
        <v>5</v>
      </c>
      <c r="AY73" s="95">
        <f>AY65+((AX65-AY65)*((AY$71-AY$57)/0.5))</f>
        <v>3.4</v>
      </c>
      <c r="AZ73" s="95">
        <f>AZ65+((AY65-AZ65)*((AZ$71-AZ$57)/0.5))</f>
        <v>2.2000000000000002</v>
      </c>
      <c r="BA73" s="95">
        <f>BA65+((AZ65-BA65)*((BA$71-BA$57)/0.5))</f>
        <v>1.3</v>
      </c>
      <c r="BB73" s="33">
        <f>BB65+((BA65-BB65)*((BB$71-BB$57)/1))</f>
        <v>0.3</v>
      </c>
      <c r="BM73" s="8"/>
    </row>
    <row r="74" spans="1:65" ht="11.25" customHeight="1" x14ac:dyDescent="0.2">
      <c r="AK74" s="8"/>
      <c r="AN74" s="92" t="s">
        <v>86</v>
      </c>
      <c r="AO74" s="13" t="s">
        <v>76</v>
      </c>
      <c r="AP74" s="93">
        <v>0.04</v>
      </c>
      <c r="AQ74" s="13" t="s">
        <v>78</v>
      </c>
      <c r="AR74" s="30" t="s">
        <v>78</v>
      </c>
      <c r="AS74" s="30" t="s">
        <v>78</v>
      </c>
      <c r="AT74" s="30" t="s">
        <v>78</v>
      </c>
      <c r="AU74" s="30" t="s">
        <v>78</v>
      </c>
      <c r="AV74" s="30" t="s">
        <v>78</v>
      </c>
      <c r="AW74" s="129">
        <f>IF(AW71&gt;$AW$57,$AW$66,$AW$64)</f>
        <v>5.7</v>
      </c>
      <c r="AX74" s="95">
        <f>AX64+((AW64-AX64)*((AX$71-AX$57)/0.5))</f>
        <v>4.2</v>
      </c>
      <c r="AY74" s="95">
        <f>AY64+((AX64-AY64)*((AY$71-AY$57)/0.5))</f>
        <v>3</v>
      </c>
      <c r="AZ74" s="95">
        <f>AZ64+((AY64-AZ64)*((AZ$71-AZ$57)/0.5))</f>
        <v>2</v>
      </c>
      <c r="BA74" s="95">
        <f>BA64+((AZ64-BA64)*((BA$71-BA$57)/0.5))</f>
        <v>1.2</v>
      </c>
      <c r="BB74" s="33">
        <f>BB64+((BA64-BB64)*((BB$71-BB$57)/1))</f>
        <v>0.2</v>
      </c>
      <c r="BM74" s="8"/>
    </row>
    <row r="75" spans="1:65" ht="11.25" customHeight="1" x14ac:dyDescent="0.2">
      <c r="AK75" s="8"/>
      <c r="AN75" s="92" t="s">
        <v>84</v>
      </c>
      <c r="AO75" s="13" t="s">
        <v>76</v>
      </c>
      <c r="AP75" s="93">
        <v>0.03</v>
      </c>
      <c r="AQ75" s="13" t="s">
        <v>78</v>
      </c>
      <c r="AR75" s="30" t="s">
        <v>78</v>
      </c>
      <c r="AS75" s="30" t="s">
        <v>78</v>
      </c>
      <c r="AT75" s="30" t="s">
        <v>78</v>
      </c>
      <c r="AU75" s="30" t="s">
        <v>78</v>
      </c>
      <c r="AV75" s="129">
        <f>IF(AV71&gt;$AV$57,$AV$66,$AV$63)</f>
        <v>5.9</v>
      </c>
      <c r="AW75" s="95">
        <f>AW63+((AV63-AW63)*((AW$71-AW$57)/0.5))</f>
        <v>4.5999999999999996</v>
      </c>
      <c r="AX75" s="95">
        <f>AX63+((AW63-AX63)*((AX$71-AX$57)/0.5))</f>
        <v>3.6</v>
      </c>
      <c r="AY75" s="95">
        <f>AY63+((AX63-AY63)*((AY$71-AY$57)/0.5))</f>
        <v>2.6</v>
      </c>
      <c r="AZ75" s="95">
        <f>AZ63+((AY63-AZ63)*((AZ$71-AZ$57)/0.5))</f>
        <v>1.9</v>
      </c>
      <c r="BA75" s="95">
        <f>BA63+((AZ63-BA63)*((BA$71-BA$57)/0.5))</f>
        <v>1.2</v>
      </c>
      <c r="BB75" s="33">
        <f>BB63+((BA63-BB63)*((BB$71-BB$57)/1))</f>
        <v>0.2</v>
      </c>
      <c r="BM75" s="8"/>
    </row>
    <row r="76" spans="1:65" ht="11.25" customHeight="1" x14ac:dyDescent="0.2">
      <c r="AK76" s="8"/>
      <c r="AN76" s="92" t="s">
        <v>82</v>
      </c>
      <c r="AO76" s="13" t="s">
        <v>76</v>
      </c>
      <c r="AP76" s="93">
        <v>2.5000000000000001E-2</v>
      </c>
      <c r="AQ76" s="13" t="s">
        <v>78</v>
      </c>
      <c r="AR76" s="30" t="s">
        <v>78</v>
      </c>
      <c r="AS76" s="30" t="s">
        <v>78</v>
      </c>
      <c r="AT76" s="30" t="s">
        <v>78</v>
      </c>
      <c r="AU76" s="129">
        <f>IF(AU71&gt;$AU$57,$AU$66,$AU$62)</f>
        <v>6.5</v>
      </c>
      <c r="AV76" s="95">
        <f t="shared" ref="AV76:BA76" si="11">AV62+((AU62-AV62)*((AV$71-AV$57)/0.5))</f>
        <v>5.3</v>
      </c>
      <c r="AW76" s="95">
        <f t="shared" si="11"/>
        <v>4.2</v>
      </c>
      <c r="AX76" s="95">
        <f t="shared" si="11"/>
        <v>3.3</v>
      </c>
      <c r="AY76" s="95">
        <f t="shared" si="11"/>
        <v>2.5</v>
      </c>
      <c r="AZ76" s="95">
        <f t="shared" si="11"/>
        <v>1.8</v>
      </c>
      <c r="BA76" s="95">
        <f t="shared" si="11"/>
        <v>1.1000000000000001</v>
      </c>
      <c r="BB76" s="33">
        <f>BB62+((BA62-BB62)*((BB$71-BB$57)/1))</f>
        <v>0.1</v>
      </c>
      <c r="BM76" s="8"/>
    </row>
    <row r="77" spans="1:65" ht="11.25" customHeight="1" x14ac:dyDescent="0.2">
      <c r="AK77" s="8"/>
      <c r="AN77" s="92" t="s">
        <v>81</v>
      </c>
      <c r="AO77" s="13" t="s">
        <v>76</v>
      </c>
      <c r="AP77" s="93">
        <v>0.02</v>
      </c>
      <c r="AQ77" s="13" t="s">
        <v>78</v>
      </c>
      <c r="AR77" s="30" t="s">
        <v>78</v>
      </c>
      <c r="AS77" s="30" t="s">
        <v>78</v>
      </c>
      <c r="AT77" s="129">
        <f>IF(AT71&gt;$AT$57,$AS$66,$AT$61)</f>
        <v>6.8</v>
      </c>
      <c r="AU77" s="95">
        <f t="shared" ref="AU77:BA77" si="12">AU61+((AT61-AU61)*((AU$71-AU$57)/0.5))</f>
        <v>5.8</v>
      </c>
      <c r="AV77" s="95">
        <f t="shared" si="12"/>
        <v>4.8</v>
      </c>
      <c r="AW77" s="95">
        <f t="shared" si="12"/>
        <v>3.9</v>
      </c>
      <c r="AX77" s="95">
        <f t="shared" si="12"/>
        <v>3.1</v>
      </c>
      <c r="AY77" s="95">
        <f t="shared" si="12"/>
        <v>2.4</v>
      </c>
      <c r="AZ77" s="95">
        <f t="shared" si="12"/>
        <v>1.7</v>
      </c>
      <c r="BA77" s="95">
        <f t="shared" si="12"/>
        <v>1.1000000000000001</v>
      </c>
      <c r="BB77" s="33">
        <f>BB61+((BA61-BB61)*((BB$71-BB$57)/1))</f>
        <v>0.1</v>
      </c>
      <c r="BM77" s="8"/>
    </row>
    <row r="78" spans="1:65" ht="11.25" customHeight="1" x14ac:dyDescent="0.2">
      <c r="AK78" s="8"/>
      <c r="AN78" s="92" t="s">
        <v>79</v>
      </c>
      <c r="AO78" s="13" t="s">
        <v>76</v>
      </c>
      <c r="AP78" s="93">
        <v>1.4999999999999999E-2</v>
      </c>
      <c r="AQ78" s="13" t="s">
        <v>78</v>
      </c>
      <c r="AR78" s="30" t="s">
        <v>78</v>
      </c>
      <c r="AS78" s="129">
        <f>IF(AS71&gt;$AS$57,$AS$66,$AS$60)</f>
        <v>7</v>
      </c>
      <c r="AT78" s="95">
        <f t="shared" ref="AT78:BA78" si="13">AT60+((AS60-AT60)*((AT$71-AT$57)/0.5))</f>
        <v>6.1</v>
      </c>
      <c r="AU78" s="95">
        <f t="shared" si="13"/>
        <v>5.2</v>
      </c>
      <c r="AV78" s="95">
        <f t="shared" si="13"/>
        <v>4.4000000000000004</v>
      </c>
      <c r="AW78" s="95">
        <f t="shared" si="13"/>
        <v>3.6</v>
      </c>
      <c r="AX78" s="95">
        <f t="shared" si="13"/>
        <v>2.9</v>
      </c>
      <c r="AY78" s="95">
        <f t="shared" si="13"/>
        <v>2.2999999999999998</v>
      </c>
      <c r="AZ78" s="95">
        <f t="shared" si="13"/>
        <v>1.7</v>
      </c>
      <c r="BA78" s="95">
        <f t="shared" si="13"/>
        <v>1.1000000000000001</v>
      </c>
      <c r="BB78" s="33">
        <f>BB60+((BA60-BB60)*((BB$71-BB$57)/1))</f>
        <v>0.1</v>
      </c>
      <c r="BM78" s="8"/>
    </row>
    <row r="79" spans="1:65" ht="11.25" customHeight="1" x14ac:dyDescent="0.2">
      <c r="AK79" s="8"/>
      <c r="AN79" s="92" t="s">
        <v>77</v>
      </c>
      <c r="AO79" s="13" t="s">
        <v>76</v>
      </c>
      <c r="AP79" s="93">
        <v>0.01</v>
      </c>
      <c r="AQ79" s="13" t="s">
        <v>78</v>
      </c>
      <c r="AR79" s="129">
        <f>IF(AR71&gt;$AR$57,$AR$66,$AR$59)</f>
        <v>6.9</v>
      </c>
      <c r="AS79" s="95">
        <f t="shared" ref="AS79:BA79" si="14">AS59+((AR59-AS59)*((AS$71-AS$57)/0.5))</f>
        <v>6.2</v>
      </c>
      <c r="AT79" s="95">
        <f t="shared" si="14"/>
        <v>5.4</v>
      </c>
      <c r="AU79" s="95">
        <f t="shared" si="14"/>
        <v>4.7</v>
      </c>
      <c r="AV79" s="95">
        <f t="shared" si="14"/>
        <v>4</v>
      </c>
      <c r="AW79" s="95">
        <f t="shared" si="14"/>
        <v>3.4</v>
      </c>
      <c r="AX79" s="95">
        <f t="shared" si="14"/>
        <v>2.8</v>
      </c>
      <c r="AY79" s="95">
        <f t="shared" si="14"/>
        <v>2.2000000000000002</v>
      </c>
      <c r="AZ79" s="95">
        <f t="shared" si="14"/>
        <v>1.6</v>
      </c>
      <c r="BA79" s="95">
        <f t="shared" si="14"/>
        <v>1</v>
      </c>
      <c r="BB79" s="33">
        <f>BB59+((BA59-BB59)*((BB$71-BB$57)/1))</f>
        <v>0</v>
      </c>
      <c r="BM79" s="8"/>
    </row>
    <row r="80" spans="1:65" ht="11.25" customHeight="1" x14ac:dyDescent="0.2">
      <c r="AK80" s="8"/>
      <c r="AN80" s="92" t="s">
        <v>75</v>
      </c>
      <c r="AO80" s="13" t="s">
        <v>76</v>
      </c>
      <c r="AP80" s="93">
        <v>5.0000000000000001E-3</v>
      </c>
      <c r="AQ80" s="42">
        <f>$L$45</f>
        <v>0</v>
      </c>
      <c r="AR80" s="42">
        <f t="shared" ref="AR80:BB80" si="15">$L$45</f>
        <v>0</v>
      </c>
      <c r="AS80" s="42">
        <f t="shared" si="15"/>
        <v>0</v>
      </c>
      <c r="AT80" s="42">
        <f t="shared" si="15"/>
        <v>0</v>
      </c>
      <c r="AU80" s="42">
        <f t="shared" si="15"/>
        <v>0</v>
      </c>
      <c r="AV80" s="42">
        <f t="shared" si="15"/>
        <v>0</v>
      </c>
      <c r="AW80" s="42">
        <f t="shared" si="15"/>
        <v>0</v>
      </c>
      <c r="AX80" s="42">
        <f t="shared" si="15"/>
        <v>0</v>
      </c>
      <c r="AY80" s="42">
        <f t="shared" si="15"/>
        <v>0</v>
      </c>
      <c r="AZ80" s="42">
        <f t="shared" si="15"/>
        <v>0</v>
      </c>
      <c r="BA80" s="42">
        <f t="shared" si="15"/>
        <v>0</v>
      </c>
      <c r="BB80" s="42">
        <f t="shared" si="15"/>
        <v>0</v>
      </c>
      <c r="BM80" s="8"/>
    </row>
    <row r="81" spans="37:65" ht="11.25" customHeight="1" x14ac:dyDescent="0.2">
      <c r="AK81" s="8"/>
      <c r="BM81" s="8"/>
    </row>
    <row r="82" spans="37:65" ht="11.25" customHeight="1" x14ac:dyDescent="0.2">
      <c r="AK82" s="8"/>
      <c r="BM82" s="8"/>
    </row>
    <row r="83" spans="37:65" ht="11.25" customHeight="1" x14ac:dyDescent="0.2">
      <c r="AK83" s="8"/>
      <c r="AQ83" s="15" t="s">
        <v>96</v>
      </c>
      <c r="BM83" s="8"/>
    </row>
    <row r="84" spans="37:65" ht="11.25" customHeight="1" x14ac:dyDescent="0.2">
      <c r="AK84" s="8"/>
      <c r="AQ84" s="15" t="s">
        <v>97</v>
      </c>
      <c r="BM84" s="8"/>
    </row>
    <row r="85" spans="37:65" ht="11.25" customHeight="1" x14ac:dyDescent="0.2">
      <c r="AK85" s="8"/>
      <c r="AP85" s="94" t="s">
        <v>98</v>
      </c>
      <c r="AQ85" s="91">
        <v>6</v>
      </c>
      <c r="AR85" s="91">
        <f>IF(AND($L$46&gt;=AR57,$L$46&lt;AQ57),$L$46,AR57)</f>
        <v>5.5</v>
      </c>
      <c r="AS85" s="91">
        <f t="shared" ref="AS85:BB85" si="16">IF(AND($L$46&gt;=AS57,$L$46&lt;AR57),$L$46,AS57)</f>
        <v>5</v>
      </c>
      <c r="AT85" s="91">
        <f t="shared" si="16"/>
        <v>4.5</v>
      </c>
      <c r="AU85" s="91">
        <f t="shared" si="16"/>
        <v>4</v>
      </c>
      <c r="AV85" s="91">
        <f t="shared" si="16"/>
        <v>3.5</v>
      </c>
      <c r="AW85" s="91">
        <f t="shared" si="16"/>
        <v>3</v>
      </c>
      <c r="AX85" s="91">
        <f t="shared" si="16"/>
        <v>2.5</v>
      </c>
      <c r="AY85" s="91">
        <f t="shared" si="16"/>
        <v>2</v>
      </c>
      <c r="AZ85" s="91">
        <f t="shared" si="16"/>
        <v>1.5</v>
      </c>
      <c r="BA85" s="91">
        <f t="shared" si="16"/>
        <v>1</v>
      </c>
      <c r="BB85" s="91">
        <f t="shared" si="16"/>
        <v>0</v>
      </c>
      <c r="BM85" s="8"/>
    </row>
    <row r="86" spans="37:65" ht="11.25" customHeight="1" x14ac:dyDescent="0.2">
      <c r="AK86" s="8"/>
      <c r="AN86" s="92" t="s">
        <v>88</v>
      </c>
      <c r="AO86" s="13" t="s">
        <v>89</v>
      </c>
      <c r="AP86" s="93">
        <v>0.05</v>
      </c>
      <c r="AQ86" s="13" t="s">
        <v>78</v>
      </c>
      <c r="AR86" s="13" t="s">
        <v>78</v>
      </c>
      <c r="AS86" s="13" t="s">
        <v>78</v>
      </c>
      <c r="AT86" s="13" t="s">
        <v>78</v>
      </c>
      <c r="AU86" s="13" t="s">
        <v>78</v>
      </c>
      <c r="AV86" s="13" t="s">
        <v>78</v>
      </c>
      <c r="AW86" s="13" t="s">
        <v>78</v>
      </c>
      <c r="AX86" s="13" t="s">
        <v>78</v>
      </c>
      <c r="AY86" s="13" t="s">
        <v>78</v>
      </c>
      <c r="AZ86" s="13" t="s">
        <v>78</v>
      </c>
      <c r="BA86" s="13" t="s">
        <v>78</v>
      </c>
      <c r="BB86" s="13" t="s">
        <v>78</v>
      </c>
      <c r="BM86" s="8"/>
    </row>
    <row r="87" spans="37:65" ht="11.25" customHeight="1" x14ac:dyDescent="0.2">
      <c r="AK87" s="8"/>
      <c r="AN87" s="92" t="s">
        <v>87</v>
      </c>
      <c r="AO87" s="13" t="s">
        <v>76</v>
      </c>
      <c r="AP87" s="93">
        <v>0.05</v>
      </c>
      <c r="AQ87" s="13" t="s">
        <v>78</v>
      </c>
      <c r="AR87" s="13" t="s">
        <v>78</v>
      </c>
      <c r="AS87" s="13" t="s">
        <v>78</v>
      </c>
      <c r="AT87" s="13" t="s">
        <v>78</v>
      </c>
      <c r="AU87" s="13" t="s">
        <v>78</v>
      </c>
      <c r="AV87" s="13" t="s">
        <v>78</v>
      </c>
      <c r="AW87" s="13" t="s">
        <v>78</v>
      </c>
      <c r="AX87" s="129">
        <f>IF(AX85&gt;$AX$57,$AX$66,$AX$65)</f>
        <v>5</v>
      </c>
      <c r="AY87" s="95">
        <f>AY65+((AX65-AY65)*((AY$85-AY$57)/0.5))</f>
        <v>3.4</v>
      </c>
      <c r="AZ87" s="95">
        <f>AZ65+((AY65-AZ65)*((AZ$85-AZ$57)/0.5))</f>
        <v>2.2000000000000002</v>
      </c>
      <c r="BA87" s="95">
        <f>BA65+((AZ65-BA65)*((BA$85-BA$57)/0.5))</f>
        <v>1.3</v>
      </c>
      <c r="BB87" s="33">
        <f>BB65+((BA65-BB65)*((BB$85-BB$57)/1))</f>
        <v>0.3</v>
      </c>
      <c r="BM87" s="8"/>
    </row>
    <row r="88" spans="37:65" ht="11.25" customHeight="1" x14ac:dyDescent="0.2">
      <c r="AK88" s="8"/>
      <c r="AN88" s="92" t="s">
        <v>86</v>
      </c>
      <c r="AO88" s="13" t="s">
        <v>76</v>
      </c>
      <c r="AP88" s="93">
        <v>0.04</v>
      </c>
      <c r="AQ88" s="13" t="s">
        <v>78</v>
      </c>
      <c r="AR88" s="30" t="s">
        <v>78</v>
      </c>
      <c r="AS88" s="30" t="s">
        <v>78</v>
      </c>
      <c r="AT88" s="30" t="s">
        <v>78</v>
      </c>
      <c r="AU88" s="30" t="s">
        <v>78</v>
      </c>
      <c r="AV88" s="30" t="s">
        <v>78</v>
      </c>
      <c r="AW88" s="129">
        <f>IF(AW85&gt;$AW$57,$AW$66,$AW$64)</f>
        <v>5.7</v>
      </c>
      <c r="AX88" s="95">
        <f>AX64+((AW64-AX64)*((AX$85-AX$57)/0.5))</f>
        <v>4.2</v>
      </c>
      <c r="AY88" s="95">
        <f>AY64+((AX64-AY64)*((AY$85-AY$57)/0.5))</f>
        <v>3</v>
      </c>
      <c r="AZ88" s="95">
        <f>AZ64+((AY64-AZ64)*((AZ$85-AZ$57)/0.5))</f>
        <v>2</v>
      </c>
      <c r="BA88" s="95">
        <f>BA64+((AZ64-BA64)*((BA$85-BA$57)/0.5))</f>
        <v>1.2</v>
      </c>
      <c r="BB88" s="33">
        <f>BB64+((BA64-BB64)*((BB$85-BB$57)/1))</f>
        <v>0.2</v>
      </c>
      <c r="BM88" s="8"/>
    </row>
    <row r="89" spans="37:65" ht="11.25" customHeight="1" x14ac:dyDescent="0.2">
      <c r="AK89" s="8"/>
      <c r="AN89" s="92" t="s">
        <v>84</v>
      </c>
      <c r="AO89" s="13" t="s">
        <v>76</v>
      </c>
      <c r="AP89" s="93">
        <v>0.03</v>
      </c>
      <c r="AQ89" s="13" t="s">
        <v>78</v>
      </c>
      <c r="AR89" s="30" t="s">
        <v>78</v>
      </c>
      <c r="AS89" s="30" t="s">
        <v>78</v>
      </c>
      <c r="AT89" s="30" t="s">
        <v>78</v>
      </c>
      <c r="AU89" s="30" t="s">
        <v>78</v>
      </c>
      <c r="AV89" s="129">
        <f>IF(AV85&gt;$AV$57,$AV$66,$AV$63)</f>
        <v>5.9</v>
      </c>
      <c r="AW89" s="95">
        <f>AW63+((AV63-AW63)*((AW$85-AW$57)/0.5))</f>
        <v>4.5999999999999996</v>
      </c>
      <c r="AX89" s="95">
        <f>AX63+((AW63-AX63)*((AX$85-AX$57)/0.5))</f>
        <v>3.6</v>
      </c>
      <c r="AY89" s="95">
        <f>AY63+((AX63-AY63)*((AY$85-AY$57)/0.5))</f>
        <v>2.6</v>
      </c>
      <c r="AZ89" s="95">
        <f>AZ63+((AY63-AZ63)*((AZ$85-AZ$57)/0.5))</f>
        <v>1.9</v>
      </c>
      <c r="BA89" s="95">
        <f>BA63+((AZ63-BA63)*((BA$85-BA$57)/0.5))</f>
        <v>1.2</v>
      </c>
      <c r="BB89" s="33">
        <f>BB63+((BA63-BB63)*((BB$85-BB$57)/1))</f>
        <v>0.2</v>
      </c>
      <c r="BM89" s="8"/>
    </row>
    <row r="90" spans="37:65" ht="11.25" customHeight="1" x14ac:dyDescent="0.2">
      <c r="AK90" s="8"/>
      <c r="AN90" s="92" t="s">
        <v>82</v>
      </c>
      <c r="AO90" s="13" t="s">
        <v>76</v>
      </c>
      <c r="AP90" s="93">
        <v>2.5000000000000001E-2</v>
      </c>
      <c r="AQ90" s="13" t="s">
        <v>78</v>
      </c>
      <c r="AR90" s="30" t="s">
        <v>78</v>
      </c>
      <c r="AS90" s="30" t="s">
        <v>78</v>
      </c>
      <c r="AT90" s="30" t="s">
        <v>78</v>
      </c>
      <c r="AU90" s="129">
        <f>IF(AU85&gt;$AU$57,$AU$66,$AU$62)</f>
        <v>6.5</v>
      </c>
      <c r="AV90" s="95">
        <f t="shared" ref="AV90:BA90" si="17">AV62+((AU62-AV62)*((AV$85-AV$57)/0.5))</f>
        <v>5.3</v>
      </c>
      <c r="AW90" s="95">
        <f t="shared" si="17"/>
        <v>4.2</v>
      </c>
      <c r="AX90" s="95">
        <f t="shared" si="17"/>
        <v>3.3</v>
      </c>
      <c r="AY90" s="95">
        <f t="shared" si="17"/>
        <v>2.5</v>
      </c>
      <c r="AZ90" s="95">
        <f t="shared" si="17"/>
        <v>1.8</v>
      </c>
      <c r="BA90" s="95">
        <f t="shared" si="17"/>
        <v>1.1000000000000001</v>
      </c>
      <c r="BB90" s="33">
        <f>BB62+((BA62-BB62)*((BB$85-BB$57)/1))</f>
        <v>0.1</v>
      </c>
      <c r="BM90" s="8"/>
    </row>
    <row r="91" spans="37:65" ht="11.25" customHeight="1" x14ac:dyDescent="0.2">
      <c r="AK91" s="8"/>
      <c r="AN91" s="92" t="s">
        <v>81</v>
      </c>
      <c r="AO91" s="13" t="s">
        <v>76</v>
      </c>
      <c r="AP91" s="93">
        <v>0.02</v>
      </c>
      <c r="AQ91" s="13" t="s">
        <v>78</v>
      </c>
      <c r="AR91" s="30" t="s">
        <v>78</v>
      </c>
      <c r="AS91" s="30" t="s">
        <v>78</v>
      </c>
      <c r="AT91" s="129">
        <f>IF(AT85&gt;$AT$57,$AS$66,$AT$61)</f>
        <v>6.8</v>
      </c>
      <c r="AU91" s="95">
        <f t="shared" ref="AU91:BA91" si="18">AU61+((AT61-AU61)*((AU$85-AU$57)/0.5))</f>
        <v>5.8</v>
      </c>
      <c r="AV91" s="95">
        <f t="shared" si="18"/>
        <v>4.8</v>
      </c>
      <c r="AW91" s="95">
        <f t="shared" si="18"/>
        <v>3.9</v>
      </c>
      <c r="AX91" s="95">
        <f t="shared" si="18"/>
        <v>3.1</v>
      </c>
      <c r="AY91" s="95">
        <f t="shared" si="18"/>
        <v>2.4</v>
      </c>
      <c r="AZ91" s="95">
        <f t="shared" si="18"/>
        <v>1.7</v>
      </c>
      <c r="BA91" s="95">
        <f t="shared" si="18"/>
        <v>1.1000000000000001</v>
      </c>
      <c r="BB91" s="33">
        <f>BB61+((BA61-BB61)*((BB$85-BB$57)/1))</f>
        <v>0.1</v>
      </c>
      <c r="BM91" s="8"/>
    </row>
    <row r="92" spans="37:65" ht="11.25" customHeight="1" x14ac:dyDescent="0.2">
      <c r="AK92" s="8"/>
      <c r="AN92" s="92" t="s">
        <v>79</v>
      </c>
      <c r="AO92" s="13" t="s">
        <v>76</v>
      </c>
      <c r="AP92" s="93">
        <v>1.4999999999999999E-2</v>
      </c>
      <c r="AQ92" s="13" t="s">
        <v>78</v>
      </c>
      <c r="AR92" s="30" t="s">
        <v>78</v>
      </c>
      <c r="AS92" s="129">
        <f>IF(AS85&gt;$AS$57,$AS$66,$AS$60)</f>
        <v>7</v>
      </c>
      <c r="AT92" s="95">
        <f t="shared" ref="AT92:BA92" si="19">AT60+((AS60-AT60)*((AT$85-AT$57)/0.5))</f>
        <v>6.1</v>
      </c>
      <c r="AU92" s="95">
        <f t="shared" si="19"/>
        <v>5.2</v>
      </c>
      <c r="AV92" s="95">
        <f t="shared" si="19"/>
        <v>4.4000000000000004</v>
      </c>
      <c r="AW92" s="95">
        <f t="shared" si="19"/>
        <v>3.6</v>
      </c>
      <c r="AX92" s="95">
        <f t="shared" si="19"/>
        <v>2.9</v>
      </c>
      <c r="AY92" s="95">
        <f t="shared" si="19"/>
        <v>2.2999999999999998</v>
      </c>
      <c r="AZ92" s="95">
        <f t="shared" si="19"/>
        <v>1.7</v>
      </c>
      <c r="BA92" s="95">
        <f t="shared" si="19"/>
        <v>1.1000000000000001</v>
      </c>
      <c r="BB92" s="33">
        <f>BB60+((BA60-BB60)*((BB$85-BB$57)/1))</f>
        <v>0.1</v>
      </c>
      <c r="BM92" s="8"/>
    </row>
    <row r="93" spans="37:65" ht="11.25" customHeight="1" x14ac:dyDescent="0.2">
      <c r="AK93" s="8"/>
      <c r="AN93" s="92" t="s">
        <v>77</v>
      </c>
      <c r="AO93" s="13" t="s">
        <v>76</v>
      </c>
      <c r="AP93" s="93">
        <v>0.01</v>
      </c>
      <c r="AQ93" s="13" t="s">
        <v>78</v>
      </c>
      <c r="AR93" s="129">
        <f>IF(AR85&gt;$AR$57,$AR$66,$AR$59)</f>
        <v>6.9</v>
      </c>
      <c r="AS93" s="95">
        <f t="shared" ref="AS93:BA93" si="20">AS59+((AR59-AS59)*((AS$85-AS$57)/0.5))</f>
        <v>6.2</v>
      </c>
      <c r="AT93" s="95">
        <f t="shared" si="20"/>
        <v>5.4</v>
      </c>
      <c r="AU93" s="95">
        <f t="shared" si="20"/>
        <v>4.7</v>
      </c>
      <c r="AV93" s="95">
        <f t="shared" si="20"/>
        <v>4</v>
      </c>
      <c r="AW93" s="95">
        <f t="shared" si="20"/>
        <v>3.4</v>
      </c>
      <c r="AX93" s="95">
        <f t="shared" si="20"/>
        <v>2.8</v>
      </c>
      <c r="AY93" s="95">
        <f t="shared" si="20"/>
        <v>2.2000000000000002</v>
      </c>
      <c r="AZ93" s="95">
        <f t="shared" si="20"/>
        <v>1.6</v>
      </c>
      <c r="BA93" s="95">
        <f t="shared" si="20"/>
        <v>1</v>
      </c>
      <c r="BB93" s="33">
        <f>BB59+((BA59-BB59)*((BB$85-BB$57)/1))</f>
        <v>0</v>
      </c>
      <c r="BM93" s="8"/>
    </row>
    <row r="94" spans="37:65" ht="12" customHeight="1" x14ac:dyDescent="0.2">
      <c r="AK94" s="8"/>
      <c r="AN94" s="92" t="s">
        <v>75</v>
      </c>
      <c r="AO94" s="13" t="s">
        <v>76</v>
      </c>
      <c r="AP94" s="93">
        <v>5.0000000000000001E-3</v>
      </c>
      <c r="AQ94" s="42">
        <f>$L$46</f>
        <v>0</v>
      </c>
      <c r="AR94" s="42">
        <f t="shared" ref="AR94:BB94" si="21">$L$46</f>
        <v>0</v>
      </c>
      <c r="AS94" s="42">
        <f t="shared" si="21"/>
        <v>0</v>
      </c>
      <c r="AT94" s="42">
        <f t="shared" si="21"/>
        <v>0</v>
      </c>
      <c r="AU94" s="42">
        <f t="shared" si="21"/>
        <v>0</v>
      </c>
      <c r="AV94" s="42">
        <f t="shared" si="21"/>
        <v>0</v>
      </c>
      <c r="AW94" s="42">
        <f t="shared" si="21"/>
        <v>0</v>
      </c>
      <c r="AX94" s="42">
        <f t="shared" si="21"/>
        <v>0</v>
      </c>
      <c r="AY94" s="42">
        <f t="shared" si="21"/>
        <v>0</v>
      </c>
      <c r="AZ94" s="42">
        <f t="shared" si="21"/>
        <v>0</v>
      </c>
      <c r="BA94" s="42">
        <f t="shared" si="21"/>
        <v>0</v>
      </c>
      <c r="BB94" s="42">
        <f t="shared" si="21"/>
        <v>0</v>
      </c>
      <c r="BM94" s="8"/>
    </row>
    <row r="95" spans="37:65" ht="11.25" customHeight="1" x14ac:dyDescent="0.2">
      <c r="AK95" s="8"/>
      <c r="BM95" s="8"/>
    </row>
    <row r="96" spans="37:65" x14ac:dyDescent="0.2">
      <c r="AK96" s="8"/>
      <c r="AQ96" s="15" t="s">
        <v>100</v>
      </c>
      <c r="BM96" s="8"/>
    </row>
    <row r="97" spans="40:65" x14ac:dyDescent="0.2">
      <c r="AQ97" s="15" t="s">
        <v>101</v>
      </c>
      <c r="BM97" s="8"/>
    </row>
    <row r="98" spans="40:65" x14ac:dyDescent="0.2">
      <c r="AP98" s="94" t="s">
        <v>102</v>
      </c>
      <c r="AQ98" s="91">
        <v>6</v>
      </c>
      <c r="AR98" s="91">
        <f>IF(AND($L$47&gt;=AR57,$L$47&lt;AQ57),$L$47,AR57)</f>
        <v>5.5</v>
      </c>
      <c r="AS98" s="91">
        <f t="shared" ref="AS98:BB98" si="22">IF(AND($L$47&gt;=AS57,$L$47&lt;AR57),$L$47,AS57)</f>
        <v>5</v>
      </c>
      <c r="AT98" s="91">
        <f t="shared" si="22"/>
        <v>4.5</v>
      </c>
      <c r="AU98" s="91">
        <f t="shared" si="22"/>
        <v>4</v>
      </c>
      <c r="AV98" s="91">
        <f t="shared" si="22"/>
        <v>3.5</v>
      </c>
      <c r="AW98" s="91">
        <f t="shared" si="22"/>
        <v>3</v>
      </c>
      <c r="AX98" s="91">
        <f t="shared" si="22"/>
        <v>2.5</v>
      </c>
      <c r="AY98" s="91">
        <f t="shared" si="22"/>
        <v>2</v>
      </c>
      <c r="AZ98" s="91">
        <f t="shared" si="22"/>
        <v>1.5</v>
      </c>
      <c r="BA98" s="91">
        <f t="shared" si="22"/>
        <v>1</v>
      </c>
      <c r="BB98" s="91">
        <f t="shared" si="22"/>
        <v>0</v>
      </c>
      <c r="BM98" s="8"/>
    </row>
    <row r="99" spans="40:65" x14ac:dyDescent="0.2">
      <c r="AN99" s="92" t="s">
        <v>88</v>
      </c>
      <c r="AO99" s="13" t="s">
        <v>89</v>
      </c>
      <c r="AP99" s="93">
        <v>0.05</v>
      </c>
      <c r="AQ99" s="13" t="s">
        <v>78</v>
      </c>
      <c r="AR99" s="13" t="s">
        <v>78</v>
      </c>
      <c r="AS99" s="13" t="s">
        <v>78</v>
      </c>
      <c r="AT99" s="13" t="s">
        <v>78</v>
      </c>
      <c r="AU99" s="13" t="s">
        <v>78</v>
      </c>
      <c r="AV99" s="13" t="s">
        <v>78</v>
      </c>
      <c r="AW99" s="13" t="s">
        <v>78</v>
      </c>
      <c r="AX99" s="13" t="s">
        <v>78</v>
      </c>
      <c r="AY99" s="13" t="s">
        <v>78</v>
      </c>
      <c r="AZ99" s="13" t="s">
        <v>78</v>
      </c>
      <c r="BA99" s="13" t="s">
        <v>78</v>
      </c>
      <c r="BB99" s="13" t="s">
        <v>78</v>
      </c>
      <c r="BM99" s="8"/>
    </row>
    <row r="100" spans="40:65" ht="11.25" customHeight="1" x14ac:dyDescent="0.2">
      <c r="AN100" s="92" t="s">
        <v>87</v>
      </c>
      <c r="AO100" s="13" t="s">
        <v>76</v>
      </c>
      <c r="AP100" s="93">
        <v>0.05</v>
      </c>
      <c r="AQ100" s="13" t="s">
        <v>78</v>
      </c>
      <c r="AR100" s="13" t="s">
        <v>78</v>
      </c>
      <c r="AS100" s="13" t="s">
        <v>78</v>
      </c>
      <c r="AT100" s="13" t="s">
        <v>78</v>
      </c>
      <c r="AU100" s="13" t="s">
        <v>78</v>
      </c>
      <c r="AV100" s="13" t="s">
        <v>78</v>
      </c>
      <c r="AW100" s="13" t="s">
        <v>78</v>
      </c>
      <c r="AX100" s="129">
        <f>IF(AX98&gt;$AX$57,$AX$66,$AX$65)</f>
        <v>5</v>
      </c>
      <c r="AY100" s="95">
        <f>AY65+((AX65-AY65)*((AY$98-AY$57)/0.5))</f>
        <v>3.4</v>
      </c>
      <c r="AZ100" s="95">
        <f>AZ65+((AY65-AZ65)*((AZ$98-AZ$57)/0.5))</f>
        <v>2.2000000000000002</v>
      </c>
      <c r="BA100" s="95">
        <f>BA65+((AZ65-BA65)*((BA$98-BA$57)/0.5))</f>
        <v>1.3</v>
      </c>
      <c r="BB100" s="33">
        <f>BB65+((BA65-BB65)*((BB$98-BB$57)/1))</f>
        <v>0.3</v>
      </c>
      <c r="BM100" s="8"/>
    </row>
    <row r="101" spans="40:65" ht="11.25" customHeight="1" x14ac:dyDescent="0.2">
      <c r="AN101" s="92" t="s">
        <v>86</v>
      </c>
      <c r="AO101" s="13" t="s">
        <v>76</v>
      </c>
      <c r="AP101" s="93">
        <v>0.04</v>
      </c>
      <c r="AQ101" s="13" t="s">
        <v>78</v>
      </c>
      <c r="AR101" s="30" t="s">
        <v>78</v>
      </c>
      <c r="AS101" s="30" t="s">
        <v>78</v>
      </c>
      <c r="AT101" s="30" t="s">
        <v>78</v>
      </c>
      <c r="AU101" s="30" t="s">
        <v>78</v>
      </c>
      <c r="AV101" s="30" t="s">
        <v>78</v>
      </c>
      <c r="AW101" s="129">
        <f>IF(AW98&gt;$AW$57,$AW$66,$AW$64)</f>
        <v>5.7</v>
      </c>
      <c r="AX101" s="95">
        <f>AX64+((AW64-AX64)*((AX$98-AX$57)/0.5))</f>
        <v>4.2</v>
      </c>
      <c r="AY101" s="95">
        <f>AY64+((AX64-AY64)*((AY$98-AY$57)/0.5))</f>
        <v>3</v>
      </c>
      <c r="AZ101" s="95">
        <f>AZ64+((AY64-AZ64)*((AZ$98-AZ$57)/0.5))</f>
        <v>2</v>
      </c>
      <c r="BA101" s="95">
        <f>BA64+((AZ64-BA64)*((BA$98-BA$57)/0.5))</f>
        <v>1.2</v>
      </c>
      <c r="BB101" s="33">
        <f>BB64+((BA64-BB64)*((BB$98-BB$57)/1))</f>
        <v>0.2</v>
      </c>
      <c r="BM101" s="8"/>
    </row>
    <row r="102" spans="40:65" x14ac:dyDescent="0.2">
      <c r="AN102" s="92" t="s">
        <v>84</v>
      </c>
      <c r="AO102" s="13" t="s">
        <v>76</v>
      </c>
      <c r="AP102" s="93">
        <v>0.03</v>
      </c>
      <c r="AQ102" s="13" t="s">
        <v>78</v>
      </c>
      <c r="AR102" s="30" t="s">
        <v>78</v>
      </c>
      <c r="AS102" s="30" t="s">
        <v>78</v>
      </c>
      <c r="AT102" s="30" t="s">
        <v>78</v>
      </c>
      <c r="AU102" s="30" t="s">
        <v>78</v>
      </c>
      <c r="AV102" s="129">
        <f>IF(AV98&gt;$AV$57,$AV$66,$AV$63)</f>
        <v>5.9</v>
      </c>
      <c r="AW102" s="95">
        <f>AW63+((AV63-AW63)*((AW$98-AW$57)/0.5))</f>
        <v>4.5999999999999996</v>
      </c>
      <c r="AX102" s="95">
        <f>AX63+((AW63-AX63)*((AX$98-AX$57)/0.5))</f>
        <v>3.6</v>
      </c>
      <c r="AY102" s="95">
        <f>AY63+((AX63-AY63)*((AY$98-AY$57)/0.5))</f>
        <v>2.6</v>
      </c>
      <c r="AZ102" s="95">
        <f>AZ63+((AY63-AZ63)*((AZ$98-AZ$57)/0.5))</f>
        <v>1.9</v>
      </c>
      <c r="BA102" s="95">
        <f>BA63+((AZ63-BA63)*((BA$98-BA$57)/0.5))</f>
        <v>1.2</v>
      </c>
      <c r="BB102" s="33">
        <f>BB63+((BA63-BB63)*((BB$98-BB$57)/1))</f>
        <v>0.2</v>
      </c>
      <c r="BM102" s="8"/>
    </row>
    <row r="103" spans="40:65" x14ac:dyDescent="0.2">
      <c r="AN103" s="92" t="s">
        <v>82</v>
      </c>
      <c r="AO103" s="13" t="s">
        <v>76</v>
      </c>
      <c r="AP103" s="93">
        <v>2.5000000000000001E-2</v>
      </c>
      <c r="AQ103" s="13" t="s">
        <v>78</v>
      </c>
      <c r="AR103" s="30" t="s">
        <v>78</v>
      </c>
      <c r="AS103" s="30" t="s">
        <v>78</v>
      </c>
      <c r="AT103" s="30" t="s">
        <v>78</v>
      </c>
      <c r="AU103" s="129">
        <f>IF(AU98&gt;$AU$57,$AU$66,$AU$62)</f>
        <v>6.5</v>
      </c>
      <c r="AV103" s="95">
        <f t="shared" ref="AV103:BA103" si="23">AV62+((AU62-AV62)*((AV$98-AV$57)/0.5))</f>
        <v>5.3</v>
      </c>
      <c r="AW103" s="95">
        <f t="shared" si="23"/>
        <v>4.2</v>
      </c>
      <c r="AX103" s="95">
        <f t="shared" si="23"/>
        <v>3.3</v>
      </c>
      <c r="AY103" s="95">
        <f t="shared" si="23"/>
        <v>2.5</v>
      </c>
      <c r="AZ103" s="95">
        <f t="shared" si="23"/>
        <v>1.8</v>
      </c>
      <c r="BA103" s="95">
        <f t="shared" si="23"/>
        <v>1.1000000000000001</v>
      </c>
      <c r="BB103" s="33">
        <f>BB62+((BA62-BB62)*((BB$98-BB$57)/1))</f>
        <v>0.1</v>
      </c>
      <c r="BM103" s="8"/>
    </row>
    <row r="104" spans="40:65" x14ac:dyDescent="0.2">
      <c r="AN104" s="92" t="s">
        <v>81</v>
      </c>
      <c r="AO104" s="13" t="s">
        <v>76</v>
      </c>
      <c r="AP104" s="93">
        <v>0.02</v>
      </c>
      <c r="AQ104" s="13" t="s">
        <v>78</v>
      </c>
      <c r="AR104" s="30" t="s">
        <v>78</v>
      </c>
      <c r="AS104" s="30" t="s">
        <v>78</v>
      </c>
      <c r="AT104" s="129">
        <f>IF(AT98&gt;$AT$57,$AS$66,$AT$61)</f>
        <v>6.8</v>
      </c>
      <c r="AU104" s="95">
        <f t="shared" ref="AU104:BA104" si="24">AU61+((AT61-AU61)*((AU$98-AU$57)/0.5))</f>
        <v>5.8</v>
      </c>
      <c r="AV104" s="95">
        <f t="shared" si="24"/>
        <v>4.8</v>
      </c>
      <c r="AW104" s="95">
        <f t="shared" si="24"/>
        <v>3.9</v>
      </c>
      <c r="AX104" s="95">
        <f t="shared" si="24"/>
        <v>3.1</v>
      </c>
      <c r="AY104" s="95">
        <f t="shared" si="24"/>
        <v>2.4</v>
      </c>
      <c r="AZ104" s="95">
        <f t="shared" si="24"/>
        <v>1.7</v>
      </c>
      <c r="BA104" s="95">
        <f t="shared" si="24"/>
        <v>1.1000000000000001</v>
      </c>
      <c r="BB104" s="33">
        <f>BB61+((BA61-BB61)*((BB$98-BB$57)/1))</f>
        <v>0.1</v>
      </c>
      <c r="BM104" s="8"/>
    </row>
    <row r="105" spans="40:65" ht="11.25" customHeight="1" x14ac:dyDescent="0.2">
      <c r="AN105" s="92" t="s">
        <v>79</v>
      </c>
      <c r="AO105" s="13" t="s">
        <v>76</v>
      </c>
      <c r="AP105" s="93">
        <v>1.4999999999999999E-2</v>
      </c>
      <c r="AQ105" s="13" t="s">
        <v>78</v>
      </c>
      <c r="AR105" s="30" t="s">
        <v>78</v>
      </c>
      <c r="AS105" s="129">
        <f>IF(AS98&gt;$AS$57,$AS$66,$AS$60)</f>
        <v>7</v>
      </c>
      <c r="AT105" s="95">
        <f t="shared" ref="AT105:BA105" si="25">AT60+((AS60-AT60)*((AT$98-AT$57)/0.5))</f>
        <v>6.1</v>
      </c>
      <c r="AU105" s="95">
        <f t="shared" si="25"/>
        <v>5.2</v>
      </c>
      <c r="AV105" s="95">
        <f t="shared" si="25"/>
        <v>4.4000000000000004</v>
      </c>
      <c r="AW105" s="95">
        <f t="shared" si="25"/>
        <v>3.6</v>
      </c>
      <c r="AX105" s="95">
        <f t="shared" si="25"/>
        <v>2.9</v>
      </c>
      <c r="AY105" s="95">
        <f t="shared" si="25"/>
        <v>2.2999999999999998</v>
      </c>
      <c r="AZ105" s="95">
        <f t="shared" si="25"/>
        <v>1.7</v>
      </c>
      <c r="BA105" s="95">
        <f t="shared" si="25"/>
        <v>1.1000000000000001</v>
      </c>
      <c r="BB105" s="33">
        <f>BB60+((BA60-BB60)*((BB$98-BB$57)/1))</f>
        <v>0.1</v>
      </c>
      <c r="BM105" s="8"/>
    </row>
    <row r="106" spans="40:65" x14ac:dyDescent="0.2">
      <c r="AN106" s="92" t="s">
        <v>77</v>
      </c>
      <c r="AO106" s="13" t="s">
        <v>76</v>
      </c>
      <c r="AP106" s="93">
        <v>0.01</v>
      </c>
      <c r="AQ106" s="13" t="s">
        <v>78</v>
      </c>
      <c r="AR106" s="129">
        <f>IF(AR98&gt;$AR$57,$AR$66,$AR$59)</f>
        <v>6.9</v>
      </c>
      <c r="AS106" s="95">
        <f t="shared" ref="AS106:BA106" si="26">AS59+((AR59-AS59)*((AS$98-AS$57)/0.5))</f>
        <v>6.2</v>
      </c>
      <c r="AT106" s="95">
        <f t="shared" si="26"/>
        <v>5.4</v>
      </c>
      <c r="AU106" s="95">
        <f t="shared" si="26"/>
        <v>4.7</v>
      </c>
      <c r="AV106" s="95">
        <f t="shared" si="26"/>
        <v>4</v>
      </c>
      <c r="AW106" s="95">
        <f t="shared" si="26"/>
        <v>3.4</v>
      </c>
      <c r="AX106" s="95">
        <f t="shared" si="26"/>
        <v>2.8</v>
      </c>
      <c r="AY106" s="95">
        <f t="shared" si="26"/>
        <v>2.2000000000000002</v>
      </c>
      <c r="AZ106" s="95">
        <f t="shared" si="26"/>
        <v>1.6</v>
      </c>
      <c r="BA106" s="95">
        <f t="shared" si="26"/>
        <v>1</v>
      </c>
      <c r="BB106" s="33">
        <f>BB59+((BA59-BB59)*((BB$98-BB$57)/1))</f>
        <v>0</v>
      </c>
      <c r="BM106" s="8"/>
    </row>
    <row r="107" spans="40:65" x14ac:dyDescent="0.2">
      <c r="AN107" s="92" t="s">
        <v>75</v>
      </c>
      <c r="AO107" s="13" t="s">
        <v>76</v>
      </c>
      <c r="AP107" s="93">
        <v>5.0000000000000001E-3</v>
      </c>
      <c r="AQ107" s="42">
        <f>$L$47</f>
        <v>0</v>
      </c>
      <c r="AR107" s="42">
        <f t="shared" ref="AR107:BB107" si="27">$L$47</f>
        <v>0</v>
      </c>
      <c r="AS107" s="42">
        <f t="shared" si="27"/>
        <v>0</v>
      </c>
      <c r="AT107" s="42">
        <f t="shared" si="27"/>
        <v>0</v>
      </c>
      <c r="AU107" s="42">
        <f t="shared" si="27"/>
        <v>0</v>
      </c>
      <c r="AV107" s="42">
        <f t="shared" si="27"/>
        <v>0</v>
      </c>
      <c r="AW107" s="42">
        <f t="shared" si="27"/>
        <v>0</v>
      </c>
      <c r="AX107" s="42">
        <f t="shared" si="27"/>
        <v>0</v>
      </c>
      <c r="AY107" s="42">
        <f t="shared" si="27"/>
        <v>0</v>
      </c>
      <c r="AZ107" s="42">
        <f t="shared" si="27"/>
        <v>0</v>
      </c>
      <c r="BA107" s="42">
        <f t="shared" si="27"/>
        <v>0</v>
      </c>
      <c r="BB107" s="42">
        <f t="shared" si="27"/>
        <v>0</v>
      </c>
      <c r="BM107" s="8"/>
    </row>
    <row r="108" spans="40:65" x14ac:dyDescent="0.2">
      <c r="BM108" s="8"/>
    </row>
    <row r="109" spans="40:65" ht="11.25" customHeight="1" x14ac:dyDescent="0.2">
      <c r="AQ109" s="15" t="s">
        <v>103</v>
      </c>
      <c r="BM109" s="8"/>
    </row>
    <row r="110" spans="40:65" x14ac:dyDescent="0.2">
      <c r="AQ110" s="15" t="s">
        <v>104</v>
      </c>
      <c r="BM110" s="8"/>
    </row>
    <row r="111" spans="40:65" x14ac:dyDescent="0.2">
      <c r="AP111" s="94" t="s">
        <v>105</v>
      </c>
      <c r="AQ111" s="91">
        <v>6</v>
      </c>
      <c r="AR111" s="91">
        <f>IF(AND($L$48&gt;=AR57,$L$48&lt;AQ57),$L$48,AR57)</f>
        <v>5.5</v>
      </c>
      <c r="AS111" s="91">
        <f t="shared" ref="AS111:BB111" si="28">IF(AND($L$48&gt;=AS57,$L$48&lt;AR57),$L$48,AS57)</f>
        <v>5</v>
      </c>
      <c r="AT111" s="91">
        <f t="shared" si="28"/>
        <v>4.5</v>
      </c>
      <c r="AU111" s="91">
        <f t="shared" si="28"/>
        <v>4</v>
      </c>
      <c r="AV111" s="91">
        <f t="shared" si="28"/>
        <v>3.5</v>
      </c>
      <c r="AW111" s="91">
        <f t="shared" si="28"/>
        <v>3</v>
      </c>
      <c r="AX111" s="91">
        <f t="shared" si="28"/>
        <v>2.5</v>
      </c>
      <c r="AY111" s="91">
        <f t="shared" si="28"/>
        <v>2</v>
      </c>
      <c r="AZ111" s="91">
        <f t="shared" si="28"/>
        <v>1.5</v>
      </c>
      <c r="BA111" s="91">
        <f t="shared" si="28"/>
        <v>1</v>
      </c>
      <c r="BB111" s="91">
        <f t="shared" si="28"/>
        <v>0</v>
      </c>
      <c r="BM111" s="8"/>
    </row>
    <row r="112" spans="40:65" x14ac:dyDescent="0.2">
      <c r="AN112" s="92" t="s">
        <v>88</v>
      </c>
      <c r="AO112" s="13" t="s">
        <v>89</v>
      </c>
      <c r="AP112" s="93">
        <v>0.05</v>
      </c>
      <c r="AQ112" s="13" t="s">
        <v>78</v>
      </c>
      <c r="AR112" s="13" t="s">
        <v>78</v>
      </c>
      <c r="AS112" s="13" t="s">
        <v>78</v>
      </c>
      <c r="AT112" s="13" t="s">
        <v>78</v>
      </c>
      <c r="AU112" s="13" t="s">
        <v>78</v>
      </c>
      <c r="AV112" s="13" t="s">
        <v>78</v>
      </c>
      <c r="AW112" s="13" t="s">
        <v>78</v>
      </c>
      <c r="AX112" s="13" t="s">
        <v>78</v>
      </c>
      <c r="AY112" s="13" t="s">
        <v>78</v>
      </c>
      <c r="AZ112" s="13" t="s">
        <v>78</v>
      </c>
      <c r="BA112" s="13" t="s">
        <v>78</v>
      </c>
      <c r="BB112" s="13" t="s">
        <v>78</v>
      </c>
      <c r="BM112" s="8"/>
    </row>
    <row r="113" spans="40:65" ht="11.25" customHeight="1" x14ac:dyDescent="0.2">
      <c r="AN113" s="92" t="s">
        <v>87</v>
      </c>
      <c r="AO113" s="13" t="s">
        <v>76</v>
      </c>
      <c r="AP113" s="93">
        <v>0.05</v>
      </c>
      <c r="AQ113" s="13" t="s">
        <v>78</v>
      </c>
      <c r="AR113" s="13" t="s">
        <v>78</v>
      </c>
      <c r="AS113" s="13" t="s">
        <v>78</v>
      </c>
      <c r="AT113" s="13" t="s">
        <v>78</v>
      </c>
      <c r="AU113" s="13" t="s">
        <v>78</v>
      </c>
      <c r="AV113" s="13" t="s">
        <v>78</v>
      </c>
      <c r="AW113" s="13" t="s">
        <v>78</v>
      </c>
      <c r="AX113" s="129">
        <f>IF(AX111&gt;$AX$57,$AX$66,$AX$65)</f>
        <v>5</v>
      </c>
      <c r="AY113" s="95">
        <f>AY65+((AX65-AY65)*((AY$111-AY$57)/0.5))</f>
        <v>3.4</v>
      </c>
      <c r="AZ113" s="95">
        <f>AZ65+((AY65-AZ65)*((AZ$111-AZ$57)/0.5))</f>
        <v>2.2000000000000002</v>
      </c>
      <c r="BA113" s="95">
        <f>BA65+((AZ65-BA65)*((BA$111-BA$57)/0.5))</f>
        <v>1.3</v>
      </c>
      <c r="BB113" s="33">
        <f>BB65+((BA65-BB65)*((BB$111-BB$57)/1))</f>
        <v>0.3</v>
      </c>
      <c r="BM113" s="8"/>
    </row>
    <row r="114" spans="40:65" ht="11.25" customHeight="1" x14ac:dyDescent="0.2">
      <c r="AN114" s="92" t="s">
        <v>86</v>
      </c>
      <c r="AO114" s="13" t="s">
        <v>76</v>
      </c>
      <c r="AP114" s="93">
        <v>0.04</v>
      </c>
      <c r="AQ114" s="13" t="s">
        <v>78</v>
      </c>
      <c r="AR114" s="30" t="s">
        <v>78</v>
      </c>
      <c r="AS114" s="30" t="s">
        <v>78</v>
      </c>
      <c r="AT114" s="30" t="s">
        <v>78</v>
      </c>
      <c r="AU114" s="30" t="s">
        <v>78</v>
      </c>
      <c r="AV114" s="30" t="s">
        <v>78</v>
      </c>
      <c r="AW114" s="129">
        <f>IF(AW111&gt;$AW$57,$AW$66,$AW$64)</f>
        <v>5.7</v>
      </c>
      <c r="AX114" s="95">
        <f>AX64+((AW64-AX64)*((AX$111-AX$57)/0.5))</f>
        <v>4.2</v>
      </c>
      <c r="AY114" s="95">
        <f>AY64+((AX64-AY64)*((AY$111-AY$57)/0.5))</f>
        <v>3</v>
      </c>
      <c r="AZ114" s="95">
        <f>AZ64+((AY64-AZ64)*((AZ$111-AZ$57)/0.5))</f>
        <v>2</v>
      </c>
      <c r="BA114" s="95">
        <f>BA64+((AZ64-BA64)*((BA$111-BA$57)/0.5))</f>
        <v>1.2</v>
      </c>
      <c r="BB114" s="33">
        <f>BB64+((BA64-BB64)*((BB$111-BB$57)/1))</f>
        <v>0.2</v>
      </c>
      <c r="BM114" s="8"/>
    </row>
    <row r="115" spans="40:65" x14ac:dyDescent="0.2">
      <c r="AN115" s="92" t="s">
        <v>84</v>
      </c>
      <c r="AO115" s="13" t="s">
        <v>76</v>
      </c>
      <c r="AP115" s="93">
        <v>0.03</v>
      </c>
      <c r="AQ115" s="13" t="s">
        <v>78</v>
      </c>
      <c r="AR115" s="30" t="s">
        <v>78</v>
      </c>
      <c r="AS115" s="30" t="s">
        <v>78</v>
      </c>
      <c r="AT115" s="30" t="s">
        <v>78</v>
      </c>
      <c r="AU115" s="30" t="s">
        <v>78</v>
      </c>
      <c r="AV115" s="129">
        <f>IF(AV111&gt;$AV$57,$AV$66,$AV$63)</f>
        <v>5.9</v>
      </c>
      <c r="AW115" s="95">
        <f>AW63+((AV63-AW63)*((AW$111-AW$57)/0.5))</f>
        <v>4.5999999999999996</v>
      </c>
      <c r="AX115" s="95">
        <f>AX63+((AW63-AX63)*((AX$111-AX$57)/0.5))</f>
        <v>3.6</v>
      </c>
      <c r="AY115" s="95">
        <f>AY63+((AX63-AY63)*((AY$111-AY$57)/0.5))</f>
        <v>2.6</v>
      </c>
      <c r="AZ115" s="95">
        <f>AZ63+((AY63-AZ63)*((AZ$111-AZ$57)/0.5))</f>
        <v>1.9</v>
      </c>
      <c r="BA115" s="95">
        <f>BA63+((AZ63-BA63)*((BA$111-BA$57)/0.5))</f>
        <v>1.2</v>
      </c>
      <c r="BB115" s="33">
        <f>BB63+((BA63-BB63)*((BB$111-BB$57)/1))</f>
        <v>0.2</v>
      </c>
      <c r="BM115" s="8"/>
    </row>
    <row r="116" spans="40:65" ht="11.25" customHeight="1" x14ac:dyDescent="0.2">
      <c r="AN116" s="92" t="s">
        <v>82</v>
      </c>
      <c r="AO116" s="13" t="s">
        <v>76</v>
      </c>
      <c r="AP116" s="93">
        <v>2.5000000000000001E-2</v>
      </c>
      <c r="AQ116" s="13" t="s">
        <v>78</v>
      </c>
      <c r="AR116" s="30" t="s">
        <v>78</v>
      </c>
      <c r="AS116" s="30" t="s">
        <v>78</v>
      </c>
      <c r="AT116" s="30" t="s">
        <v>78</v>
      </c>
      <c r="AU116" s="129">
        <f>IF(AU111&gt;$AU$57,$AU$66,$AU$62)</f>
        <v>6.5</v>
      </c>
      <c r="AV116" s="95">
        <f t="shared" ref="AV116:BA116" si="29">AV62+((AU62-AV62)*((AV$111-AV$57)/0.5))</f>
        <v>5.3</v>
      </c>
      <c r="AW116" s="95">
        <f t="shared" si="29"/>
        <v>4.2</v>
      </c>
      <c r="AX116" s="95">
        <f t="shared" si="29"/>
        <v>3.3</v>
      </c>
      <c r="AY116" s="95">
        <f t="shared" si="29"/>
        <v>2.5</v>
      </c>
      <c r="AZ116" s="95">
        <f t="shared" si="29"/>
        <v>1.8</v>
      </c>
      <c r="BA116" s="95">
        <f t="shared" si="29"/>
        <v>1.1000000000000001</v>
      </c>
      <c r="BB116" s="33">
        <f>BB62+((BA62-BB62)*((BB$111-BB$57)/1))</f>
        <v>0.1</v>
      </c>
      <c r="BM116" s="8"/>
    </row>
    <row r="117" spans="40:65" ht="11.25" customHeight="1" x14ac:dyDescent="0.2">
      <c r="AN117" s="92" t="s">
        <v>81</v>
      </c>
      <c r="AO117" s="13" t="s">
        <v>76</v>
      </c>
      <c r="AP117" s="93">
        <v>0.02</v>
      </c>
      <c r="AQ117" s="13" t="s">
        <v>78</v>
      </c>
      <c r="AR117" s="30" t="s">
        <v>78</v>
      </c>
      <c r="AS117" s="30" t="s">
        <v>78</v>
      </c>
      <c r="AT117" s="129">
        <f>IF(AT111&gt;$AT$57,$AS$66,$AT$61)</f>
        <v>6.8</v>
      </c>
      <c r="AU117" s="95">
        <f t="shared" ref="AU117:BA117" si="30">AU61+((AT61-AU61)*((AU$111-AU$57)/0.5))</f>
        <v>5.8</v>
      </c>
      <c r="AV117" s="95">
        <f t="shared" si="30"/>
        <v>4.8</v>
      </c>
      <c r="AW117" s="95">
        <f t="shared" si="30"/>
        <v>3.9</v>
      </c>
      <c r="AX117" s="95">
        <f t="shared" si="30"/>
        <v>3.1</v>
      </c>
      <c r="AY117" s="95">
        <f t="shared" si="30"/>
        <v>2.4</v>
      </c>
      <c r="AZ117" s="95">
        <f t="shared" si="30"/>
        <v>1.7</v>
      </c>
      <c r="BA117" s="95">
        <f t="shared" si="30"/>
        <v>1.1000000000000001</v>
      </c>
      <c r="BB117" s="33">
        <f>BB61+((BA61-BB61)*((BB$111-BB$57)/1))</f>
        <v>0.1</v>
      </c>
      <c r="BM117" s="8"/>
    </row>
    <row r="118" spans="40:65" x14ac:dyDescent="0.2">
      <c r="AN118" s="92" t="s">
        <v>79</v>
      </c>
      <c r="AO118" s="13" t="s">
        <v>76</v>
      </c>
      <c r="AP118" s="93">
        <v>1.4999999999999999E-2</v>
      </c>
      <c r="AQ118" s="13" t="s">
        <v>78</v>
      </c>
      <c r="AR118" s="30" t="s">
        <v>78</v>
      </c>
      <c r="AS118" s="129">
        <f>IF(AS111&gt;$AS$57,$AS$66,$AS$60)</f>
        <v>7</v>
      </c>
      <c r="AT118" s="95">
        <f t="shared" ref="AT118:BA118" si="31">AT60+((AS60-AT60)*((AT$111-AT$57)/0.5))</f>
        <v>6.1</v>
      </c>
      <c r="AU118" s="95">
        <f t="shared" si="31"/>
        <v>5.2</v>
      </c>
      <c r="AV118" s="95">
        <f t="shared" si="31"/>
        <v>4.4000000000000004</v>
      </c>
      <c r="AW118" s="95">
        <f t="shared" si="31"/>
        <v>3.6</v>
      </c>
      <c r="AX118" s="95">
        <f t="shared" si="31"/>
        <v>2.9</v>
      </c>
      <c r="AY118" s="95">
        <f t="shared" si="31"/>
        <v>2.2999999999999998</v>
      </c>
      <c r="AZ118" s="95">
        <f t="shared" si="31"/>
        <v>1.7</v>
      </c>
      <c r="BA118" s="95">
        <f t="shared" si="31"/>
        <v>1.1000000000000001</v>
      </c>
      <c r="BB118" s="33">
        <f>BB60+((BA60-BB60)*((BB$111-BB$57)/1))</f>
        <v>0.1</v>
      </c>
      <c r="BM118" s="8"/>
    </row>
    <row r="119" spans="40:65" ht="11.25" customHeight="1" x14ac:dyDescent="0.2">
      <c r="AN119" s="92" t="s">
        <v>77</v>
      </c>
      <c r="AO119" s="13" t="s">
        <v>76</v>
      </c>
      <c r="AP119" s="93">
        <v>0.01</v>
      </c>
      <c r="AQ119" s="13" t="s">
        <v>78</v>
      </c>
      <c r="AR119" s="129">
        <f>IF(AR111&gt;$AR$57,$AR$66,$AR$59)</f>
        <v>6.9</v>
      </c>
      <c r="AS119" s="95">
        <f t="shared" ref="AS119:BA119" si="32">AS59+((AR59-AS59)*((AS$111-AS$57)/0.5))</f>
        <v>6.2</v>
      </c>
      <c r="AT119" s="95">
        <f t="shared" si="32"/>
        <v>5.4</v>
      </c>
      <c r="AU119" s="95">
        <f t="shared" si="32"/>
        <v>4.7</v>
      </c>
      <c r="AV119" s="95">
        <f t="shared" si="32"/>
        <v>4</v>
      </c>
      <c r="AW119" s="95">
        <f t="shared" si="32"/>
        <v>3.4</v>
      </c>
      <c r="AX119" s="95">
        <f t="shared" si="32"/>
        <v>2.8</v>
      </c>
      <c r="AY119" s="95">
        <f t="shared" si="32"/>
        <v>2.2000000000000002</v>
      </c>
      <c r="AZ119" s="95">
        <f t="shared" si="32"/>
        <v>1.6</v>
      </c>
      <c r="BA119" s="95">
        <f t="shared" si="32"/>
        <v>1</v>
      </c>
      <c r="BB119" s="33">
        <f>BB59+((BA59-BB59)*((BB$111-BB$57)/1))</f>
        <v>0</v>
      </c>
      <c r="BM119" s="8"/>
    </row>
    <row r="120" spans="40:65" x14ac:dyDescent="0.2">
      <c r="AN120" s="92" t="s">
        <v>75</v>
      </c>
      <c r="AO120" s="13" t="s">
        <v>76</v>
      </c>
      <c r="AP120" s="93">
        <v>5.0000000000000001E-3</v>
      </c>
      <c r="AQ120" s="42">
        <f>$L$48</f>
        <v>0</v>
      </c>
      <c r="AR120" s="42">
        <f t="shared" ref="AR120:BB120" si="33">$L$48</f>
        <v>0</v>
      </c>
      <c r="AS120" s="42">
        <f t="shared" si="33"/>
        <v>0</v>
      </c>
      <c r="AT120" s="42">
        <f t="shared" si="33"/>
        <v>0</v>
      </c>
      <c r="AU120" s="42">
        <f t="shared" si="33"/>
        <v>0</v>
      </c>
      <c r="AV120" s="42">
        <f t="shared" si="33"/>
        <v>0</v>
      </c>
      <c r="AW120" s="42">
        <f t="shared" si="33"/>
        <v>0</v>
      </c>
      <c r="AX120" s="42">
        <f t="shared" si="33"/>
        <v>0</v>
      </c>
      <c r="AY120" s="42">
        <f t="shared" si="33"/>
        <v>0</v>
      </c>
      <c r="AZ120" s="42">
        <f t="shared" si="33"/>
        <v>0</v>
      </c>
      <c r="BA120" s="42">
        <f t="shared" si="33"/>
        <v>0</v>
      </c>
      <c r="BB120" s="42">
        <f t="shared" si="33"/>
        <v>0</v>
      </c>
      <c r="BM120" s="8"/>
    </row>
    <row r="122" spans="40:65" x14ac:dyDescent="0.2">
      <c r="AN122" s="123"/>
      <c r="AO122" s="49"/>
      <c r="AP122" s="49"/>
      <c r="AQ122" s="124"/>
      <c r="AR122" s="49"/>
      <c r="AS122" s="49"/>
      <c r="AT122" s="49"/>
      <c r="AU122" s="49"/>
      <c r="AV122" s="49"/>
      <c r="AW122" s="49"/>
      <c r="AX122" s="49"/>
      <c r="AY122" s="49"/>
      <c r="AZ122" s="49"/>
      <c r="BA122" s="49"/>
      <c r="BB122" s="49"/>
    </row>
    <row r="123" spans="40:65" x14ac:dyDescent="0.2">
      <c r="AN123" s="123"/>
      <c r="AO123" s="49"/>
      <c r="AP123" s="49"/>
      <c r="AQ123" s="124"/>
      <c r="AR123" s="49"/>
      <c r="AS123" s="49"/>
      <c r="AT123" s="49"/>
      <c r="AU123" s="49"/>
      <c r="AV123" s="49"/>
      <c r="AW123" s="49"/>
      <c r="AX123" s="49"/>
      <c r="AY123" s="49"/>
      <c r="AZ123" s="49"/>
      <c r="BA123" s="49"/>
      <c r="BB123" s="49"/>
    </row>
    <row r="124" spans="40:65" x14ac:dyDescent="0.2">
      <c r="AN124" s="123"/>
      <c r="AO124" s="49"/>
      <c r="AP124" s="125"/>
      <c r="AQ124" s="126"/>
      <c r="AR124" s="126"/>
      <c r="AS124" s="126"/>
      <c r="AT124" s="126"/>
      <c r="AU124" s="126"/>
      <c r="AV124" s="126"/>
      <c r="AW124" s="126"/>
      <c r="AX124" s="126"/>
      <c r="AY124" s="126"/>
      <c r="AZ124" s="126"/>
      <c r="BA124" s="126"/>
      <c r="BB124" s="126"/>
    </row>
    <row r="125" spans="40:65" ht="11.25" customHeight="1" x14ac:dyDescent="0.2">
      <c r="AN125" s="123"/>
      <c r="AO125" s="49"/>
      <c r="AP125" s="127"/>
      <c r="AQ125" s="49"/>
      <c r="AR125" s="49"/>
      <c r="AS125" s="49"/>
      <c r="AT125" s="49"/>
      <c r="AU125" s="49"/>
      <c r="AV125" s="49"/>
      <c r="AW125" s="49"/>
      <c r="AX125" s="49"/>
      <c r="AY125" s="49"/>
      <c r="AZ125" s="49"/>
      <c r="BA125" s="49"/>
      <c r="BB125" s="49"/>
    </row>
    <row r="126" spans="40:65" x14ac:dyDescent="0.2">
      <c r="AN126" s="123"/>
      <c r="AO126" s="49"/>
      <c r="AP126" s="127"/>
      <c r="AQ126" s="49"/>
      <c r="AR126" s="49"/>
      <c r="AS126" s="49"/>
      <c r="AT126" s="49"/>
      <c r="AU126" s="49"/>
      <c r="AV126" s="49"/>
      <c r="AW126" s="49"/>
      <c r="AX126" s="128"/>
      <c r="AY126" s="49"/>
      <c r="AZ126" s="49"/>
      <c r="BA126" s="49"/>
      <c r="BB126" s="49"/>
    </row>
    <row r="127" spans="40:65" x14ac:dyDescent="0.2">
      <c r="AN127" s="123"/>
      <c r="AO127" s="49"/>
      <c r="AP127" s="127"/>
      <c r="AQ127" s="49"/>
      <c r="AR127" s="128"/>
      <c r="AS127" s="128"/>
      <c r="AT127" s="128"/>
      <c r="AU127" s="128"/>
      <c r="AV127" s="128"/>
      <c r="AW127" s="128"/>
      <c r="AX127" s="49"/>
      <c r="AY127" s="49"/>
      <c r="AZ127" s="49"/>
      <c r="BA127" s="49"/>
      <c r="BB127" s="49"/>
    </row>
    <row r="128" spans="40:65" ht="11.25" customHeight="1" x14ac:dyDescent="0.2">
      <c r="AN128" s="123"/>
      <c r="AO128" s="49"/>
      <c r="AP128" s="127"/>
      <c r="AQ128" s="49"/>
      <c r="AR128" s="128"/>
      <c r="AS128" s="128"/>
      <c r="AT128" s="128"/>
      <c r="AU128" s="128"/>
      <c r="AV128" s="128"/>
      <c r="AW128" s="49"/>
      <c r="AX128" s="49"/>
      <c r="AY128" s="49"/>
      <c r="AZ128" s="49"/>
      <c r="BA128" s="49"/>
      <c r="BB128" s="49"/>
    </row>
    <row r="129" spans="40:54" ht="11.25" customHeight="1" x14ac:dyDescent="0.2">
      <c r="AN129" s="123"/>
      <c r="AO129" s="49"/>
      <c r="AP129" s="127"/>
      <c r="AQ129" s="49"/>
      <c r="AR129" s="128"/>
      <c r="AS129" s="128"/>
      <c r="AT129" s="128"/>
      <c r="AU129" s="128"/>
      <c r="AV129" s="49"/>
      <c r="AW129" s="49"/>
      <c r="AX129" s="49"/>
      <c r="AY129" s="49"/>
      <c r="AZ129" s="49"/>
      <c r="BA129" s="49"/>
      <c r="BB129" s="49"/>
    </row>
    <row r="130" spans="40:54" ht="11.25" customHeight="1" x14ac:dyDescent="0.2">
      <c r="AN130" s="123"/>
      <c r="AO130" s="49"/>
      <c r="AP130" s="127"/>
      <c r="AQ130" s="49"/>
      <c r="AR130" s="128"/>
      <c r="AS130" s="128"/>
      <c r="AT130" s="128"/>
      <c r="AU130" s="49"/>
      <c r="AV130" s="49"/>
      <c r="AW130" s="49"/>
      <c r="AX130" s="49"/>
      <c r="AY130" s="49"/>
      <c r="AZ130" s="49"/>
      <c r="BA130" s="49"/>
      <c r="BB130" s="49"/>
    </row>
    <row r="131" spans="40:54" x14ac:dyDescent="0.2">
      <c r="AN131" s="123"/>
      <c r="AO131" s="49"/>
      <c r="AP131" s="127"/>
      <c r="AQ131" s="49"/>
      <c r="AR131" s="128"/>
      <c r="AS131" s="128"/>
      <c r="AT131" s="49"/>
      <c r="AU131" s="49"/>
      <c r="AV131" s="49"/>
      <c r="AW131" s="49"/>
      <c r="AX131" s="49"/>
      <c r="AY131" s="49"/>
      <c r="AZ131" s="49"/>
      <c r="BA131" s="49"/>
      <c r="BB131" s="49"/>
    </row>
    <row r="132" spans="40:54" ht="11.25" customHeight="1" x14ac:dyDescent="0.2">
      <c r="AN132" s="123"/>
      <c r="AO132" s="49"/>
      <c r="AP132" s="127"/>
      <c r="AQ132" s="49"/>
      <c r="AR132" s="128"/>
      <c r="AS132" s="49"/>
      <c r="AT132" s="49"/>
      <c r="AU132" s="49"/>
      <c r="AV132" s="49"/>
      <c r="AW132" s="49"/>
      <c r="AX132" s="49"/>
      <c r="AY132" s="49"/>
      <c r="AZ132" s="49"/>
      <c r="BA132" s="49"/>
      <c r="BB132" s="49"/>
    </row>
    <row r="133" spans="40:54" x14ac:dyDescent="0.2">
      <c r="AN133" s="123"/>
      <c r="AO133" s="49"/>
      <c r="AP133" s="127"/>
      <c r="AQ133" s="128"/>
      <c r="AR133" s="128"/>
      <c r="AS133" s="128"/>
      <c r="AT133" s="128"/>
      <c r="AU133" s="128"/>
      <c r="AV133" s="128"/>
      <c r="AW133" s="128"/>
      <c r="AX133" s="128"/>
      <c r="AY133" s="128"/>
      <c r="AZ133" s="128"/>
      <c r="BA133" s="128"/>
      <c r="BB133" s="128"/>
    </row>
    <row r="134" spans="40:54" ht="11.25" customHeight="1" x14ac:dyDescent="0.2">
      <c r="AN134" s="123"/>
      <c r="AO134" s="49"/>
      <c r="AP134" s="49"/>
      <c r="AQ134" s="49"/>
      <c r="AR134" s="49"/>
      <c r="AS134" s="49"/>
      <c r="AT134" s="49"/>
      <c r="AU134" s="49"/>
      <c r="AV134" s="49"/>
      <c r="AW134" s="49"/>
      <c r="AX134" s="49"/>
      <c r="AY134" s="49"/>
      <c r="AZ134" s="49"/>
      <c r="BA134" s="49"/>
      <c r="BB134" s="49"/>
    </row>
    <row r="135" spans="40:54" ht="11.25" customHeight="1" x14ac:dyDescent="0.2">
      <c r="AN135" s="123"/>
      <c r="AO135" s="49"/>
      <c r="AP135" s="49"/>
      <c r="AQ135" s="124"/>
      <c r="AR135" s="49"/>
      <c r="AS135" s="49"/>
      <c r="AT135" s="49"/>
      <c r="AU135" s="49"/>
      <c r="AV135" s="49"/>
      <c r="AW135" s="49"/>
      <c r="AX135" s="49"/>
      <c r="AY135" s="49"/>
      <c r="AZ135" s="49"/>
      <c r="BA135" s="49"/>
      <c r="BB135" s="49"/>
    </row>
    <row r="136" spans="40:54" x14ac:dyDescent="0.2">
      <c r="AN136" s="123"/>
      <c r="AO136" s="49"/>
      <c r="AP136" s="49"/>
      <c r="AQ136" s="124"/>
      <c r="AR136" s="49"/>
      <c r="AS136" s="49"/>
      <c r="AT136" s="49"/>
      <c r="AU136" s="49"/>
      <c r="AV136" s="49"/>
      <c r="AW136" s="49"/>
      <c r="AX136" s="49"/>
      <c r="AY136" s="49"/>
      <c r="AZ136" s="49"/>
      <c r="BA136" s="49"/>
      <c r="BB136" s="49"/>
    </row>
    <row r="137" spans="40:54" ht="11.25" customHeight="1" x14ac:dyDescent="0.2">
      <c r="AN137" s="123"/>
      <c r="AO137" s="49"/>
      <c r="AP137" s="125"/>
      <c r="AQ137" s="126"/>
      <c r="AR137" s="126"/>
      <c r="AS137" s="126"/>
      <c r="AT137" s="126"/>
      <c r="AU137" s="126"/>
      <c r="AV137" s="126"/>
      <c r="AW137" s="126"/>
      <c r="AX137" s="126"/>
      <c r="AY137" s="126"/>
      <c r="AZ137" s="126"/>
      <c r="BA137" s="126"/>
      <c r="BB137" s="126"/>
    </row>
    <row r="138" spans="40:54" ht="11.25" customHeight="1" x14ac:dyDescent="0.2">
      <c r="AN138" s="123"/>
      <c r="AO138" s="49"/>
      <c r="AP138" s="127"/>
      <c r="AQ138" s="49"/>
      <c r="AR138" s="49"/>
      <c r="AS138" s="49"/>
      <c r="AT138" s="49"/>
      <c r="AU138" s="49"/>
      <c r="AV138" s="49"/>
      <c r="AW138" s="49"/>
      <c r="AX138" s="49"/>
      <c r="AY138" s="49"/>
      <c r="AZ138" s="49"/>
      <c r="BA138" s="49"/>
      <c r="BB138" s="49"/>
    </row>
    <row r="139" spans="40:54" x14ac:dyDescent="0.2">
      <c r="AN139" s="123"/>
      <c r="AO139" s="49"/>
      <c r="AP139" s="127"/>
      <c r="AQ139" s="49"/>
      <c r="AR139" s="49"/>
      <c r="AS139" s="49"/>
      <c r="AT139" s="49"/>
      <c r="AU139" s="49"/>
      <c r="AV139" s="49"/>
      <c r="AW139" s="49"/>
      <c r="AX139" s="128"/>
      <c r="AY139" s="49"/>
      <c r="AZ139" s="49"/>
      <c r="BA139" s="49"/>
      <c r="BB139" s="49"/>
    </row>
    <row r="140" spans="40:54" x14ac:dyDescent="0.2">
      <c r="AN140" s="123"/>
      <c r="AO140" s="49"/>
      <c r="AP140" s="127"/>
      <c r="AQ140" s="49"/>
      <c r="AR140" s="128"/>
      <c r="AS140" s="128"/>
      <c r="AT140" s="128"/>
      <c r="AU140" s="128"/>
      <c r="AV140" s="128"/>
      <c r="AW140" s="128"/>
      <c r="AX140" s="49"/>
      <c r="AY140" s="49"/>
      <c r="AZ140" s="49"/>
      <c r="BA140" s="49"/>
      <c r="BB140" s="49"/>
    </row>
    <row r="141" spans="40:54" x14ac:dyDescent="0.2">
      <c r="AN141" s="123"/>
      <c r="AO141" s="49"/>
      <c r="AP141" s="127"/>
      <c r="AQ141" s="49"/>
      <c r="AR141" s="128"/>
      <c r="AS141" s="128"/>
      <c r="AT141" s="128"/>
      <c r="AU141" s="128"/>
      <c r="AV141" s="128"/>
      <c r="AW141" s="49"/>
      <c r="AX141" s="49"/>
      <c r="AY141" s="49"/>
      <c r="AZ141" s="49"/>
      <c r="BA141" s="49"/>
      <c r="BB141" s="49"/>
    </row>
    <row r="142" spans="40:54" x14ac:dyDescent="0.2">
      <c r="AN142" s="123"/>
      <c r="AO142" s="49"/>
      <c r="AP142" s="127"/>
      <c r="AQ142" s="49"/>
      <c r="AR142" s="128"/>
      <c r="AS142" s="128"/>
      <c r="AT142" s="128"/>
      <c r="AU142" s="128"/>
      <c r="AV142" s="49"/>
      <c r="AW142" s="49"/>
      <c r="AX142" s="49"/>
      <c r="AY142" s="49"/>
      <c r="AZ142" s="49"/>
      <c r="BA142" s="49"/>
      <c r="BB142" s="49"/>
    </row>
    <row r="143" spans="40:54" ht="11.25" customHeight="1" x14ac:dyDescent="0.2">
      <c r="AN143" s="123"/>
      <c r="AO143" s="49"/>
      <c r="AP143" s="127"/>
      <c r="AQ143" s="49"/>
      <c r="AR143" s="128"/>
      <c r="AS143" s="128"/>
      <c r="AT143" s="128"/>
      <c r="AU143" s="49"/>
      <c r="AV143" s="49"/>
      <c r="AW143" s="49"/>
      <c r="AX143" s="49"/>
      <c r="AY143" s="49"/>
      <c r="AZ143" s="49"/>
      <c r="BA143" s="49"/>
      <c r="BB143" s="49"/>
    </row>
    <row r="144" spans="40:54" ht="11.25" customHeight="1" x14ac:dyDescent="0.2">
      <c r="AN144" s="123"/>
      <c r="AO144" s="49"/>
      <c r="AP144" s="127"/>
      <c r="AQ144" s="49"/>
      <c r="AR144" s="128"/>
      <c r="AS144" s="128"/>
      <c r="AT144" s="49"/>
      <c r="AU144" s="49"/>
      <c r="AV144" s="49"/>
      <c r="AW144" s="49"/>
      <c r="AX144" s="49"/>
      <c r="AY144" s="49"/>
      <c r="AZ144" s="49"/>
      <c r="BA144" s="49"/>
      <c r="BB144" s="49"/>
    </row>
    <row r="145" spans="40:54" x14ac:dyDescent="0.2">
      <c r="AN145" s="123"/>
      <c r="AO145" s="49"/>
      <c r="AP145" s="127"/>
      <c r="AQ145" s="49"/>
      <c r="AR145" s="128"/>
      <c r="AS145" s="49"/>
      <c r="AT145" s="49"/>
      <c r="AU145" s="49"/>
      <c r="AV145" s="49"/>
      <c r="AW145" s="49"/>
      <c r="AX145" s="49"/>
      <c r="AY145" s="49"/>
      <c r="AZ145" s="49"/>
      <c r="BA145" s="49"/>
      <c r="BB145" s="49"/>
    </row>
    <row r="146" spans="40:54" x14ac:dyDescent="0.2">
      <c r="AN146" s="123"/>
      <c r="AO146" s="49"/>
      <c r="AP146" s="127"/>
      <c r="AQ146" s="128"/>
      <c r="AR146" s="128"/>
      <c r="AS146" s="128"/>
      <c r="AT146" s="128"/>
      <c r="AU146" s="128"/>
      <c r="AV146" s="128"/>
      <c r="AW146" s="128"/>
      <c r="AX146" s="128"/>
      <c r="AY146" s="128"/>
      <c r="AZ146" s="128"/>
      <c r="BA146" s="128"/>
      <c r="BB146" s="128"/>
    </row>
    <row r="147" spans="40:54" x14ac:dyDescent="0.2">
      <c r="AN147" s="123"/>
      <c r="AO147" s="49"/>
      <c r="AP147" s="49"/>
      <c r="AQ147" s="49"/>
      <c r="AR147" s="49"/>
      <c r="AS147" s="49"/>
      <c r="AT147" s="49"/>
      <c r="AU147" s="49"/>
      <c r="AV147" s="49"/>
      <c r="AW147" s="49"/>
      <c r="AX147" s="49"/>
      <c r="AY147" s="49"/>
      <c r="AZ147" s="49"/>
      <c r="BA147" s="49"/>
      <c r="BB147" s="49"/>
    </row>
    <row r="148" spans="40:54" x14ac:dyDescent="0.2">
      <c r="AN148" s="123"/>
      <c r="AO148" s="49"/>
      <c r="AP148" s="49"/>
      <c r="AQ148" s="124"/>
      <c r="AR148" s="49"/>
      <c r="AS148" s="49"/>
      <c r="AT148" s="49"/>
      <c r="AU148" s="49"/>
      <c r="AV148" s="49"/>
      <c r="AW148" s="49"/>
      <c r="AX148" s="49"/>
      <c r="AY148" s="49"/>
      <c r="AZ148" s="49"/>
      <c r="BA148" s="49"/>
      <c r="BB148" s="49"/>
    </row>
    <row r="149" spans="40:54" x14ac:dyDescent="0.2">
      <c r="AN149" s="123"/>
      <c r="AO149" s="49"/>
      <c r="AP149" s="49"/>
      <c r="AQ149" s="124"/>
      <c r="AR149" s="49"/>
      <c r="AS149" s="49"/>
      <c r="AT149" s="49"/>
      <c r="AU149" s="49"/>
      <c r="AV149" s="49"/>
      <c r="AW149" s="49"/>
      <c r="AX149" s="49"/>
      <c r="AY149" s="49"/>
      <c r="AZ149" s="49"/>
      <c r="BA149" s="49"/>
      <c r="BB149" s="49"/>
    </row>
    <row r="150" spans="40:54" x14ac:dyDescent="0.2">
      <c r="AN150" s="123"/>
      <c r="AO150" s="49"/>
      <c r="AP150" s="125"/>
      <c r="AQ150" s="126"/>
      <c r="AR150" s="126"/>
      <c r="AS150" s="126"/>
      <c r="AT150" s="126"/>
      <c r="AU150" s="126"/>
      <c r="AV150" s="126"/>
      <c r="AW150" s="126"/>
      <c r="AX150" s="126"/>
      <c r="AY150" s="126"/>
      <c r="AZ150" s="126"/>
      <c r="BA150" s="126"/>
      <c r="BB150" s="126"/>
    </row>
    <row r="151" spans="40:54" x14ac:dyDescent="0.2">
      <c r="AN151" s="123"/>
      <c r="AO151" s="49"/>
      <c r="AP151" s="127"/>
      <c r="AQ151" s="49"/>
      <c r="AR151" s="49"/>
      <c r="AS151" s="49"/>
      <c r="AT151" s="49"/>
      <c r="AU151" s="49"/>
      <c r="AV151" s="49"/>
      <c r="AW151" s="49"/>
      <c r="AX151" s="49"/>
      <c r="AY151" s="49"/>
      <c r="AZ151" s="49"/>
      <c r="BA151" s="49"/>
      <c r="BB151" s="49"/>
    </row>
    <row r="152" spans="40:54" x14ac:dyDescent="0.2">
      <c r="AN152" s="123"/>
      <c r="AO152" s="49"/>
      <c r="AP152" s="127"/>
      <c r="AQ152" s="49"/>
      <c r="AR152" s="49"/>
      <c r="AS152" s="49"/>
      <c r="AT152" s="49"/>
      <c r="AU152" s="49"/>
      <c r="AV152" s="49"/>
      <c r="AW152" s="49"/>
      <c r="AX152" s="128"/>
      <c r="AY152" s="49"/>
      <c r="AZ152" s="49"/>
      <c r="BA152" s="49"/>
      <c r="BB152" s="49"/>
    </row>
    <row r="153" spans="40:54" x14ac:dyDescent="0.2">
      <c r="AN153" s="123"/>
      <c r="AO153" s="49"/>
      <c r="AP153" s="127"/>
      <c r="AQ153" s="49"/>
      <c r="AR153" s="128"/>
      <c r="AS153" s="128"/>
      <c r="AT153" s="128"/>
      <c r="AU153" s="128"/>
      <c r="AV153" s="128"/>
      <c r="AW153" s="128"/>
      <c r="AX153" s="49"/>
      <c r="AY153" s="49"/>
      <c r="AZ153" s="49"/>
      <c r="BA153" s="49"/>
      <c r="BB153" s="49"/>
    </row>
    <row r="154" spans="40:54" ht="11.25" customHeight="1" x14ac:dyDescent="0.2">
      <c r="AN154" s="123"/>
      <c r="AO154" s="49"/>
      <c r="AP154" s="127"/>
      <c r="AQ154" s="49"/>
      <c r="AR154" s="128"/>
      <c r="AS154" s="128"/>
      <c r="AT154" s="128"/>
      <c r="AU154" s="128"/>
      <c r="AV154" s="128"/>
      <c r="AW154" s="49"/>
      <c r="AX154" s="49"/>
      <c r="AY154" s="49"/>
      <c r="AZ154" s="49"/>
      <c r="BA154" s="49"/>
      <c r="BB154" s="49"/>
    </row>
    <row r="155" spans="40:54" x14ac:dyDescent="0.2">
      <c r="AN155" s="123"/>
      <c r="AO155" s="49"/>
      <c r="AP155" s="127"/>
      <c r="AQ155" s="49"/>
      <c r="AR155" s="128"/>
      <c r="AS155" s="128"/>
      <c r="AT155" s="128"/>
      <c r="AU155" s="128"/>
      <c r="AV155" s="49"/>
      <c r="AW155" s="49"/>
      <c r="AX155" s="49"/>
      <c r="AY155" s="49"/>
      <c r="AZ155" s="49"/>
      <c r="BA155" s="49"/>
      <c r="BB155" s="49"/>
    </row>
    <row r="156" spans="40:54" x14ac:dyDescent="0.2">
      <c r="AN156" s="123"/>
      <c r="AO156" s="49"/>
      <c r="AP156" s="127"/>
      <c r="AQ156" s="49"/>
      <c r="AR156" s="128"/>
      <c r="AS156" s="128"/>
      <c r="AT156" s="128"/>
      <c r="AU156" s="49"/>
      <c r="AV156" s="49"/>
      <c r="AW156" s="49"/>
      <c r="AX156" s="49"/>
      <c r="AY156" s="49"/>
      <c r="AZ156" s="49"/>
      <c r="BA156" s="49"/>
      <c r="BB156" s="49"/>
    </row>
    <row r="157" spans="40:54" x14ac:dyDescent="0.2">
      <c r="AN157" s="123"/>
      <c r="AO157" s="49"/>
      <c r="AP157" s="127"/>
      <c r="AQ157" s="49"/>
      <c r="AR157" s="128"/>
      <c r="AS157" s="128"/>
      <c r="AT157" s="49"/>
      <c r="AU157" s="49"/>
      <c r="AV157" s="49"/>
      <c r="AW157" s="49"/>
      <c r="AX157" s="49"/>
      <c r="AY157" s="49"/>
      <c r="AZ157" s="49"/>
      <c r="BA157" s="49"/>
      <c r="BB157" s="49"/>
    </row>
    <row r="158" spans="40:54" x14ac:dyDescent="0.2">
      <c r="AN158" s="123"/>
      <c r="AO158" s="49"/>
      <c r="AP158" s="127"/>
      <c r="AQ158" s="49"/>
      <c r="AR158" s="128"/>
      <c r="AS158" s="49"/>
      <c r="AT158" s="49"/>
      <c r="AU158" s="49"/>
      <c r="AV158" s="49"/>
      <c r="AW158" s="49"/>
      <c r="AX158" s="49"/>
      <c r="AY158" s="49"/>
      <c r="AZ158" s="49"/>
      <c r="BA158" s="49"/>
      <c r="BB158" s="49"/>
    </row>
    <row r="159" spans="40:54" x14ac:dyDescent="0.2">
      <c r="AN159" s="123"/>
      <c r="AO159" s="49"/>
      <c r="AP159" s="127"/>
      <c r="AQ159" s="128"/>
      <c r="AR159" s="128"/>
      <c r="AS159" s="128"/>
      <c r="AT159" s="128"/>
      <c r="AU159" s="128"/>
      <c r="AV159" s="128"/>
      <c r="AW159" s="128"/>
      <c r="AX159" s="128"/>
      <c r="AY159" s="128"/>
      <c r="AZ159" s="128"/>
      <c r="BA159" s="128"/>
      <c r="BB159" s="128"/>
    </row>
    <row r="160" spans="40:54" x14ac:dyDescent="0.2">
      <c r="AN160" s="123"/>
      <c r="AO160" s="49"/>
      <c r="AP160" s="49"/>
      <c r="AQ160" s="49"/>
      <c r="AR160" s="49"/>
      <c r="AS160" s="49"/>
      <c r="AT160" s="49"/>
      <c r="AU160" s="49"/>
      <c r="AV160" s="49"/>
      <c r="AW160" s="49"/>
      <c r="AX160" s="49"/>
      <c r="AY160" s="49"/>
      <c r="AZ160" s="49"/>
      <c r="BA160" s="49"/>
      <c r="BB160" s="49"/>
    </row>
    <row r="161" spans="40:54" ht="11.25" customHeight="1" x14ac:dyDescent="0.2">
      <c r="AN161" s="123"/>
      <c r="AO161" s="49"/>
      <c r="AP161" s="49"/>
      <c r="AQ161" s="124"/>
      <c r="AR161" s="49"/>
      <c r="AS161" s="49"/>
      <c r="AT161" s="49"/>
      <c r="AU161" s="49"/>
      <c r="AV161" s="49"/>
      <c r="AW161" s="49"/>
      <c r="AX161" s="49"/>
      <c r="AY161" s="49"/>
      <c r="AZ161" s="49"/>
      <c r="BA161" s="49"/>
      <c r="BB161" s="49"/>
    </row>
    <row r="162" spans="40:54" x14ac:dyDescent="0.2">
      <c r="AN162" s="123"/>
      <c r="AO162" s="49"/>
      <c r="AP162" s="49"/>
      <c r="AQ162" s="124"/>
      <c r="AR162" s="49"/>
      <c r="AS162" s="49"/>
      <c r="AT162" s="49"/>
      <c r="AU162" s="49"/>
      <c r="AV162" s="49"/>
      <c r="AW162" s="49"/>
      <c r="AX162" s="49"/>
      <c r="AY162" s="49"/>
      <c r="AZ162" s="49"/>
      <c r="BA162" s="49"/>
      <c r="BB162" s="49"/>
    </row>
    <row r="163" spans="40:54" ht="11.25" customHeight="1" x14ac:dyDescent="0.2">
      <c r="AN163" s="123"/>
      <c r="AO163" s="49"/>
      <c r="AP163" s="125"/>
      <c r="AQ163" s="126"/>
      <c r="AR163" s="126"/>
      <c r="AS163" s="126"/>
      <c r="AT163" s="126"/>
      <c r="AU163" s="126"/>
      <c r="AV163" s="126"/>
      <c r="AW163" s="126"/>
      <c r="AX163" s="126"/>
      <c r="AY163" s="126"/>
      <c r="AZ163" s="126"/>
      <c r="BA163" s="126"/>
      <c r="BB163" s="126"/>
    </row>
    <row r="164" spans="40:54" x14ac:dyDescent="0.2">
      <c r="AN164" s="123"/>
      <c r="AO164" s="49"/>
      <c r="AP164" s="127"/>
      <c r="AQ164" s="49"/>
      <c r="AR164" s="49"/>
      <c r="AS164" s="49"/>
      <c r="AT164" s="49"/>
      <c r="AU164" s="49"/>
      <c r="AV164" s="49"/>
      <c r="AW164" s="49"/>
      <c r="AX164" s="49"/>
      <c r="AY164" s="49"/>
      <c r="AZ164" s="49"/>
      <c r="BA164" s="49"/>
      <c r="BB164" s="49"/>
    </row>
    <row r="165" spans="40:54" x14ac:dyDescent="0.2">
      <c r="AN165" s="123"/>
      <c r="AO165" s="49"/>
      <c r="AP165" s="127"/>
      <c r="AQ165" s="49"/>
      <c r="AR165" s="49"/>
      <c r="AS165" s="49"/>
      <c r="AT165" s="49"/>
      <c r="AU165" s="49"/>
      <c r="AV165" s="49"/>
      <c r="AW165" s="49"/>
      <c r="AX165" s="128"/>
      <c r="AY165" s="49"/>
      <c r="AZ165" s="49"/>
      <c r="BA165" s="49"/>
      <c r="BB165" s="49"/>
    </row>
    <row r="166" spans="40:54" x14ac:dyDescent="0.2">
      <c r="AN166" s="123"/>
      <c r="AO166" s="49"/>
      <c r="AP166" s="127"/>
      <c r="AQ166" s="49"/>
      <c r="AR166" s="128"/>
      <c r="AS166" s="128"/>
      <c r="AT166" s="128"/>
      <c r="AU166" s="128"/>
      <c r="AV166" s="128"/>
      <c r="AW166" s="128"/>
      <c r="AX166" s="49"/>
      <c r="AY166" s="49"/>
      <c r="AZ166" s="49"/>
      <c r="BA166" s="49"/>
      <c r="BB166" s="49"/>
    </row>
    <row r="167" spans="40:54" ht="11.25" customHeight="1" x14ac:dyDescent="0.2">
      <c r="AN167" s="123"/>
      <c r="AO167" s="49"/>
      <c r="AP167" s="127"/>
      <c r="AQ167" s="49"/>
      <c r="AR167" s="128"/>
      <c r="AS167" s="128"/>
      <c r="AT167" s="128"/>
      <c r="AU167" s="128"/>
      <c r="AV167" s="128"/>
      <c r="AW167" s="49"/>
      <c r="AX167" s="49"/>
      <c r="AY167" s="49"/>
      <c r="AZ167" s="49"/>
      <c r="BA167" s="49"/>
      <c r="BB167" s="49"/>
    </row>
    <row r="168" spans="40:54" x14ac:dyDescent="0.2">
      <c r="AN168" s="123"/>
      <c r="AO168" s="49"/>
      <c r="AP168" s="127"/>
      <c r="AQ168" s="49"/>
      <c r="AR168" s="128"/>
      <c r="AS168" s="128"/>
      <c r="AT168" s="128"/>
      <c r="AU168" s="128"/>
      <c r="AV168" s="49"/>
      <c r="AW168" s="49"/>
      <c r="AX168" s="49"/>
      <c r="AY168" s="49"/>
      <c r="AZ168" s="49"/>
      <c r="BA168" s="49"/>
      <c r="BB168" s="49"/>
    </row>
    <row r="169" spans="40:54" x14ac:dyDescent="0.2">
      <c r="AN169" s="123"/>
      <c r="AO169" s="49"/>
      <c r="AP169" s="127"/>
      <c r="AQ169" s="49"/>
      <c r="AR169" s="128"/>
      <c r="AS169" s="128"/>
      <c r="AT169" s="128"/>
      <c r="AU169" s="49"/>
      <c r="AV169" s="49"/>
      <c r="AW169" s="49"/>
      <c r="AX169" s="49"/>
      <c r="AY169" s="49"/>
      <c r="AZ169" s="49"/>
      <c r="BA169" s="49"/>
      <c r="BB169" s="49"/>
    </row>
    <row r="170" spans="40:54" ht="11.25" customHeight="1" x14ac:dyDescent="0.2">
      <c r="AN170" s="123"/>
      <c r="AO170" s="49"/>
      <c r="AP170" s="127"/>
      <c r="AQ170" s="49"/>
      <c r="AR170" s="128"/>
      <c r="AS170" s="128"/>
      <c r="AT170" s="49"/>
      <c r="AU170" s="49"/>
      <c r="AV170" s="49"/>
      <c r="AW170" s="49"/>
      <c r="AX170" s="49"/>
      <c r="AY170" s="49"/>
      <c r="AZ170" s="49"/>
      <c r="BA170" s="49"/>
      <c r="BB170" s="49"/>
    </row>
    <row r="171" spans="40:54" x14ac:dyDescent="0.2">
      <c r="AN171" s="123"/>
      <c r="AO171" s="49"/>
      <c r="AP171" s="127"/>
      <c r="AQ171" s="49"/>
      <c r="AR171" s="128"/>
      <c r="AS171" s="49"/>
      <c r="AT171" s="49"/>
      <c r="AU171" s="49"/>
      <c r="AV171" s="49"/>
      <c r="AW171" s="49"/>
      <c r="AX171" s="49"/>
      <c r="AY171" s="49"/>
      <c r="AZ171" s="49"/>
      <c r="BA171" s="49"/>
      <c r="BB171" s="49"/>
    </row>
    <row r="172" spans="40:54" x14ac:dyDescent="0.2">
      <c r="AN172" s="123"/>
      <c r="AO172" s="49"/>
      <c r="AP172" s="127"/>
      <c r="AQ172" s="128"/>
      <c r="AR172" s="128"/>
      <c r="AS172" s="128"/>
      <c r="AT172" s="128"/>
      <c r="AU172" s="128"/>
      <c r="AV172" s="128"/>
      <c r="AW172" s="128"/>
      <c r="AX172" s="128"/>
      <c r="AY172" s="128"/>
      <c r="AZ172" s="128"/>
      <c r="BA172" s="128"/>
      <c r="BB172" s="128"/>
    </row>
    <row r="176" spans="40:54" ht="11.25" customHeight="1" x14ac:dyDescent="0.2"/>
    <row r="177" ht="11.25" customHeight="1" x14ac:dyDescent="0.2"/>
    <row r="180" ht="11.25" customHeight="1" x14ac:dyDescent="0.2"/>
    <row r="182" ht="11.25" customHeight="1" x14ac:dyDescent="0.2"/>
    <row r="185" ht="11.25" customHeight="1" x14ac:dyDescent="0.2"/>
    <row r="186" ht="11.25" customHeight="1" x14ac:dyDescent="0.2"/>
    <row r="189" ht="11.25" customHeight="1" x14ac:dyDescent="0.2"/>
    <row r="196" ht="11.25" customHeight="1" x14ac:dyDescent="0.2"/>
    <row r="199" ht="11.25" customHeight="1" x14ac:dyDescent="0.2"/>
    <row r="201" ht="11.25" customHeight="1" x14ac:dyDescent="0.2"/>
    <row r="207" ht="11.25" customHeight="1" x14ac:dyDescent="0.2"/>
    <row r="210" ht="11.25" customHeight="1" x14ac:dyDescent="0.2"/>
    <row r="214" ht="11.25" customHeight="1" x14ac:dyDescent="0.2"/>
    <row r="216" ht="11.25" customHeight="1" x14ac:dyDescent="0.2"/>
  </sheetData>
  <sheetProtection password="9573" sheet="1" objects="1" scenarios="1" selectLockedCells="1"/>
  <mergeCells count="56">
    <mergeCell ref="C6:P7"/>
    <mergeCell ref="T6:AG7"/>
    <mergeCell ref="J9:P10"/>
    <mergeCell ref="O38:P38"/>
    <mergeCell ref="X9:AG10"/>
    <mergeCell ref="T15:U16"/>
    <mergeCell ref="T29:U30"/>
    <mergeCell ref="AF21:AF22"/>
    <mergeCell ref="L15:M16"/>
    <mergeCell ref="X12:Z14"/>
    <mergeCell ref="O13:P13"/>
    <mergeCell ref="J12:K16"/>
    <mergeCell ref="L12:M13"/>
    <mergeCell ref="AE25:AG25"/>
    <mergeCell ref="H26:I26"/>
    <mergeCell ref="X26:Z28"/>
    <mergeCell ref="AV40:AV42"/>
    <mergeCell ref="AE36:AG36"/>
    <mergeCell ref="X37:Z39"/>
    <mergeCell ref="P36:P37"/>
    <mergeCell ref="AF32:AF33"/>
    <mergeCell ref="O33:P33"/>
    <mergeCell ref="O34:P34"/>
    <mergeCell ref="T40:U42"/>
    <mergeCell ref="AE47:AG47"/>
    <mergeCell ref="N47:O47"/>
    <mergeCell ref="AF43:AF44"/>
    <mergeCell ref="N46:O46"/>
    <mergeCell ref="N45:O45"/>
    <mergeCell ref="AF54:AF55"/>
    <mergeCell ref="D53:P53"/>
    <mergeCell ref="X48:Z50"/>
    <mergeCell ref="N48:O48"/>
    <mergeCell ref="E48:K48"/>
    <mergeCell ref="T51:U52"/>
    <mergeCell ref="D50:P52"/>
    <mergeCell ref="E57:F57"/>
    <mergeCell ref="C64:P65"/>
    <mergeCell ref="C66:P70"/>
    <mergeCell ref="AF65:AF66"/>
    <mergeCell ref="AE58:AG58"/>
    <mergeCell ref="X59:Z61"/>
    <mergeCell ref="T62:U64"/>
    <mergeCell ref="L47:M47"/>
    <mergeCell ref="L48:M48"/>
    <mergeCell ref="E45:K45"/>
    <mergeCell ref="E46:K46"/>
    <mergeCell ref="E47:K47"/>
    <mergeCell ref="C17:D18"/>
    <mergeCell ref="L42:M44"/>
    <mergeCell ref="L45:M45"/>
    <mergeCell ref="L46:M46"/>
    <mergeCell ref="N42:O44"/>
    <mergeCell ref="E43:K44"/>
    <mergeCell ref="H27:I27"/>
    <mergeCell ref="H25:I25"/>
  </mergeCells>
  <conditionalFormatting sqref="N13">
    <cfRule type="expression" dxfId="47" priority="48">
      <formula>$AV$13=TRUE()</formula>
    </cfRule>
  </conditionalFormatting>
  <conditionalFormatting sqref="O13:P13">
    <cfRule type="expression" dxfId="46" priority="47">
      <formula>$AW$13=TRUE()</formula>
    </cfRule>
  </conditionalFormatting>
  <conditionalFormatting sqref="E17:E22">
    <cfRule type="expression" dxfId="45" priority="46">
      <formula>AV17=TRUE()</formula>
    </cfRule>
  </conditionalFormatting>
  <conditionalFormatting sqref="N17:P22">
    <cfRule type="expression" dxfId="44" priority="45">
      <formula>$AW17=TRUE()</formula>
    </cfRule>
  </conditionalFormatting>
  <conditionalFormatting sqref="E25:E27">
    <cfRule type="expression" dxfId="43" priority="40">
      <formula>BA25=TRUE()</formula>
    </cfRule>
    <cfRule type="expression" dxfId="42" priority="44">
      <formula>AV25=TRUE()</formula>
    </cfRule>
  </conditionalFormatting>
  <conditionalFormatting sqref="G25:G27">
    <cfRule type="expression" dxfId="41" priority="37">
      <formula>BA25=TRUE()</formula>
    </cfRule>
    <cfRule type="expression" dxfId="40" priority="39">
      <formula>AX25=TRUE()</formula>
    </cfRule>
    <cfRule type="expression" dxfId="39" priority="43">
      <formula>AW25=TRUE()</formula>
    </cfRule>
  </conditionalFormatting>
  <conditionalFormatting sqref="H25:I27">
    <cfRule type="expression" dxfId="38" priority="36">
      <formula>BA25=TRUE()</formula>
    </cfRule>
    <cfRule type="expression" dxfId="37" priority="38">
      <formula>AZ25=TRUE()</formula>
    </cfRule>
    <cfRule type="expression" dxfId="36" priority="42">
      <formula>AY25=TRUE()</formula>
    </cfRule>
  </conditionalFormatting>
  <conditionalFormatting sqref="N25:P27">
    <cfRule type="expression" dxfId="35" priority="41">
      <formula>$BB25=TRUE()</formula>
    </cfRule>
  </conditionalFormatting>
  <conditionalFormatting sqref="E30:E31">
    <cfRule type="expression" dxfId="34" priority="35">
      <formula>AV30=TRUE()</formula>
    </cfRule>
  </conditionalFormatting>
  <conditionalFormatting sqref="N30:P31">
    <cfRule type="expression" dxfId="33" priority="34">
      <formula>AW30=TRUE()</formula>
    </cfRule>
  </conditionalFormatting>
  <conditionalFormatting sqref="N33:P33">
    <cfRule type="cellIs" dxfId="32" priority="33" operator="equal">
      <formula>$AL$9</formula>
    </cfRule>
  </conditionalFormatting>
  <conditionalFormatting sqref="P36:P37">
    <cfRule type="cellIs" dxfId="31" priority="31" operator="greaterThan">
      <formula>0.05</formula>
    </cfRule>
    <cfRule type="cellIs" dxfId="30" priority="32" operator="equal">
      <formula>$AL$9</formula>
    </cfRule>
  </conditionalFormatting>
  <conditionalFormatting sqref="E45:K48">
    <cfRule type="cellIs" dxfId="29" priority="30" operator="equal">
      <formula>"R-Value exceeds maximum allowed in Table 3.12.1.1b"</formula>
    </cfRule>
  </conditionalFormatting>
  <conditionalFormatting sqref="AE12">
    <cfRule type="expression" dxfId="28" priority="29">
      <formula>$BI$12=TRUE()</formula>
    </cfRule>
  </conditionalFormatting>
  <conditionalFormatting sqref="V15:V20">
    <cfRule type="expression" dxfId="27" priority="28">
      <formula>BI15=TRUE()</formula>
    </cfRule>
  </conditionalFormatting>
  <conditionalFormatting sqref="AE15:AF20">
    <cfRule type="expression" dxfId="26" priority="27">
      <formula>$BJ15</formula>
    </cfRule>
  </conditionalFormatting>
  <conditionalFormatting sqref="AE25:AG25">
    <cfRule type="expression" dxfId="25" priority="26">
      <formula>$BI$23=TRUE()</formula>
    </cfRule>
  </conditionalFormatting>
  <conditionalFormatting sqref="AE27">
    <cfRule type="expression" dxfId="24" priority="25">
      <formula>$BI$26=TRUE()</formula>
    </cfRule>
  </conditionalFormatting>
  <conditionalFormatting sqref="AG22">
    <cfRule type="cellIs" dxfId="23" priority="24" operator="equal">
      <formula>$AL$8</formula>
    </cfRule>
  </conditionalFormatting>
  <conditionalFormatting sqref="AG33">
    <cfRule type="cellIs" dxfId="22" priority="23" operator="equal">
      <formula>$AL$8</formula>
    </cfRule>
  </conditionalFormatting>
  <conditionalFormatting sqref="AG44">
    <cfRule type="cellIs" dxfId="21" priority="22" operator="equal">
      <formula>$AL$8</formula>
    </cfRule>
  </conditionalFormatting>
  <conditionalFormatting sqref="AG55">
    <cfRule type="cellIs" dxfId="20" priority="21" operator="equal">
      <formula>$AL$8</formula>
    </cfRule>
  </conditionalFormatting>
  <conditionalFormatting sqref="AG66">
    <cfRule type="cellIs" dxfId="19" priority="20" operator="equal">
      <formula>$AL$8</formula>
    </cfRule>
  </conditionalFormatting>
  <conditionalFormatting sqref="V29:V31">
    <cfRule type="expression" dxfId="18" priority="19">
      <formula>BI29=TRUE()</formula>
    </cfRule>
  </conditionalFormatting>
  <conditionalFormatting sqref="AE29:AF31">
    <cfRule type="expression" dxfId="17" priority="18">
      <formula>$BJ29=TRUE()</formula>
    </cfRule>
  </conditionalFormatting>
  <conditionalFormatting sqref="AE38">
    <cfRule type="expression" dxfId="16" priority="17">
      <formula>$BI$37=TRUE()</formula>
    </cfRule>
  </conditionalFormatting>
  <conditionalFormatting sqref="AE36:AG36">
    <cfRule type="expression" dxfId="15" priority="16">
      <formula>$BI$34=TRUE()</formula>
    </cfRule>
  </conditionalFormatting>
  <conditionalFormatting sqref="V40:V42">
    <cfRule type="expression" dxfId="14" priority="15">
      <formula>BI40=TRUE()</formula>
    </cfRule>
  </conditionalFormatting>
  <conditionalFormatting sqref="AE40:AF42">
    <cfRule type="expression" dxfId="13" priority="14">
      <formula>$BJ40=TRUE()</formula>
    </cfRule>
  </conditionalFormatting>
  <conditionalFormatting sqref="AE47:AG47">
    <cfRule type="expression" dxfId="12" priority="13">
      <formula>$BI$45=TRUE()</formula>
    </cfRule>
  </conditionalFormatting>
  <conditionalFormatting sqref="AE49">
    <cfRule type="expression" dxfId="11" priority="12">
      <formula>$BI$48=TRUE()</formula>
    </cfRule>
  </conditionalFormatting>
  <conditionalFormatting sqref="V51:V53">
    <cfRule type="expression" dxfId="10" priority="11">
      <formula>BI51=TRUE()</formula>
    </cfRule>
  </conditionalFormatting>
  <conditionalFormatting sqref="AE51:AF53">
    <cfRule type="expression" dxfId="9" priority="10">
      <formula>$BJ51</formula>
    </cfRule>
  </conditionalFormatting>
  <conditionalFormatting sqref="AE58:AG58">
    <cfRule type="expression" dxfId="8" priority="9">
      <formula>$BI$56=TRUE()</formula>
    </cfRule>
  </conditionalFormatting>
  <conditionalFormatting sqref="AE60">
    <cfRule type="expression" dxfId="7" priority="8">
      <formula>$BI$59=TRUE()</formula>
    </cfRule>
  </conditionalFormatting>
  <conditionalFormatting sqref="V62:V64">
    <cfRule type="expression" dxfId="6" priority="7">
      <formula>BI62=TRUE()</formula>
    </cfRule>
  </conditionalFormatting>
  <conditionalFormatting sqref="AE62:AF64">
    <cfRule type="expression" dxfId="5" priority="6">
      <formula>$BJ62</formula>
    </cfRule>
  </conditionalFormatting>
  <conditionalFormatting sqref="AG21">
    <cfRule type="cellIs" dxfId="4" priority="5" operator="equal">
      <formula>$AL$9</formula>
    </cfRule>
  </conditionalFormatting>
  <conditionalFormatting sqref="AG32">
    <cfRule type="cellIs" dxfId="3" priority="4" operator="equal">
      <formula>$AL$9</formula>
    </cfRule>
  </conditionalFormatting>
  <conditionalFormatting sqref="AG43">
    <cfRule type="cellIs" dxfId="2" priority="3" operator="equal">
      <formula>$AL$9</formula>
    </cfRule>
  </conditionalFormatting>
  <conditionalFormatting sqref="AG54">
    <cfRule type="cellIs" dxfId="1" priority="2" operator="equal">
      <formula>$AL$9</formula>
    </cfRule>
  </conditionalFormatting>
  <conditionalFormatting sqref="AG65">
    <cfRule type="cellIs" dxfId="0" priority="1" operator="equal">
      <formula>$AL$9</formula>
    </cfRule>
  </conditionalFormatting>
  <dataValidations count="7">
    <dataValidation type="whole" allowBlank="1" showErrorMessage="1" errorTitle="Invalid input" error="Enter dimension in millimetres." sqref="G25:H27">
      <formula1>0</formula1>
      <formula2>1000</formula2>
    </dataValidation>
    <dataValidation type="whole" allowBlank="1" showErrorMessage="1" errorTitle="Invalid input" error="Enter dimension in millimetres." sqref="E17:E22 E25:E27 E30:E31">
      <formula1>1</formula1>
      <formula2>1000</formula2>
    </dataValidation>
    <dataValidation type="whole" allowBlank="1" showErrorMessage="1" errorTitle="Invalid input" error="Enter the number of penetrations (1, 2, 3 etc)" sqref="N17:P22 N25:P27 N30:P31">
      <formula1>1</formula1>
      <formula2>200</formula2>
    </dataValidation>
    <dataValidation type="decimal" operator="greaterThan" allowBlank="1" showErrorMessage="1" errorTitle="Invalid input" error="Enter a number greater than zero." sqref="N13:P13 L45:M48 AE12 V15:V20 AE27 V29:V31 AE38 V40:V42 AE49 V51:V53 AE60 V62:V64">
      <formula1>0</formula1>
    </dataValidation>
    <dataValidation type="whole" allowBlank="1" showErrorMessage="1" errorTitle="Invalid input" error="Enert the number of light fittings (1, 2, 3 etc)." sqref="AE15:AE20 AF19:AF20 AF15:AF17">
      <formula1>0</formula1>
      <formula2>100</formula2>
    </dataValidation>
    <dataValidation type="whole" operator="greaterThan" allowBlank="1" showErrorMessage="1" errorTitle="Invalid input" error="Enter the number of fittings (1, 2, 3 etc)" sqref="AE29:AF31">
      <formula1>0</formula1>
    </dataValidation>
    <dataValidation type="whole" operator="greaterThan" allowBlank="1" showErrorMessage="1" errorTitle="Invalid input" error="Enter the number of fittings (1, 2, 3 etc)." sqref="AE40:AF42 AE51:AF53 AE62:AF64">
      <formula1>0</formula1>
    </dataValidation>
  </dataValidations>
  <printOptions horizontalCentered="1"/>
  <pageMargins left="0.19685039370078741" right="0.19685039370078741" top="0.39370078740157483" bottom="0.39370078740157483" header="0.51181102362204722" footer="0.51181102362204722"/>
  <pageSetup paperSize="9" scale="9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15</vt:i4>
      </vt:variant>
    </vt:vector>
  </HeadingPairs>
  <TitlesOfParts>
    <vt:vector size="16" baseType="lpstr">
      <vt:lpstr>Worksheet</vt:lpstr>
      <vt:lpstr>BC_Apply</vt:lpstr>
      <vt:lpstr>BC_InsRange1</vt:lpstr>
      <vt:lpstr>BC_InsRange2</vt:lpstr>
      <vt:lpstr>BC_InsRange3</vt:lpstr>
      <vt:lpstr>BC_InsRange4</vt:lpstr>
      <vt:lpstr>BC_InsValue1</vt:lpstr>
      <vt:lpstr>BC_InsValue2</vt:lpstr>
      <vt:lpstr>BC_InsValue3</vt:lpstr>
      <vt:lpstr>BC_InsValue4</vt:lpstr>
      <vt:lpstr>BC_PenRange1</vt:lpstr>
      <vt:lpstr>BC_PenRange2</vt:lpstr>
      <vt:lpstr>BC_PenRange3</vt:lpstr>
      <vt:lpstr>BC_PenRange4</vt:lpstr>
      <vt:lpstr>Worksheet!BC_YN</vt:lpstr>
      <vt:lpstr>Worksheet!Print_Area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Bertram</dc:creator>
  <cp:lastModifiedBy>James Bertram</cp:lastModifiedBy>
  <dcterms:created xsi:type="dcterms:W3CDTF">2014-05-02T07:36:55Z</dcterms:created>
  <dcterms:modified xsi:type="dcterms:W3CDTF">2015-06-25T08:35:29Z</dcterms:modified>
</cp:coreProperties>
</file>