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95" yWindow="65521" windowWidth="18450" windowHeight="12825" tabRatio="860" activeTab="0"/>
  </bookViews>
  <sheets>
    <sheet name="General" sheetId="1" r:id="rId1"/>
    <sheet name="Contractor Entry Sheet" sheetId="2" r:id="rId2"/>
    <sheet name="Current Workload Assessment" sheetId="3" r:id="rId3"/>
    <sheet name="Results and Calculations" sheetId="4" r:id="rId4"/>
    <sheet name="Corporate Guarantor Entry Sheet" sheetId="5" state="hidden" r:id="rId5"/>
    <sheet name="Director Guarantor Entry Sheet" sheetId="6" state="hidden" r:id="rId6"/>
    <sheet name="Flowchart" sheetId="7" state="hidden" r:id="rId7"/>
  </sheets>
  <definedNames>
    <definedName name="_xlfn.IFERROR" hidden="1">#NAME?</definedName>
    <definedName name="_xlnm.Print_Area" localSheetId="1">'Contractor Entry Sheet'!$A$1:$H$78</definedName>
    <definedName name="_xlnm.Print_Area" localSheetId="4">'Corporate Guarantor Entry Sheet'!$A$1:$D$60</definedName>
    <definedName name="_xlnm.Print_Area" localSheetId="2">'Current Workload Assessment'!$A$1:$M$57</definedName>
    <definedName name="_xlnm.Print_Area" localSheetId="5">'Director Guarantor Entry Sheet'!$A$1:$F$14</definedName>
    <definedName name="_xlnm.Print_Area" localSheetId="6">'Flowchart'!$A$1:$O$48</definedName>
    <definedName name="_xlnm.Print_Area" localSheetId="0">'General'!$A$2:$E$78</definedName>
    <definedName name="_xlnm.Print_Area" localSheetId="3">'Results and Calculations'!$A$1:$L$45</definedName>
  </definedNames>
  <calcPr fullCalcOnLoad="1"/>
</workbook>
</file>

<file path=xl/comments2.xml><?xml version="1.0" encoding="utf-8"?>
<comments xmlns="http://schemas.openxmlformats.org/spreadsheetml/2006/main">
  <authors>
    <author>CMASSM1</author>
  </authors>
  <commentList>
    <comment ref="A57" authorId="0">
      <text>
        <r>
          <rPr>
            <sz val="8"/>
            <rFont val="Tahoma"/>
            <family val="2"/>
          </rPr>
          <t>Any loans payable to the contracting entity from a related company which are included in current liabilities</t>
        </r>
      </text>
    </comment>
    <comment ref="A58" authorId="0">
      <text>
        <r>
          <rPr>
            <sz val="8"/>
            <rFont val="Tahoma"/>
            <family val="2"/>
          </rPr>
          <t>Any loans a Director owes to the contracting entity which are included in current liabilities</t>
        </r>
      </text>
    </comment>
    <comment ref="A59" authorId="0">
      <text>
        <r>
          <rPr>
            <sz val="8"/>
            <rFont val="Tahoma"/>
            <family val="2"/>
          </rPr>
          <t>Any loans a shareholder owes to the contracting entity which are included in current liabilities</t>
        </r>
      </text>
    </comment>
    <comment ref="A60" authorId="0">
      <text>
        <r>
          <rPr>
            <sz val="8"/>
            <rFont val="Tahoma"/>
            <family val="2"/>
          </rPr>
          <t>Trust structures only - 
Any unpaid present entitlements in relation to beneficiaries included in current liabilities</t>
        </r>
      </text>
    </comment>
    <comment ref="A61" authorId="0">
      <text>
        <r>
          <rPr>
            <sz val="8"/>
            <rFont val="Tahoma"/>
            <family val="2"/>
          </rPr>
          <t>Trust structures only - Any beneficiary distributions included in current liabilities</t>
        </r>
      </text>
    </comment>
    <comment ref="A62" authorId="0">
      <text>
        <r>
          <rPr>
            <sz val="8"/>
            <rFont val="Tahoma"/>
            <family val="2"/>
          </rPr>
          <t>Any other related party loans included in current liabilities that are not listed above</t>
        </r>
      </text>
    </comment>
    <comment ref="A67" authorId="0">
      <text>
        <r>
          <rPr>
            <sz val="8"/>
            <rFont val="Tahoma"/>
            <family val="2"/>
          </rPr>
          <t xml:space="preserve">Any loans payable to the contracting entity from a related company which are included in non-current liabilities </t>
        </r>
      </text>
    </comment>
    <comment ref="A68" authorId="0">
      <text>
        <r>
          <rPr>
            <sz val="8"/>
            <rFont val="Tahoma"/>
            <family val="2"/>
          </rPr>
          <t>Any loans a Director owes to the contracting entity which are included in non-current liabilities</t>
        </r>
      </text>
    </comment>
    <comment ref="A69" authorId="0">
      <text>
        <r>
          <rPr>
            <sz val="8"/>
            <rFont val="Tahoma"/>
            <family val="2"/>
          </rPr>
          <t>Any loans a shareholder owes to the contracting entity which are included in non-current liabilities</t>
        </r>
      </text>
    </comment>
    <comment ref="A70" authorId="0">
      <text>
        <r>
          <rPr>
            <sz val="8"/>
            <rFont val="Tahoma"/>
            <family val="2"/>
          </rPr>
          <t>Trust structures only - 
Any unpaid present entitlements in relation to beneficiaries included in non-current liabilities</t>
        </r>
      </text>
    </comment>
    <comment ref="A71" authorId="0">
      <text>
        <r>
          <rPr>
            <sz val="8"/>
            <rFont val="Tahoma"/>
            <family val="2"/>
          </rPr>
          <t>Trust structures only - Any beneficiary distributions included in non-current liabilities</t>
        </r>
      </text>
    </comment>
    <comment ref="A72" authorId="0">
      <text>
        <r>
          <rPr>
            <sz val="8"/>
            <rFont val="Tahoma"/>
            <family val="2"/>
          </rPr>
          <t>Any other related party loans included in non-current liabilities that are not listed above</t>
        </r>
      </text>
    </comment>
    <comment ref="A18" authorId="0">
      <text>
        <r>
          <rPr>
            <b/>
            <sz val="8"/>
            <rFont val="Tahoma"/>
            <family val="2"/>
          </rPr>
          <t>Include trading revenue only</t>
        </r>
        <r>
          <rPr>
            <sz val="8"/>
            <rFont val="Tahoma"/>
            <family val="2"/>
          </rPr>
          <t xml:space="preserve">
</t>
        </r>
        <r>
          <rPr>
            <b/>
            <sz val="8"/>
            <rFont val="Tahoma"/>
            <family val="2"/>
          </rPr>
          <t>Include</t>
        </r>
        <r>
          <rPr>
            <sz val="8"/>
            <rFont val="Tahoma"/>
            <family val="2"/>
          </rPr>
          <t xml:space="preserve"> revenue related to construction activities only
</t>
        </r>
        <r>
          <rPr>
            <b/>
            <sz val="8"/>
            <rFont val="Tahoma"/>
            <family val="2"/>
          </rPr>
          <t>Exclude</t>
        </r>
        <r>
          <rPr>
            <sz val="8"/>
            <rFont val="Tahoma"/>
            <family val="2"/>
          </rPr>
          <t xml:space="preserve"> items such as interest and management fees income</t>
        </r>
      </text>
    </comment>
    <comment ref="A20" authorId="0">
      <text>
        <r>
          <rPr>
            <sz val="8"/>
            <rFont val="Tahoma"/>
            <family val="2"/>
          </rPr>
          <t>Expenses which directly relate to generating sales. Eg. direct labour,materials, subcontractor payments, construction costs and equipment hire</t>
        </r>
      </text>
    </comment>
    <comment ref="A29" authorId="0">
      <text>
        <r>
          <rPr>
            <sz val="8"/>
            <rFont val="Tahoma"/>
            <family val="2"/>
          </rPr>
          <t xml:space="preserve">Any loans payable to the contracting entity from a related company which are included in current assets </t>
        </r>
      </text>
    </comment>
    <comment ref="A30" authorId="0">
      <text>
        <r>
          <rPr>
            <sz val="8"/>
            <rFont val="Tahoma"/>
            <family val="2"/>
          </rPr>
          <t>Any loans a Director owes to the contracting entity which are included in current assets</t>
        </r>
      </text>
    </comment>
    <comment ref="A31" authorId="0">
      <text>
        <r>
          <rPr>
            <sz val="8"/>
            <rFont val="Tahoma"/>
            <family val="2"/>
          </rPr>
          <t>Any loans a shareholder owes to the contracting entity which are included in current assets</t>
        </r>
      </text>
    </comment>
    <comment ref="A32" authorId="0">
      <text>
        <r>
          <rPr>
            <sz val="8"/>
            <rFont val="Tahoma"/>
            <family val="2"/>
          </rPr>
          <t>Any shares held in companies that are not listed on the Australian Stock Exchange and are included in current assets</t>
        </r>
      </text>
    </comment>
    <comment ref="A33" authorId="0">
      <text>
        <r>
          <rPr>
            <sz val="8"/>
            <rFont val="Tahoma"/>
            <family val="2"/>
          </rPr>
          <t xml:space="preserve">Any investments in related companies included in current assets
</t>
        </r>
      </text>
    </comment>
    <comment ref="A34" authorId="0">
      <text>
        <r>
          <rPr>
            <sz val="8"/>
            <rFont val="Tahoma"/>
            <family val="2"/>
          </rPr>
          <t>Trust structures only - 
Any unpaid present entitlements in relation to beneficiaries included in current assets</t>
        </r>
      </text>
    </comment>
    <comment ref="A35" authorId="0">
      <text>
        <r>
          <rPr>
            <sz val="8"/>
            <rFont val="Tahoma"/>
            <family val="2"/>
          </rPr>
          <t>Trust structures only - Any beneficiary distributions included in current assets</t>
        </r>
      </text>
    </comment>
    <comment ref="A36" authorId="0">
      <text>
        <r>
          <rPr>
            <sz val="8"/>
            <rFont val="Tahoma"/>
            <family val="2"/>
          </rPr>
          <t>Any other related party loans included in current assets that are not listed above</t>
        </r>
      </text>
    </comment>
    <comment ref="A37" authorId="0">
      <text>
        <r>
          <rPr>
            <sz val="8"/>
            <rFont val="Tahoma"/>
            <family val="2"/>
          </rPr>
          <t>Goodwill, formation costs, intellectual property etc that are included in current assets</t>
        </r>
      </text>
    </comment>
    <comment ref="A42" authorId="0">
      <text>
        <r>
          <rPr>
            <sz val="8"/>
            <rFont val="Tahoma"/>
            <family val="2"/>
          </rPr>
          <t xml:space="preserve">Any loans payable to the contracting entity from a related company which are included in non-current assets </t>
        </r>
      </text>
    </comment>
    <comment ref="A43" authorId="0">
      <text>
        <r>
          <rPr>
            <sz val="8"/>
            <rFont val="Tahoma"/>
            <family val="2"/>
          </rPr>
          <t>Any loans a Director owes to the contracting entity which are included in non-current assets</t>
        </r>
      </text>
    </comment>
    <comment ref="A44" authorId="0">
      <text>
        <r>
          <rPr>
            <sz val="8"/>
            <rFont val="Tahoma"/>
            <family val="2"/>
          </rPr>
          <t>Any loans a shareholder owes to the contracting entity which are included in non-current assets</t>
        </r>
      </text>
    </comment>
    <comment ref="A45" authorId="0">
      <text>
        <r>
          <rPr>
            <sz val="8"/>
            <rFont val="Tahoma"/>
            <family val="2"/>
          </rPr>
          <t>Any shares held in companies that are not listed on the Australian Stock Exchange and are included in non-current assets</t>
        </r>
      </text>
    </comment>
    <comment ref="A46" authorId="0">
      <text>
        <r>
          <rPr>
            <sz val="8"/>
            <rFont val="Tahoma"/>
            <family val="2"/>
          </rPr>
          <t xml:space="preserve">Any investments in related companies included in non-current assets
</t>
        </r>
      </text>
    </comment>
    <comment ref="A47" authorId="0">
      <text>
        <r>
          <rPr>
            <sz val="8"/>
            <rFont val="Tahoma"/>
            <family val="2"/>
          </rPr>
          <t>Trust structures only - 
Any unpaid present entitlements in relation to beneficiaries included in non-current assets</t>
        </r>
      </text>
    </comment>
    <comment ref="A48" authorId="0">
      <text>
        <r>
          <rPr>
            <sz val="8"/>
            <rFont val="Tahoma"/>
            <family val="2"/>
          </rPr>
          <t>Trust structures only - Any beneficiary distributions included in non-current assets</t>
        </r>
      </text>
    </comment>
    <comment ref="A49" authorId="0">
      <text>
        <r>
          <rPr>
            <sz val="8"/>
            <rFont val="Tahoma"/>
            <family val="2"/>
          </rPr>
          <t>Any other related party loans included in non-current assets that are not listed above</t>
        </r>
      </text>
    </comment>
    <comment ref="A50" authorId="0">
      <text>
        <r>
          <rPr>
            <sz val="8"/>
            <rFont val="Tahoma"/>
            <family val="2"/>
          </rPr>
          <t>Goodwill, formation costs, intellectual property etc that are included in non-current assets</t>
        </r>
      </text>
    </comment>
    <comment ref="A40" authorId="0">
      <text>
        <r>
          <rPr>
            <sz val="8"/>
            <rFont val="Tahoma"/>
            <family val="2"/>
          </rPr>
          <t xml:space="preserve">Add any additional categories of assets (eg, Other or Financial assets) to the Non-Current Asset total
</t>
        </r>
      </text>
    </comment>
  </commentList>
</comments>
</file>

<file path=xl/comments3.xml><?xml version="1.0" encoding="utf-8"?>
<comments xmlns="http://schemas.openxmlformats.org/spreadsheetml/2006/main">
  <authors>
    <author>UCONTB1</author>
  </authors>
  <commentList>
    <comment ref="B13" authorId="0">
      <text>
        <r>
          <rPr>
            <b/>
            <sz val="9"/>
            <rFont val="Tahoma"/>
            <family val="2"/>
          </rPr>
          <t>Enter details of current projects being undertaken</t>
        </r>
        <r>
          <rPr>
            <sz val="9"/>
            <rFont val="Tahoma"/>
            <family val="2"/>
          </rPr>
          <t xml:space="preserve">
</t>
        </r>
      </text>
    </comment>
    <comment ref="D13" authorId="0">
      <text>
        <r>
          <rPr>
            <b/>
            <sz val="9"/>
            <rFont val="Tahoma"/>
            <family val="2"/>
          </rPr>
          <t>Enter percentage (%) completed for current project being undertaken</t>
        </r>
      </text>
    </comment>
    <comment ref="C13" authorId="0">
      <text>
        <r>
          <rPr>
            <b/>
            <sz val="9"/>
            <rFont val="Tahoma"/>
            <family val="2"/>
          </rPr>
          <t>Enter contract value for current project being undertaken</t>
        </r>
        <r>
          <rPr>
            <sz val="9"/>
            <rFont val="Tahoma"/>
            <family val="2"/>
          </rPr>
          <t xml:space="preserve">
</t>
        </r>
      </text>
    </comment>
    <comment ref="G13" authorId="0">
      <text>
        <r>
          <rPr>
            <b/>
            <sz val="9"/>
            <rFont val="Tahoma"/>
            <family val="2"/>
          </rPr>
          <t>Enter anticipated start date for current project being undertaken</t>
        </r>
        <r>
          <rPr>
            <sz val="9"/>
            <rFont val="Tahoma"/>
            <family val="2"/>
          </rPr>
          <t xml:space="preserve">
</t>
        </r>
      </text>
    </comment>
    <comment ref="H13" authorId="0">
      <text>
        <r>
          <rPr>
            <b/>
            <sz val="9"/>
            <rFont val="Tahoma"/>
            <family val="2"/>
          </rPr>
          <t>Enter anticipated end date for current project being undertaken</t>
        </r>
        <r>
          <rPr>
            <sz val="9"/>
            <rFont val="Tahoma"/>
            <family val="2"/>
          </rPr>
          <t xml:space="preserve">
</t>
        </r>
      </text>
    </comment>
  </commentList>
</comments>
</file>

<file path=xl/comments5.xml><?xml version="1.0" encoding="utf-8"?>
<comments xmlns="http://schemas.openxmlformats.org/spreadsheetml/2006/main">
  <authors>
    <author>CMASSM1</author>
  </authors>
  <commentList>
    <comment ref="A11" authorId="0">
      <text>
        <r>
          <rPr>
            <sz val="8"/>
            <rFont val="Tahoma"/>
            <family val="2"/>
          </rPr>
          <t xml:space="preserve">Any loans payable to the contracting entity from a related company which are included in current assets </t>
        </r>
      </text>
    </comment>
    <comment ref="A12" authorId="0">
      <text>
        <r>
          <rPr>
            <sz val="8"/>
            <rFont val="Tahoma"/>
            <family val="2"/>
          </rPr>
          <t>Any loans a Director owes to the contracting entity which are included in current assets</t>
        </r>
      </text>
    </comment>
    <comment ref="A13" authorId="0">
      <text>
        <r>
          <rPr>
            <sz val="8"/>
            <rFont val="Tahoma"/>
            <family val="2"/>
          </rPr>
          <t>Any loans a shareholder owes to the contracting entity which are included in current assets</t>
        </r>
      </text>
    </comment>
    <comment ref="A14" authorId="0">
      <text>
        <r>
          <rPr>
            <sz val="8"/>
            <rFont val="Tahoma"/>
            <family val="2"/>
          </rPr>
          <t>Any shares held in companies that are not listed on the Stock Exchange and are included in current assets</t>
        </r>
      </text>
    </comment>
    <comment ref="A15" authorId="0">
      <text>
        <r>
          <rPr>
            <sz val="8"/>
            <rFont val="Tahoma"/>
            <family val="2"/>
          </rPr>
          <t xml:space="preserve">Any investments in related companies included in current assets
</t>
        </r>
      </text>
    </comment>
    <comment ref="A16" authorId="0">
      <text>
        <r>
          <rPr>
            <sz val="8"/>
            <rFont val="Tahoma"/>
            <family val="2"/>
          </rPr>
          <t>Trust structures only - 
Any unpaid present entitlements in relation to beneficiaries included in current assets</t>
        </r>
      </text>
    </comment>
    <comment ref="A17" authorId="0">
      <text>
        <r>
          <rPr>
            <sz val="8"/>
            <rFont val="Tahoma"/>
            <family val="2"/>
          </rPr>
          <t>Trust Structures only - Any Beneficiary distributions included in current assets</t>
        </r>
      </text>
    </comment>
    <comment ref="A18" authorId="0">
      <text>
        <r>
          <rPr>
            <sz val="8"/>
            <rFont val="Tahoma"/>
            <family val="2"/>
          </rPr>
          <t>Any other related party loans included in current assets that are not listed above</t>
        </r>
      </text>
    </comment>
    <comment ref="A19" authorId="0">
      <text>
        <r>
          <rPr>
            <sz val="8"/>
            <rFont val="Tahoma"/>
            <family val="2"/>
          </rPr>
          <t>Goodwill, Formation costs, Intellectual property etc that are included in current assets</t>
        </r>
      </text>
    </comment>
    <comment ref="A24" authorId="0">
      <text>
        <r>
          <rPr>
            <sz val="8"/>
            <rFont val="Tahoma"/>
            <family val="2"/>
          </rPr>
          <t xml:space="preserve">Any loans payable to the contracting entity from a related company which are included in non-current assets </t>
        </r>
      </text>
    </comment>
    <comment ref="A25" authorId="0">
      <text>
        <r>
          <rPr>
            <sz val="8"/>
            <rFont val="Tahoma"/>
            <family val="2"/>
          </rPr>
          <t>Any loans a Director owes to the contracting entity which are included in non-current assets</t>
        </r>
      </text>
    </comment>
    <comment ref="A26" authorId="0">
      <text>
        <r>
          <rPr>
            <sz val="8"/>
            <rFont val="Tahoma"/>
            <family val="2"/>
          </rPr>
          <t>Any loans a shareholder owes to the contracting entity which are included in non-current assets</t>
        </r>
      </text>
    </comment>
    <comment ref="A27" authorId="0">
      <text>
        <r>
          <rPr>
            <sz val="8"/>
            <rFont val="Tahoma"/>
            <family val="2"/>
          </rPr>
          <t>Any shares held in companies that are not listed on the Stock Exchange and are included in non-current assets</t>
        </r>
      </text>
    </comment>
    <comment ref="A28" authorId="0">
      <text>
        <r>
          <rPr>
            <sz val="8"/>
            <rFont val="Tahoma"/>
            <family val="2"/>
          </rPr>
          <t xml:space="preserve">Any investments in related companies included in non-current assets
</t>
        </r>
      </text>
    </comment>
    <comment ref="A29" authorId="0">
      <text>
        <r>
          <rPr>
            <sz val="8"/>
            <rFont val="Tahoma"/>
            <family val="2"/>
          </rPr>
          <t>Trust structures only - 
Any unpaid present entitlements in relation to beneficiaries included in non-current assets</t>
        </r>
      </text>
    </comment>
    <comment ref="A30" authorId="0">
      <text>
        <r>
          <rPr>
            <sz val="8"/>
            <rFont val="Tahoma"/>
            <family val="2"/>
          </rPr>
          <t>Trust Structures only - Any Beneficiary distributions included in non-current assets</t>
        </r>
      </text>
    </comment>
    <comment ref="A31" authorId="0">
      <text>
        <r>
          <rPr>
            <sz val="8"/>
            <rFont val="Tahoma"/>
            <family val="2"/>
          </rPr>
          <t>Any other related party loans included in non-current assets that are not listed above</t>
        </r>
      </text>
    </comment>
    <comment ref="A32" authorId="0">
      <text>
        <r>
          <rPr>
            <sz val="8"/>
            <rFont val="Tahoma"/>
            <family val="2"/>
          </rPr>
          <t>Goodwill, Formation costs, Intellectual property etc that are included in non-current assets</t>
        </r>
      </text>
    </comment>
    <comment ref="A39" authorId="0">
      <text>
        <r>
          <rPr>
            <sz val="8"/>
            <rFont val="Tahoma"/>
            <family val="2"/>
          </rPr>
          <t>Any loans payable to the contracting entity from a related company which are included in current liabilities</t>
        </r>
      </text>
    </comment>
    <comment ref="A40" authorId="0">
      <text>
        <r>
          <rPr>
            <sz val="8"/>
            <rFont val="Tahoma"/>
            <family val="2"/>
          </rPr>
          <t>Any loans a Director owes to the contracting entity which are included in current liabilities</t>
        </r>
      </text>
    </comment>
    <comment ref="A41" authorId="0">
      <text>
        <r>
          <rPr>
            <sz val="8"/>
            <rFont val="Tahoma"/>
            <family val="2"/>
          </rPr>
          <t>Any loans a shareholder owes to the contracting entity which are included in current liabilities</t>
        </r>
      </text>
    </comment>
    <comment ref="A42" authorId="0">
      <text>
        <r>
          <rPr>
            <sz val="8"/>
            <rFont val="Tahoma"/>
            <family val="2"/>
          </rPr>
          <t>Trust structures only - 
Any unpaid present entitlements in relation to beneficiaries included in current liabilities</t>
        </r>
      </text>
    </comment>
    <comment ref="A43" authorId="0">
      <text>
        <r>
          <rPr>
            <sz val="8"/>
            <rFont val="Tahoma"/>
            <family val="2"/>
          </rPr>
          <t>Trust Structures only - Any Beneficiary distributions included in current liabilities</t>
        </r>
      </text>
    </comment>
    <comment ref="A44" authorId="0">
      <text>
        <r>
          <rPr>
            <sz val="8"/>
            <rFont val="Tahoma"/>
            <family val="2"/>
          </rPr>
          <t>Any other related party loans included in current liabilities that are not listed above</t>
        </r>
      </text>
    </comment>
    <comment ref="A49" authorId="0">
      <text>
        <r>
          <rPr>
            <sz val="8"/>
            <rFont val="Tahoma"/>
            <family val="2"/>
          </rPr>
          <t xml:space="preserve">Any loans payable to the contracting entity from a related company which are included in non-current liabilities </t>
        </r>
      </text>
    </comment>
    <comment ref="A50" authorId="0">
      <text>
        <r>
          <rPr>
            <sz val="8"/>
            <rFont val="Tahoma"/>
            <family val="2"/>
          </rPr>
          <t>Any loans a Director owes to the contracting entity which are included in non-current liabilities</t>
        </r>
      </text>
    </comment>
    <comment ref="A51" authorId="0">
      <text>
        <r>
          <rPr>
            <sz val="8"/>
            <rFont val="Tahoma"/>
            <family val="2"/>
          </rPr>
          <t>Any loans a shareholder owes to the contracting entity which are included in non-current liabilities</t>
        </r>
      </text>
    </comment>
    <comment ref="A52" authorId="0">
      <text>
        <r>
          <rPr>
            <sz val="8"/>
            <rFont val="Tahoma"/>
            <family val="2"/>
          </rPr>
          <t>Trust structures only - 
Any unpaid present entitlements in relation to beneficiaries included in non-current liabilities</t>
        </r>
      </text>
    </comment>
    <comment ref="A53" authorId="0">
      <text>
        <r>
          <rPr>
            <sz val="8"/>
            <rFont val="Tahoma"/>
            <family val="2"/>
          </rPr>
          <t>Trust Structures only - Any Beneficiary distributions included in non-current liabilities</t>
        </r>
      </text>
    </comment>
    <comment ref="A54" authorId="0">
      <text>
        <r>
          <rPr>
            <sz val="8"/>
            <rFont val="Tahoma"/>
            <family val="2"/>
          </rPr>
          <t>Any other related party loans included in non-current liabilities that are not listed above</t>
        </r>
      </text>
    </comment>
  </commentList>
</comments>
</file>

<file path=xl/sharedStrings.xml><?xml version="1.0" encoding="utf-8"?>
<sst xmlns="http://schemas.openxmlformats.org/spreadsheetml/2006/main" count="270" uniqueCount="165">
  <si>
    <t>BMW Primary Financial Criteria</t>
  </si>
  <si>
    <t>Reported Current Assets</t>
  </si>
  <si>
    <t>Reported Non-Current Assets</t>
  </si>
  <si>
    <t>No.</t>
  </si>
  <si>
    <t>Agency and/or Project</t>
  </si>
  <si>
    <t>Start Date</t>
  </si>
  <si>
    <t>End date</t>
  </si>
  <si>
    <t>Date of Assessment</t>
  </si>
  <si>
    <t>Date of Assessment:</t>
  </si>
  <si>
    <t>Cost of Goods Sold</t>
  </si>
  <si>
    <t>Reported Current Liabilities</t>
  </si>
  <si>
    <t>Reported Non-Current Liabilities</t>
  </si>
  <si>
    <t>5% or higher</t>
  </si>
  <si>
    <t>Greater than 10%</t>
  </si>
  <si>
    <t>BMW Requirement</t>
  </si>
  <si>
    <t>1. Net Tangible Assets to Turnover Ratio</t>
  </si>
  <si>
    <t>Financials</t>
  </si>
  <si>
    <t>Related entity loans</t>
  </si>
  <si>
    <t>Directors loans</t>
  </si>
  <si>
    <t>Shareholder loans</t>
  </si>
  <si>
    <t>Unpaid present entitlements (UPE)</t>
  </si>
  <si>
    <t>Beneficiary distributions</t>
  </si>
  <si>
    <t>Other related party loans</t>
  </si>
  <si>
    <t>Intangible Assets</t>
  </si>
  <si>
    <t>Less Adjustments:</t>
  </si>
  <si>
    <t>Non-ASX Listed Shares</t>
  </si>
  <si>
    <t>Adjusted Current Assets</t>
  </si>
  <si>
    <t>Adjusted Non-Current Assets</t>
  </si>
  <si>
    <t>Adjusted Current Liabilities</t>
  </si>
  <si>
    <t>Adjusted Non-Current Liabilities</t>
  </si>
  <si>
    <t>Total Adjusted Assets</t>
  </si>
  <si>
    <t>Total Adjusted Liabilities</t>
  </si>
  <si>
    <t>3a. Maximum MACV</t>
  </si>
  <si>
    <t>Less than maximum MACV</t>
  </si>
  <si>
    <t>Assessment Type</t>
  </si>
  <si>
    <t>Tender</t>
  </si>
  <si>
    <t>Investments in related entities</t>
  </si>
  <si>
    <t>Example - XYZ Project</t>
  </si>
  <si>
    <t>Bank Guarantee Value</t>
  </si>
  <si>
    <t>Business Risk Assessment Proccess</t>
  </si>
  <si>
    <t>•</t>
  </si>
  <si>
    <t>PASS / FAIL</t>
  </si>
  <si>
    <t>RESULTS</t>
  </si>
  <si>
    <t>Property A</t>
  </si>
  <si>
    <t>Property B</t>
  </si>
  <si>
    <t>Property C</t>
  </si>
  <si>
    <t>% Ownership</t>
  </si>
  <si>
    <t>Details of Unencumbered Property</t>
  </si>
  <si>
    <t>Valuation $</t>
  </si>
  <si>
    <t>Total unencumbered property</t>
  </si>
  <si>
    <t>Guarantor Workings</t>
  </si>
  <si>
    <t>Data Valiadation</t>
  </si>
  <si>
    <t>Read Instructions</t>
  </si>
  <si>
    <t>View Flowchart</t>
  </si>
  <si>
    <t>GoTo Contractor Entry Sheet</t>
  </si>
  <si>
    <t>XYZ Pty Ltd</t>
  </si>
  <si>
    <t>Key</t>
  </si>
  <si>
    <t>Input box</t>
  </si>
  <si>
    <t>Net Adjusted Assets</t>
  </si>
  <si>
    <t xml:space="preserve">Mr. X and Mrs. Y </t>
  </si>
  <si>
    <t>as Guarantor/s</t>
  </si>
  <si>
    <t>Individual Guarantor/s Workings</t>
  </si>
  <si>
    <t>Tender Value</t>
  </si>
  <si>
    <t>Contract Value (excluding GST)</t>
  </si>
  <si>
    <t>2. Working Capital to Tender Value</t>
  </si>
  <si>
    <t>3b. MACV for this Tender</t>
  </si>
  <si>
    <t>Highest years turnover over 3 years x 1.3</t>
  </si>
  <si>
    <t/>
  </si>
  <si>
    <t>Adjusted Current Assets - Adjusted Current Liabilities</t>
  </si>
  <si>
    <t>Turnover</t>
  </si>
  <si>
    <t>Project Description</t>
  </si>
  <si>
    <t>Trading Revenue / Turnover</t>
  </si>
  <si>
    <t>Disclaimer Statement</t>
  </si>
  <si>
    <t>accept no liability for any use of the said information and data or reliance placed on it (including translated information and data);</t>
  </si>
  <si>
    <t>make no warranties that the said information and data is free of infection by computer viruses or other contamination;</t>
  </si>
  <si>
    <t>do not make any warranties or representations that material on other web sites to which this site is linked does not infringe the intellectual property rights of any person anywhere in the world; and</t>
  </si>
  <si>
    <r>
      <t>(c)</t>
    </r>
    <r>
      <rPr>
        <sz val="14"/>
        <color indexed="8"/>
        <rFont val="Times New Roman"/>
        <family val="1"/>
      </rPr>
      <t>  </t>
    </r>
    <r>
      <rPr>
        <sz val="14"/>
        <color indexed="8"/>
        <rFont val="Arial"/>
        <family val="2"/>
      </rPr>
      <t>reviewing past performance and references;</t>
    </r>
  </si>
  <si>
    <r>
      <t>(d)</t>
    </r>
    <r>
      <rPr>
        <sz val="14"/>
        <color indexed="8"/>
        <rFont val="Times New Roman"/>
        <family val="1"/>
      </rPr>
      <t>  </t>
    </r>
    <r>
      <rPr>
        <sz val="14"/>
        <color indexed="8"/>
        <rFont val="Arial"/>
        <family val="2"/>
      </rPr>
      <t>reviewing reports obtained from external financial service providers that assess  a contractor’s financial status;</t>
    </r>
  </si>
  <si>
    <t>TOTAL CURRENT WORKLOAD</t>
  </si>
  <si>
    <t>TOTAL PROPOSED WORKLOAD</t>
  </si>
  <si>
    <t>Introduction</t>
  </si>
  <si>
    <t>The Department is committed to providing quality services to their customers and makes every attempt to ensure accuracy, currency and reliability of the information and services available through the sites content.</t>
  </si>
  <si>
    <t>The Department and its staff:</t>
  </si>
  <si>
    <t>make no representations, express or implied, as to the accuracy of the information and data contained on this document;</t>
  </si>
  <si>
    <t>make no representations, express or implied, as to the accuracy or usefulness of any translation of the information on this document or any linked site into another language;</t>
  </si>
  <si>
    <t>do not sponsor, endorse or necessarily approve of any material on sites linked from or to this document;</t>
  </si>
  <si>
    <t>do not make any warranties or representations regarding the quality, accuracy, merchantability or fitness for purpose of any material on sites linked from or to this document;</t>
  </si>
  <si>
    <t>do not authorise the infringement of any intellectual property rights contained in material in other sites by linking this document to those other sites.</t>
  </si>
  <si>
    <t>Financial statements which are signed by the Director and a qualified accountant for the last three financial years.</t>
  </si>
  <si>
    <t xml:space="preserve">List of current and tendered projects (workload). </t>
  </si>
  <si>
    <t>Required Information</t>
  </si>
  <si>
    <t>Instructions</t>
  </si>
  <si>
    <t>Populate Contractor Entry Sheet with the following data in the grey shaded cells:</t>
  </si>
  <si>
    <t>Financial Criteria</t>
  </si>
  <si>
    <t xml:space="preserve">The three financial criteria to be met by the contractor are: </t>
  </si>
  <si>
    <t>Other Considerations</t>
  </si>
  <si>
    <t xml:space="preserve">Check Results and Calculations Sheet for preliminary results of business risk assessment. </t>
  </si>
  <si>
    <t xml:space="preserve">The online calculator is intended to assist the contracting entity with their preliminary business risk assessment (in their own right) against the pre-determined financial criteria in accordance with the Builders Prequalification Scheme (Scheme). </t>
  </si>
  <si>
    <t xml:space="preserve">The use of the online calculator is subject to the acceptance of the disclaimer statement below. </t>
  </si>
  <si>
    <t xml:space="preserve">The assessment is based on the financial information entered by the contractor and does not represent the results of the formal assessment undertaken by Building Management and Works (BMW) on behalf of the Department of Finance (Department). </t>
  </si>
  <si>
    <t>(a)  reviewing current Management Accounts which are no more than three months old;</t>
  </si>
  <si>
    <r>
      <t>(b)</t>
    </r>
    <r>
      <rPr>
        <sz val="14"/>
        <color indexed="8"/>
        <rFont val="Times New Roman"/>
        <family val="1"/>
      </rPr>
      <t>  </t>
    </r>
    <r>
      <rPr>
        <sz val="14"/>
        <color indexed="8"/>
        <rFont val="Arial"/>
        <family val="2"/>
      </rPr>
      <t>reviewing general financial information, such as profit levels and historical performance (both on face values and adjusted</t>
    </r>
  </si>
  <si>
    <t xml:space="preserve">       values);</t>
  </si>
  <si>
    <r>
      <t>(e)</t>
    </r>
    <r>
      <rPr>
        <sz val="14"/>
        <color indexed="8"/>
        <rFont val="Times New Roman"/>
        <family val="1"/>
      </rPr>
      <t>  </t>
    </r>
    <r>
      <rPr>
        <sz val="14"/>
        <color indexed="8"/>
        <rFont val="Arial"/>
        <family val="2"/>
      </rPr>
      <t>conducting background searches of Worksafe WA’s Prosecution Summaries database to identify if there has been any</t>
    </r>
  </si>
  <si>
    <t xml:space="preserve">      and Investments Commission and Register of Builders); and/or</t>
  </si>
  <si>
    <t xml:space="preserve">      successful prosecutions and other relevant checks to confirm the existence of the contractor (including Australian Securities </t>
  </si>
  <si>
    <r>
      <t>(f)</t>
    </r>
    <r>
      <rPr>
        <sz val="14"/>
        <color indexed="8"/>
        <rFont val="Times New Roman"/>
        <family val="1"/>
      </rPr>
      <t>   </t>
    </r>
    <r>
      <rPr>
        <sz val="14"/>
        <color indexed="8"/>
        <rFont val="Arial"/>
        <family val="2"/>
      </rPr>
      <t xml:space="preserve">reviewing other supplementary financial and non-financial information which are provided by the contractor at the request of </t>
    </r>
  </si>
  <si>
    <t xml:space="preserve">      BMW.  </t>
  </si>
  <si>
    <t>(a)  Equal to or greater than 5% for adjusted net tangible assets to turnover ratio;</t>
  </si>
  <si>
    <t>(b)  Equal to or greater than 10% for adjusted working capital to project value ratio; and</t>
  </si>
  <si>
    <t>(a)  Client and project names;</t>
  </si>
  <si>
    <t xml:space="preserve">(c)  Percentage completed; </t>
  </si>
  <si>
    <t>(d)  Anticipated start date; and</t>
  </si>
  <si>
    <t>(e)  Anticipated end date.</t>
  </si>
  <si>
    <t xml:space="preserve">(a)  Project names for other tenders submitted to BMW and being considered; </t>
  </si>
  <si>
    <t>BUSINESS RISK ASSESSMENT ONLINE CALCULATOR</t>
  </si>
  <si>
    <t>Contractor Entry Sheet</t>
  </si>
  <si>
    <t>Please click here to read instructions</t>
  </si>
  <si>
    <t>Go to Contractor Entry Sheet</t>
  </si>
  <si>
    <t>Go to Results &amp; Calculations</t>
  </si>
  <si>
    <t>Previous Financial
Year 1 
(Most Current)</t>
  </si>
  <si>
    <t>Previous Financial
Year 2</t>
  </si>
  <si>
    <t>Previous Financial 
Year 3
(Least Current)</t>
  </si>
  <si>
    <t>Net Profit before Tax</t>
  </si>
  <si>
    <t xml:space="preserve">Trade Creditors </t>
  </si>
  <si>
    <t>Current Workload Assessment</t>
  </si>
  <si>
    <t>Percentage (%) Complete</t>
  </si>
  <si>
    <t>Percentage (%) to be Completed</t>
  </si>
  <si>
    <t>Number of Months
to Complete Project
from Date of Assessment</t>
  </si>
  <si>
    <t>Estimated 
Monthly Cashflow</t>
  </si>
  <si>
    <t>Number of Months
left in the next
12 months
from Date of Assessment</t>
  </si>
  <si>
    <t>Results of Business Risk Assessment</t>
  </si>
  <si>
    <t>Supporting Calculations</t>
  </si>
  <si>
    <t>Go to Current Workload Assessment</t>
  </si>
  <si>
    <t xml:space="preserve">(c)  Maximum Aggregate Contract Value (MACV) is set based on the highest trading revenue/turnover in the last three years, </t>
  </si>
  <si>
    <t xml:space="preserve">Projected
Cashflows for the next 
12 months </t>
  </si>
  <si>
    <t xml:space="preserve">Workload Remaining 
</t>
  </si>
  <si>
    <t>(b)  Contract value (excluding GST);</t>
  </si>
  <si>
    <t xml:space="preserve">(b)  Tender value (excluding GST); </t>
  </si>
  <si>
    <t xml:space="preserve">       plus a 30% uplift. The MACV at the time of the tender assessment  must not exceed the set maximum MACV.</t>
  </si>
  <si>
    <t>TOTAL CURRENT AND PROPOSED WORKLOAD</t>
  </si>
  <si>
    <t xml:space="preserve">Note:   </t>
  </si>
  <si>
    <t>Tender Value (including GST)</t>
  </si>
  <si>
    <t xml:space="preserve">Note: </t>
  </si>
  <si>
    <t>Duration of Project
(months)</t>
  </si>
  <si>
    <t xml:space="preserve">Proposed Contracts Cashflow for BMW Projects (tendered and being considered) </t>
  </si>
  <si>
    <t>Enter data into grey shaded cells</t>
  </si>
  <si>
    <t xml:space="preserve">Note:  </t>
  </si>
  <si>
    <t>No input is required</t>
  </si>
  <si>
    <t>(b)  Project description from the Tenders WA website;</t>
  </si>
  <si>
    <t>(c)  Tender value including Goods and Services Tax (GST); and</t>
  </si>
  <si>
    <t>(d)  Financial data extracted from financial statements (including details of disallowed items as per the Scheme).</t>
  </si>
  <si>
    <t xml:space="preserve">Adjusted Total Assets - Adjusted Total Liabilities </t>
  </si>
  <si>
    <t>Current and proposed contract value (12 months)</t>
  </si>
  <si>
    <t xml:space="preserve">Populate Current Workload Assessment Sheet with the following data in the grey shaded cells under Current Workload Assessment section: </t>
  </si>
  <si>
    <t xml:space="preserve">Populate Current Workload Assessment Sheet with the following data in the grey shaded cells under Proposed Contracts Cashflow section: </t>
  </si>
  <si>
    <t>(a)  Date of assessment;</t>
  </si>
  <si>
    <t>make no representations, express or implied, as to the suitability of the said information and data for any particular purpose;</t>
  </si>
  <si>
    <t>BMW will consider consolidated financial statements only when the contracting entity is not required to prepare their own financial statements. The contractor will be required to provide satisfactory supporting documentation and to nominate a suitable guarantor to guarantee the performance of the contractor throughout the term of the project for their consolidated financial statements to be accepted for business risk assessment purposes.</t>
  </si>
  <si>
    <t xml:space="preserve">The contracting entity is required to provide duly signed financial statements, workload information and other requested information for a formal business risk assessment to be completed by BMW in accordance with the Scheme. </t>
  </si>
  <si>
    <t>If the contracting entity does not meet the pre-determined financial criteria, BMW may consider whether appropriate risk mitigation strategies can be recommended by  BMW and accepted by the contracting entity on a case-by-case basis (including the provision of a suitable guarantor).</t>
  </si>
  <si>
    <t xml:space="preserve">BMW will consider a number of other matters as part the formal business risk assessment. These include, but are not limited to: </t>
  </si>
  <si>
    <t xml:space="preserve">  All compulsory fields must be entered for an amount to be displayed in the Projected Cashflows for the next 12 months. Cut and paste functions should not be used.</t>
  </si>
  <si>
    <t xml:space="preserve">  Direct manual entry would be preferred for the worksheet to provide accurate calculations.</t>
  </si>
  <si>
    <t xml:space="preserve">Further information on the Scheme can be downloaded from: http://www.finance.wa.gov.au/cms/uploadedFiles/Building_Management_and_Works/Contractor_information/business_risk_assessment_V1.0.pdf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</si>
</sst>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quot;$&quot;#,##0_);[Red]\(&quot;$&quot;#,##0\)"/>
    <numFmt numFmtId="168" formatCode="_(&quot;$&quot;* #,##0_);_(&quot;$&quot;* \(#,##0\);_(&quot;$&quot;* &quot;-&quot;_);_(@_)"/>
    <numFmt numFmtId="169" formatCode="mmm\ yy"/>
    <numFmt numFmtId="170" formatCode="&quot;$&quot;#,##0"/>
    <numFmt numFmtId="171" formatCode="0.000%"/>
    <numFmt numFmtId="172" formatCode="mmm\ yyyy"/>
    <numFmt numFmtId="173" formatCode="d\ mmm\ yyyy"/>
    <numFmt numFmtId="174" formatCode="d\ mmmm\ yyyy"/>
    <numFmt numFmtId="175" formatCode="0.00_ ;[Red]\-0.00\ "/>
    <numFmt numFmtId="176" formatCode="_(&quot;$&quot;* #,##0_);_(&quot;$&quot;* \(#,###\);_(&quot;$&quot;* &quot;-&quot;??_);_(@_)"/>
    <numFmt numFmtId="177" formatCode="_-* #,##0_-;\-* #,##0_-;_-* &quot;-&quot;??_-;_-@_-"/>
    <numFmt numFmtId="178" formatCode="dd/mm/yyyy"/>
  </numFmts>
  <fonts count="120">
    <font>
      <sz val="10"/>
      <color theme="1"/>
      <name val="Arial"/>
      <family val="2"/>
    </font>
    <font>
      <sz val="10"/>
      <color indexed="8"/>
      <name val="Arial"/>
      <family val="2"/>
    </font>
    <font>
      <sz val="10"/>
      <name val="Arial"/>
      <family val="2"/>
    </font>
    <font>
      <sz val="8"/>
      <name val="Arial"/>
      <family val="2"/>
    </font>
    <font>
      <sz val="12"/>
      <name val="Arial"/>
      <family val="2"/>
    </font>
    <font>
      <b/>
      <sz val="12"/>
      <name val="Arial"/>
      <family val="2"/>
    </font>
    <font>
      <b/>
      <sz val="10"/>
      <name val="Arial"/>
      <family val="2"/>
    </font>
    <font>
      <sz val="14"/>
      <name val="Arial"/>
      <family val="2"/>
    </font>
    <font>
      <b/>
      <i/>
      <sz val="11"/>
      <name val="Arial"/>
      <family val="2"/>
    </font>
    <font>
      <b/>
      <sz val="11"/>
      <name val="Arial"/>
      <family val="2"/>
    </font>
    <font>
      <b/>
      <sz val="14"/>
      <name val="Arial"/>
      <family val="2"/>
    </font>
    <font>
      <b/>
      <u val="single"/>
      <sz val="10"/>
      <name val="Arial"/>
      <family val="2"/>
    </font>
    <font>
      <b/>
      <u val="single"/>
      <sz val="10"/>
      <color indexed="12"/>
      <name val="Arial"/>
      <family val="2"/>
    </font>
    <font>
      <sz val="8"/>
      <name val="Tahoma"/>
      <family val="2"/>
    </font>
    <font>
      <i/>
      <sz val="9"/>
      <name val="Arial"/>
      <family val="2"/>
    </font>
    <font>
      <sz val="9"/>
      <name val="Arial"/>
      <family val="2"/>
    </font>
    <font>
      <i/>
      <sz val="10"/>
      <name val="Arial"/>
      <family val="2"/>
    </font>
    <font>
      <b/>
      <sz val="8"/>
      <name val="Tahoma"/>
      <family val="2"/>
    </font>
    <font>
      <b/>
      <i/>
      <sz val="10"/>
      <name val="Arial"/>
      <family val="2"/>
    </font>
    <font>
      <sz val="9"/>
      <name val="Tahoma"/>
      <family val="2"/>
    </font>
    <font>
      <b/>
      <u val="single"/>
      <sz val="12"/>
      <name val="Arial"/>
      <family val="2"/>
    </font>
    <font>
      <sz val="14"/>
      <color indexed="8"/>
      <name val="Arial"/>
      <family val="2"/>
    </font>
    <font>
      <sz val="14"/>
      <color indexed="8"/>
      <name val="Times New Roman"/>
      <family val="1"/>
    </font>
    <font>
      <b/>
      <sz val="9"/>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9"/>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u val="single"/>
      <sz val="10"/>
      <color indexed="8"/>
      <name val="Arial"/>
      <family val="2"/>
    </font>
    <font>
      <b/>
      <u val="single"/>
      <sz val="12"/>
      <color indexed="8"/>
      <name val="Arial"/>
      <family val="2"/>
    </font>
    <font>
      <b/>
      <sz val="14"/>
      <color indexed="10"/>
      <name val="Arial"/>
      <family val="2"/>
    </font>
    <font>
      <sz val="10"/>
      <color indexed="8"/>
      <name val="Calibri"/>
      <family val="2"/>
    </font>
    <font>
      <b/>
      <sz val="14"/>
      <color indexed="8"/>
      <name val="Arial"/>
      <family val="2"/>
    </font>
    <font>
      <sz val="8"/>
      <color indexed="8"/>
      <name val="Arial"/>
      <family val="2"/>
    </font>
    <font>
      <b/>
      <sz val="16"/>
      <color indexed="8"/>
      <name val="Arial"/>
      <family val="2"/>
    </font>
    <font>
      <sz val="11"/>
      <color indexed="8"/>
      <name val="Arial"/>
      <family val="2"/>
    </font>
    <font>
      <sz val="11"/>
      <color indexed="30"/>
      <name val="Arial"/>
      <family val="2"/>
    </font>
    <font>
      <b/>
      <sz val="11"/>
      <color indexed="30"/>
      <name val="Arial"/>
      <family val="2"/>
    </font>
    <font>
      <sz val="8"/>
      <color indexed="63"/>
      <name val="Arial"/>
      <family val="2"/>
    </font>
    <font>
      <b/>
      <u val="single"/>
      <sz val="8"/>
      <color indexed="63"/>
      <name val="Arial"/>
      <family val="2"/>
    </font>
    <font>
      <b/>
      <sz val="8"/>
      <color indexed="63"/>
      <name val="Arial"/>
      <family val="2"/>
    </font>
    <font>
      <b/>
      <sz val="12"/>
      <color indexed="8"/>
      <name val="Arial"/>
      <family val="2"/>
    </font>
    <font>
      <sz val="10"/>
      <color indexed="63"/>
      <name val="Arial"/>
      <family val="2"/>
    </font>
    <font>
      <b/>
      <i/>
      <sz val="11"/>
      <color indexed="8"/>
      <name val="Arial"/>
      <family val="2"/>
    </font>
    <font>
      <sz val="9"/>
      <color indexed="8"/>
      <name val="Arial"/>
      <family val="2"/>
    </font>
    <font>
      <b/>
      <i/>
      <sz val="14"/>
      <color indexed="10"/>
      <name val="Arial"/>
      <family val="2"/>
    </font>
    <font>
      <b/>
      <i/>
      <sz val="12"/>
      <color indexed="10"/>
      <name val="Arial"/>
      <family val="2"/>
    </font>
    <font>
      <u val="single"/>
      <sz val="10"/>
      <color indexed="8"/>
      <name val="Arial"/>
      <family val="2"/>
    </font>
    <font>
      <b/>
      <sz val="10"/>
      <color indexed="30"/>
      <name val="Arial"/>
      <family val="2"/>
    </font>
    <font>
      <b/>
      <u val="single"/>
      <sz val="10"/>
      <color indexed="63"/>
      <name val="Arial"/>
      <family val="2"/>
    </font>
    <font>
      <sz val="12"/>
      <color indexed="8"/>
      <name val="Arial"/>
      <family val="2"/>
    </font>
    <font>
      <b/>
      <sz val="14"/>
      <color indexed="9"/>
      <name val="Arial"/>
      <family val="2"/>
    </font>
    <font>
      <b/>
      <sz val="10"/>
      <color indexed="10"/>
      <name val="Arial"/>
      <family val="2"/>
    </font>
    <font>
      <u val="single"/>
      <sz val="14"/>
      <color indexed="12"/>
      <name val="Arial"/>
      <family val="2"/>
    </font>
    <font>
      <vertAlign val="superscript"/>
      <sz val="10"/>
      <color indexed="8"/>
      <name val="Calibri"/>
      <family val="0"/>
    </font>
    <font>
      <vertAlign val="superscript"/>
      <sz val="11"/>
      <color indexed="8"/>
      <name val="Calibri"/>
      <family val="0"/>
    </font>
    <font>
      <u val="single"/>
      <sz val="10"/>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9"/>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u val="single"/>
      <sz val="10"/>
      <color theme="1"/>
      <name val="Arial"/>
      <family val="2"/>
    </font>
    <font>
      <b/>
      <u val="single"/>
      <sz val="12"/>
      <color theme="1"/>
      <name val="Arial"/>
      <family val="2"/>
    </font>
    <font>
      <b/>
      <sz val="14"/>
      <color rgb="FFFF0000"/>
      <name val="Arial"/>
      <family val="2"/>
    </font>
    <font>
      <sz val="10"/>
      <color rgb="FF000000"/>
      <name val="Calibri"/>
      <family val="2"/>
    </font>
    <font>
      <b/>
      <sz val="14"/>
      <color theme="1"/>
      <name val="Arial"/>
      <family val="2"/>
    </font>
    <font>
      <sz val="8"/>
      <color theme="1"/>
      <name val="Arial"/>
      <family val="2"/>
    </font>
    <font>
      <b/>
      <sz val="16"/>
      <color theme="1"/>
      <name val="Arial"/>
      <family val="2"/>
    </font>
    <font>
      <sz val="11"/>
      <color theme="1"/>
      <name val="Arial"/>
      <family val="2"/>
    </font>
    <font>
      <sz val="11"/>
      <color rgb="FF0070C0"/>
      <name val="Arial"/>
      <family val="2"/>
    </font>
    <font>
      <b/>
      <sz val="11"/>
      <color rgb="FF0070C0"/>
      <name val="Arial"/>
      <family val="2"/>
    </font>
    <font>
      <sz val="8"/>
      <color theme="1" tint="0.34999001026153564"/>
      <name val="Arial"/>
      <family val="2"/>
    </font>
    <font>
      <b/>
      <u val="single"/>
      <sz val="8"/>
      <color theme="1" tint="0.34999001026153564"/>
      <name val="Arial"/>
      <family val="2"/>
    </font>
    <font>
      <b/>
      <sz val="8"/>
      <color theme="1" tint="0.34999001026153564"/>
      <name val="Arial"/>
      <family val="2"/>
    </font>
    <font>
      <b/>
      <sz val="12"/>
      <color theme="1"/>
      <name val="Arial"/>
      <family val="2"/>
    </font>
    <font>
      <sz val="10"/>
      <color theme="1" tint="0.34999001026153564"/>
      <name val="Arial"/>
      <family val="2"/>
    </font>
    <font>
      <b/>
      <i/>
      <sz val="11"/>
      <color theme="1"/>
      <name val="Arial"/>
      <family val="2"/>
    </font>
    <font>
      <sz val="9"/>
      <color rgb="FF111111"/>
      <name val="Arial"/>
      <family val="2"/>
    </font>
    <font>
      <sz val="14"/>
      <color theme="1"/>
      <name val="Arial"/>
      <family val="2"/>
    </font>
    <font>
      <b/>
      <i/>
      <sz val="14"/>
      <color rgb="FFFF0000"/>
      <name val="Arial"/>
      <family val="2"/>
    </font>
    <font>
      <b/>
      <i/>
      <sz val="12"/>
      <color rgb="FFFF0000"/>
      <name val="Arial"/>
      <family val="2"/>
    </font>
    <font>
      <u val="single"/>
      <sz val="10"/>
      <color theme="1"/>
      <name val="Arial"/>
      <family val="2"/>
    </font>
    <font>
      <b/>
      <sz val="10"/>
      <color rgb="FF0070C0"/>
      <name val="Arial"/>
      <family val="2"/>
    </font>
    <font>
      <b/>
      <sz val="10"/>
      <color rgb="FF111111"/>
      <name val="Arial"/>
      <family val="2"/>
    </font>
    <font>
      <b/>
      <u val="single"/>
      <sz val="10"/>
      <color theme="1" tint="0.34999001026153564"/>
      <name val="Arial"/>
      <family val="2"/>
    </font>
    <font>
      <sz val="12"/>
      <color theme="1"/>
      <name val="Arial"/>
      <family val="2"/>
    </font>
    <font>
      <b/>
      <sz val="14"/>
      <color theme="0"/>
      <name val="Arial"/>
      <family val="2"/>
    </font>
    <font>
      <b/>
      <sz val="10"/>
      <color rgb="FFFF0000"/>
      <name val="Arial"/>
      <family val="2"/>
    </font>
    <font>
      <sz val="14"/>
      <color rgb="FF000000"/>
      <name val="Arial"/>
      <family val="2"/>
    </font>
    <font>
      <u val="single"/>
      <sz val="14"/>
      <color theme="10"/>
      <name val="Arial"/>
      <family val="2"/>
    </font>
    <font>
      <sz val="14"/>
      <color rgb="FF11111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style="medium"/>
      <right/>
      <top/>
      <bottom/>
    </border>
    <border>
      <left style="thin"/>
      <right/>
      <top style="thin"/>
      <bottom style="thin"/>
    </border>
    <border>
      <left/>
      <right style="thin"/>
      <top style="thin"/>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303">
    <xf numFmtId="0" fontId="0" fillId="0" borderId="0" xfId="0" applyAlignment="1">
      <alignment/>
    </xf>
    <xf numFmtId="0" fontId="87" fillId="0" borderId="0" xfId="0" applyFont="1" applyAlignment="1">
      <alignment/>
    </xf>
    <xf numFmtId="0" fontId="89" fillId="0" borderId="0" xfId="0" applyFont="1" applyAlignment="1">
      <alignment/>
    </xf>
    <xf numFmtId="0" fontId="90" fillId="0" borderId="0" xfId="0" applyFont="1" applyAlignment="1">
      <alignment/>
    </xf>
    <xf numFmtId="0" fontId="2" fillId="0" borderId="0" xfId="60">
      <alignment/>
      <protection/>
    </xf>
    <xf numFmtId="0" fontId="7" fillId="0" borderId="0" xfId="60" applyFont="1" applyAlignment="1">
      <alignment horizontal="left"/>
      <protection/>
    </xf>
    <xf numFmtId="14" fontId="2" fillId="0" borderId="0" xfId="60" applyNumberFormat="1" applyFont="1" applyBorder="1" applyAlignment="1">
      <alignment horizontal="center"/>
      <protection/>
    </xf>
    <xf numFmtId="0" fontId="7" fillId="0" borderId="0" xfId="60" applyFont="1" applyAlignment="1">
      <alignment/>
      <protection/>
    </xf>
    <xf numFmtId="0" fontId="7" fillId="0" borderId="10" xfId="60" applyFont="1" applyBorder="1" applyAlignment="1">
      <alignment/>
      <protection/>
    </xf>
    <xf numFmtId="0" fontId="10" fillId="0" borderId="0" xfId="60" applyFont="1" applyAlignment="1">
      <alignment/>
      <protection/>
    </xf>
    <xf numFmtId="0" fontId="7" fillId="0" borderId="0" xfId="60" applyFont="1" applyBorder="1" applyAlignment="1">
      <alignment/>
      <protection/>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87" fillId="0" borderId="0" xfId="0" applyFont="1" applyAlignment="1">
      <alignment horizontal="center" vertical="center"/>
    </xf>
    <xf numFmtId="0" fontId="87" fillId="0" borderId="0" xfId="0" applyFont="1" applyAlignment="1">
      <alignment horizontal="center"/>
    </xf>
    <xf numFmtId="166" fontId="0" fillId="33" borderId="0" xfId="45" applyNumberFormat="1" applyFont="1" applyFill="1" applyAlignment="1">
      <alignment/>
    </xf>
    <xf numFmtId="166" fontId="0" fillId="0" borderId="0" xfId="45" applyNumberFormat="1" applyFont="1" applyAlignment="1">
      <alignment/>
    </xf>
    <xf numFmtId="166" fontId="0" fillId="0" borderId="11" xfId="0" applyNumberFormat="1" applyFont="1" applyFill="1" applyBorder="1" applyAlignment="1">
      <alignment/>
    </xf>
    <xf numFmtId="166" fontId="0" fillId="0" borderId="12" xfId="45" applyNumberFormat="1" applyFont="1" applyBorder="1" applyAlignment="1">
      <alignment/>
    </xf>
    <xf numFmtId="166" fontId="0" fillId="0" borderId="11" xfId="0" applyNumberFormat="1" applyFont="1" applyBorder="1" applyAlignment="1">
      <alignment/>
    </xf>
    <xf numFmtId="0" fontId="2" fillId="0" borderId="0" xfId="60" applyFill="1">
      <alignment/>
      <protection/>
    </xf>
    <xf numFmtId="170" fontId="6" fillId="0" borderId="0" xfId="60" applyNumberFormat="1" applyFont="1" applyFill="1" applyBorder="1" applyAlignment="1">
      <alignment horizontal="right"/>
      <protection/>
    </xf>
    <xf numFmtId="0" fontId="2" fillId="0" borderId="0" xfId="60" applyFont="1" applyFill="1" applyAlignment="1">
      <alignment horizontal="left"/>
      <protection/>
    </xf>
    <xf numFmtId="0" fontId="8" fillId="0" borderId="0" xfId="60" applyFont="1" applyFill="1">
      <alignment/>
      <protection/>
    </xf>
    <xf numFmtId="167" fontId="8" fillId="0" borderId="0" xfId="60" applyNumberFormat="1" applyFont="1" applyFill="1">
      <alignment/>
      <protection/>
    </xf>
    <xf numFmtId="0" fontId="9" fillId="0" borderId="0" xfId="60" applyFont="1" applyFill="1" applyBorder="1">
      <alignment/>
      <protection/>
    </xf>
    <xf numFmtId="0" fontId="14" fillId="0" borderId="0" xfId="60" applyFont="1" applyFill="1">
      <alignment/>
      <protection/>
    </xf>
    <xf numFmtId="167" fontId="14" fillId="0" borderId="0" xfId="60" applyNumberFormat="1" applyFont="1" applyFill="1" applyAlignment="1">
      <alignment horizontal="right"/>
      <protection/>
    </xf>
    <xf numFmtId="171" fontId="15" fillId="0" borderId="0" xfId="60" applyNumberFormat="1" applyFont="1" applyFill="1" applyBorder="1" applyAlignment="1">
      <alignment horizontal="right"/>
      <protection/>
    </xf>
    <xf numFmtId="0" fontId="91" fillId="0" borderId="0" xfId="60" applyFont="1">
      <alignment/>
      <protection/>
    </xf>
    <xf numFmtId="0" fontId="92" fillId="0" borderId="0" xfId="0" applyFont="1" applyAlignment="1">
      <alignment horizontal="center"/>
    </xf>
    <xf numFmtId="0" fontId="93" fillId="0" borderId="0" xfId="0" applyFont="1" applyAlignment="1">
      <alignment/>
    </xf>
    <xf numFmtId="0" fontId="0" fillId="0" borderId="0" xfId="0" applyAlignment="1">
      <alignment wrapText="1"/>
    </xf>
    <xf numFmtId="9" fontId="0" fillId="0" borderId="0" xfId="65" applyFont="1" applyAlignment="1">
      <alignment/>
    </xf>
    <xf numFmtId="166" fontId="0" fillId="0" borderId="0" xfId="45" applyNumberFormat="1" applyFont="1" applyFill="1" applyAlignment="1">
      <alignment/>
    </xf>
    <xf numFmtId="0" fontId="0" fillId="0" borderId="0" xfId="0" applyFont="1" applyFill="1" applyAlignment="1">
      <alignment/>
    </xf>
    <xf numFmtId="0" fontId="87" fillId="0" borderId="0" xfId="0" applyFont="1" applyFill="1" applyAlignment="1">
      <alignment/>
    </xf>
    <xf numFmtId="0" fontId="0" fillId="0" borderId="0" xfId="0" applyFont="1" applyAlignment="1" applyProtection="1">
      <alignment/>
      <protection/>
    </xf>
    <xf numFmtId="0" fontId="91" fillId="0" borderId="0" xfId="0" applyFont="1" applyAlignment="1" applyProtection="1">
      <alignment/>
      <protection/>
    </xf>
    <xf numFmtId="0" fontId="71" fillId="0" borderId="0" xfId="0" applyFont="1" applyAlignment="1" applyProtection="1">
      <alignment/>
      <protection/>
    </xf>
    <xf numFmtId="0" fontId="94" fillId="0" borderId="0" xfId="0" applyFont="1" applyAlignment="1" applyProtection="1">
      <alignment/>
      <protection/>
    </xf>
    <xf numFmtId="0" fontId="0" fillId="0" borderId="0" xfId="0" applyFont="1" applyAlignment="1" applyProtection="1">
      <alignment horizontal="center" vertical="center"/>
      <protection/>
    </xf>
    <xf numFmtId="0" fontId="87" fillId="0" borderId="0" xfId="0" applyFont="1" applyAlignment="1" applyProtection="1">
      <alignment horizontal="center"/>
      <protection/>
    </xf>
    <xf numFmtId="0" fontId="0" fillId="0" borderId="0" xfId="0" applyAlignment="1" applyProtection="1">
      <alignment/>
      <protection/>
    </xf>
    <xf numFmtId="176" fontId="0" fillId="0" borderId="0" xfId="0" applyNumberFormat="1" applyFont="1" applyAlignment="1" applyProtection="1">
      <alignment horizontal="center"/>
      <protection/>
    </xf>
    <xf numFmtId="0" fontId="0" fillId="0" borderId="0" xfId="0" applyBorder="1" applyAlignment="1" applyProtection="1">
      <alignment/>
      <protection/>
    </xf>
    <xf numFmtId="176" fontId="0" fillId="0" borderId="0" xfId="0" applyNumberFormat="1" applyFont="1" applyAlignment="1" applyProtection="1">
      <alignment/>
      <protection/>
    </xf>
    <xf numFmtId="0" fontId="87" fillId="0" borderId="0" xfId="0" applyFont="1" applyAlignment="1" applyProtection="1">
      <alignment/>
      <protection/>
    </xf>
    <xf numFmtId="10" fontId="74" fillId="0" borderId="13" xfId="65" applyNumberFormat="1" applyFont="1" applyFill="1" applyBorder="1" applyAlignment="1" applyProtection="1">
      <alignment horizontal="center"/>
      <protection hidden="1"/>
    </xf>
    <xf numFmtId="0" fontId="0" fillId="0" borderId="0" xfId="0" applyFill="1" applyAlignment="1" applyProtection="1">
      <alignment horizontal="center"/>
      <protection hidden="1"/>
    </xf>
    <xf numFmtId="166" fontId="87" fillId="0" borderId="13" xfId="45" applyNumberFormat="1" applyFont="1" applyFill="1" applyBorder="1" applyAlignment="1" applyProtection="1">
      <alignment horizontal="center"/>
      <protection hidden="1"/>
    </xf>
    <xf numFmtId="166" fontId="74" fillId="0" borderId="13" xfId="45" applyNumberFormat="1" applyFont="1" applyFill="1" applyBorder="1" applyAlignment="1" applyProtection="1">
      <alignment horizont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95" fillId="0" borderId="0" xfId="0" applyFont="1" applyAlignment="1" applyProtection="1">
      <alignment/>
      <protection hidden="1"/>
    </xf>
    <xf numFmtId="0" fontId="89" fillId="0" borderId="0" xfId="0" applyFont="1" applyAlignment="1" applyProtection="1">
      <alignment/>
      <protection hidden="1"/>
    </xf>
    <xf numFmtId="0" fontId="96" fillId="0" borderId="0" xfId="0" applyFont="1" applyAlignment="1" applyProtection="1">
      <alignment/>
      <protection hidden="1"/>
    </xf>
    <xf numFmtId="0" fontId="4" fillId="0" borderId="0" xfId="59" applyFont="1" applyFill="1" applyBorder="1" applyProtection="1">
      <alignment/>
      <protection hidden="1"/>
    </xf>
    <xf numFmtId="0" fontId="5" fillId="0" borderId="0" xfId="59" applyFont="1" applyFill="1" applyBorder="1" applyAlignment="1" applyProtection="1">
      <alignment horizontal="left"/>
      <protection hidden="1"/>
    </xf>
    <xf numFmtId="0" fontId="3" fillId="0" borderId="0" xfId="59" applyFont="1" applyFill="1" applyBorder="1" applyProtection="1">
      <alignment/>
      <protection hidden="1"/>
    </xf>
    <xf numFmtId="0" fontId="97" fillId="0" borderId="0" xfId="59" applyFont="1" applyFill="1" applyBorder="1" applyAlignment="1" applyProtection="1">
      <alignment horizontal="center"/>
      <protection hidden="1"/>
    </xf>
    <xf numFmtId="0" fontId="0" fillId="0" borderId="0" xfId="0" applyBorder="1" applyAlignment="1" applyProtection="1">
      <alignment/>
      <protection hidden="1"/>
    </xf>
    <xf numFmtId="0" fontId="5" fillId="0" borderId="0" xfId="59" applyFont="1" applyFill="1" applyBorder="1" applyProtection="1">
      <alignment/>
      <protection hidden="1"/>
    </xf>
    <xf numFmtId="0" fontId="98" fillId="0" borderId="0" xfId="0" applyFont="1" applyFill="1" applyAlignment="1" applyProtection="1">
      <alignment/>
      <protection hidden="1"/>
    </xf>
    <xf numFmtId="3" fontId="3" fillId="0" borderId="0" xfId="59" applyNumberFormat="1" applyFont="1" applyFill="1" applyBorder="1" applyProtection="1">
      <alignment/>
      <protection hidden="1"/>
    </xf>
    <xf numFmtId="0" fontId="3" fillId="0" borderId="0" xfId="59" applyFont="1" applyFill="1" applyBorder="1" applyAlignment="1" applyProtection="1">
      <alignment horizontal="center"/>
      <protection hidden="1"/>
    </xf>
    <xf numFmtId="172" fontId="6" fillId="6" borderId="13" xfId="0" applyNumberFormat="1" applyFont="1" applyFill="1" applyBorder="1" applyAlignment="1" applyProtection="1">
      <alignment horizontal="center"/>
      <protection hidden="1"/>
    </xf>
    <xf numFmtId="0" fontId="2" fillId="0" borderId="0" xfId="0" applyFont="1" applyFill="1" applyAlignment="1" applyProtection="1">
      <alignment/>
      <protection hidden="1"/>
    </xf>
    <xf numFmtId="172" fontId="12" fillId="0" borderId="0" xfId="0" applyNumberFormat="1" applyFont="1" applyFill="1" applyAlignment="1" applyProtection="1">
      <alignment horizontal="center"/>
      <protection hidden="1"/>
    </xf>
    <xf numFmtId="172" fontId="12" fillId="0" borderId="0" xfId="0" applyNumberFormat="1" applyFont="1" applyAlignment="1" applyProtection="1">
      <alignment horizontal="center"/>
      <protection hidden="1"/>
    </xf>
    <xf numFmtId="0" fontId="89" fillId="0" borderId="0" xfId="0" applyFont="1" applyBorder="1" applyAlignment="1" applyProtection="1">
      <alignment/>
      <protection hidden="1"/>
    </xf>
    <xf numFmtId="0" fontId="11" fillId="0" borderId="0" xfId="0" applyFont="1" applyFill="1" applyAlignment="1" applyProtection="1">
      <alignment horizontal="center"/>
      <protection hidden="1"/>
    </xf>
    <xf numFmtId="0" fontId="0" fillId="0" borderId="0" xfId="0" applyFill="1" applyBorder="1" applyAlignment="1" applyProtection="1">
      <alignment/>
      <protection hidden="1"/>
    </xf>
    <xf numFmtId="0" fontId="71" fillId="0" borderId="0" xfId="0" applyFont="1" applyAlignment="1" applyProtection="1">
      <alignment/>
      <protection hidden="1"/>
    </xf>
    <xf numFmtId="10" fontId="74" fillId="34" borderId="13" xfId="65" applyNumberFormat="1" applyFont="1" applyFill="1" applyBorder="1" applyAlignment="1" applyProtection="1">
      <alignment horizontal="center"/>
      <protection hidden="1"/>
    </xf>
    <xf numFmtId="0" fontId="87" fillId="0" borderId="0" xfId="0" applyFont="1" applyAlignment="1" applyProtection="1">
      <alignment horizontal="center"/>
      <protection hidden="1"/>
    </xf>
    <xf numFmtId="0" fontId="2" fillId="0" borderId="0"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2" fillId="0" borderId="0" xfId="0" applyFont="1" applyFill="1" applyAlignment="1" applyProtection="1">
      <alignment horizontal="center"/>
      <protection hidden="1"/>
    </xf>
    <xf numFmtId="10" fontId="0" fillId="0" borderId="0" xfId="0" applyNumberFormat="1" applyFill="1" applyBorder="1" applyAlignment="1" applyProtection="1">
      <alignment horizontal="center"/>
      <protection hidden="1"/>
    </xf>
    <xf numFmtId="175" fontId="0" fillId="0" borderId="0" xfId="0" applyNumberFormat="1" applyFill="1" applyAlignment="1" applyProtection="1">
      <alignment/>
      <protection hidden="1"/>
    </xf>
    <xf numFmtId="175" fontId="74" fillId="34" borderId="13" xfId="0" applyNumberFormat="1" applyFont="1" applyFill="1" applyBorder="1" applyAlignment="1" applyProtection="1">
      <alignment horizontal="center"/>
      <protection hidden="1"/>
    </xf>
    <xf numFmtId="0" fontId="0" fillId="0" borderId="0" xfId="0" applyAlignment="1" applyProtection="1">
      <alignment horizontal="center"/>
      <protection hidden="1"/>
    </xf>
    <xf numFmtId="10" fontId="0" fillId="0" borderId="0" xfId="0" applyNumberFormat="1" applyFill="1" applyAlignment="1" applyProtection="1">
      <alignment/>
      <protection hidden="1"/>
    </xf>
    <xf numFmtId="0" fontId="99" fillId="0" borderId="0" xfId="0" applyFont="1" applyAlignment="1" applyProtection="1">
      <alignment/>
      <protection hidden="1"/>
    </xf>
    <xf numFmtId="0" fontId="99" fillId="0" borderId="0" xfId="59" applyFont="1" applyProtection="1">
      <alignment/>
      <protection hidden="1"/>
    </xf>
    <xf numFmtId="0" fontId="100" fillId="0" borderId="0" xfId="0" applyFont="1" applyAlignment="1" applyProtection="1">
      <alignment/>
      <protection hidden="1"/>
    </xf>
    <xf numFmtId="0" fontId="101" fillId="0" borderId="0" xfId="0" applyFont="1" applyAlignment="1" applyProtection="1">
      <alignment/>
      <protection hidden="1"/>
    </xf>
    <xf numFmtId="0" fontId="99" fillId="0" borderId="0" xfId="59" applyFont="1" applyFill="1" applyProtection="1">
      <alignment/>
      <protection hidden="1"/>
    </xf>
    <xf numFmtId="43" fontId="99" fillId="0" borderId="0" xfId="42" applyFont="1" applyAlignment="1" applyProtection="1">
      <alignment/>
      <protection hidden="1"/>
    </xf>
    <xf numFmtId="177" fontId="99" fillId="0" borderId="0" xfId="42" applyNumberFormat="1" applyFont="1" applyAlignment="1" applyProtection="1">
      <alignment/>
      <protection hidden="1"/>
    </xf>
    <xf numFmtId="0" fontId="99" fillId="0" borderId="0" xfId="59" applyFont="1" applyFill="1" applyProtection="1">
      <alignment/>
      <protection/>
    </xf>
    <xf numFmtId="0" fontId="99" fillId="0" borderId="0" xfId="0" applyFont="1" applyAlignment="1" applyProtection="1">
      <alignment/>
      <protection/>
    </xf>
    <xf numFmtId="177" fontId="99" fillId="0" borderId="0" xfId="42" applyNumberFormat="1" applyFont="1" applyAlignment="1" applyProtection="1">
      <alignment/>
      <protection/>
    </xf>
    <xf numFmtId="0" fontId="99" fillId="0" borderId="0" xfId="59" applyFont="1" applyProtection="1">
      <alignment/>
      <protection/>
    </xf>
    <xf numFmtId="0" fontId="102" fillId="0" borderId="0" xfId="0" applyFont="1" applyAlignment="1">
      <alignment/>
    </xf>
    <xf numFmtId="0" fontId="90" fillId="33" borderId="0" xfId="0" applyFont="1" applyFill="1" applyAlignment="1">
      <alignment/>
    </xf>
    <xf numFmtId="0" fontId="87" fillId="0" borderId="14" xfId="0" applyFont="1" applyBorder="1" applyAlignment="1">
      <alignment horizontal="center" vertical="center"/>
    </xf>
    <xf numFmtId="0" fontId="99" fillId="0" borderId="0" xfId="0" applyFont="1" applyAlignment="1" applyProtection="1">
      <alignment horizontal="left"/>
      <protection/>
    </xf>
    <xf numFmtId="0" fontId="20" fillId="17" borderId="0" xfId="55" applyFont="1" applyFill="1" applyAlignment="1" applyProtection="1">
      <alignment/>
      <protection/>
    </xf>
    <xf numFmtId="0" fontId="87" fillId="0" borderId="0" xfId="0" applyFont="1" applyAlignment="1">
      <alignment wrapText="1"/>
    </xf>
    <xf numFmtId="174" fontId="0" fillId="33" borderId="14" xfId="0" applyNumberFormat="1" applyFill="1" applyBorder="1" applyAlignment="1">
      <alignment horizontal="center"/>
    </xf>
    <xf numFmtId="174" fontId="0" fillId="33" borderId="15" xfId="0" applyNumberFormat="1" applyFill="1" applyBorder="1" applyAlignment="1">
      <alignment horizontal="center"/>
    </xf>
    <xf numFmtId="0" fontId="103" fillId="0" borderId="0" xfId="0" applyFont="1" applyAlignment="1">
      <alignment/>
    </xf>
    <xf numFmtId="0" fontId="99" fillId="0" borderId="0" xfId="0" applyFont="1" applyAlignment="1">
      <alignment/>
    </xf>
    <xf numFmtId="15" fontId="99" fillId="0" borderId="0" xfId="0" applyNumberFormat="1" applyFont="1" applyAlignment="1">
      <alignment/>
    </xf>
    <xf numFmtId="0" fontId="103" fillId="0" borderId="0" xfId="0" applyFont="1" applyAlignment="1" applyProtection="1">
      <alignment/>
      <protection hidden="1"/>
    </xf>
    <xf numFmtId="0" fontId="103" fillId="0" borderId="0" xfId="0" applyFont="1" applyAlignment="1" applyProtection="1">
      <alignment/>
      <protection/>
    </xf>
    <xf numFmtId="0" fontId="100" fillId="0" borderId="0" xfId="0" applyFont="1" applyAlignment="1" applyProtection="1">
      <alignment/>
      <protection/>
    </xf>
    <xf numFmtId="0" fontId="89" fillId="0" borderId="0" xfId="0" applyFont="1" applyBorder="1" applyAlignment="1" applyProtection="1">
      <alignment/>
      <protection/>
    </xf>
    <xf numFmtId="0" fontId="0" fillId="0" borderId="0" xfId="0" applyFont="1" applyBorder="1" applyAlignment="1" applyProtection="1">
      <alignment/>
      <protection/>
    </xf>
    <xf numFmtId="0" fontId="87"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87" fillId="0" borderId="13" xfId="0" applyFont="1" applyBorder="1" applyAlignment="1" applyProtection="1">
      <alignment horizontal="center" vertical="center" wrapText="1"/>
      <protection/>
    </xf>
    <xf numFmtId="0" fontId="90" fillId="33" borderId="13" xfId="0" applyFont="1" applyFill="1" applyBorder="1" applyAlignment="1">
      <alignment/>
    </xf>
    <xf numFmtId="0" fontId="104" fillId="13" borderId="13" xfId="0" applyFont="1" applyFill="1" applyBorder="1" applyAlignment="1">
      <alignment/>
    </xf>
    <xf numFmtId="0" fontId="104" fillId="0" borderId="13" xfId="0" applyFont="1" applyBorder="1" applyAlignment="1">
      <alignment/>
    </xf>
    <xf numFmtId="0" fontId="6" fillId="0" borderId="0" xfId="62" applyFont="1" applyFill="1" applyBorder="1">
      <alignment/>
      <protection/>
    </xf>
    <xf numFmtId="0" fontId="2" fillId="0" borderId="13" xfId="62" applyBorder="1" applyAlignment="1">
      <alignment horizontal="center"/>
      <protection/>
    </xf>
    <xf numFmtId="0" fontId="2" fillId="0" borderId="13" xfId="62" applyFont="1" applyBorder="1" applyAlignment="1">
      <alignment horizontal="center"/>
      <protection/>
    </xf>
    <xf numFmtId="0" fontId="6" fillId="0" borderId="0" xfId="62" applyFont="1" applyFill="1" applyAlignment="1">
      <alignment horizontal="left"/>
      <protection/>
    </xf>
    <xf numFmtId="0" fontId="2" fillId="0" borderId="0" xfId="62" applyFill="1">
      <alignment/>
      <protection/>
    </xf>
    <xf numFmtId="170" fontId="6" fillId="0" borderId="0" xfId="62" applyNumberFormat="1" applyFont="1" applyFill="1" applyBorder="1" applyAlignment="1">
      <alignment horizontal="right"/>
      <protection/>
    </xf>
    <xf numFmtId="0" fontId="2" fillId="0" borderId="0" xfId="62" applyFont="1" applyFill="1" applyAlignment="1">
      <alignment horizontal="left"/>
      <protection/>
    </xf>
    <xf numFmtId="0" fontId="8" fillId="0" borderId="0" xfId="62" applyFont="1" applyFill="1">
      <alignment/>
      <protection/>
    </xf>
    <xf numFmtId="167" fontId="8" fillId="0" borderId="0" xfId="62" applyNumberFormat="1" applyFont="1" applyFill="1">
      <alignment/>
      <protection/>
    </xf>
    <xf numFmtId="0" fontId="9" fillId="0" borderId="0" xfId="62" applyFont="1" applyFill="1" applyBorder="1">
      <alignment/>
      <protection/>
    </xf>
    <xf numFmtId="0" fontId="6" fillId="12" borderId="13" xfId="62" applyFont="1" applyFill="1" applyBorder="1" applyAlignment="1">
      <alignment horizontal="center" vertical="center" wrapText="1"/>
      <protection/>
    </xf>
    <xf numFmtId="169" fontId="6" fillId="12" borderId="13" xfId="62" applyNumberFormat="1" applyFont="1" applyFill="1" applyBorder="1" applyAlignment="1">
      <alignment horizontal="center" vertical="center" wrapText="1"/>
      <protection/>
    </xf>
    <xf numFmtId="17" fontId="6" fillId="12" borderId="13" xfId="62" applyNumberFormat="1" applyFont="1" applyFill="1" applyBorder="1" applyAlignment="1">
      <alignment horizontal="center" vertical="center" wrapText="1"/>
      <protection/>
    </xf>
    <xf numFmtId="167" fontId="14" fillId="0" borderId="0" xfId="62" applyNumberFormat="1" applyFont="1" applyFill="1" applyAlignment="1">
      <alignment horizontal="right"/>
      <protection/>
    </xf>
    <xf numFmtId="171" fontId="15" fillId="0" borderId="0" xfId="62" applyNumberFormat="1" applyFont="1" applyFill="1" applyBorder="1" applyAlignment="1">
      <alignment horizontal="right"/>
      <protection/>
    </xf>
    <xf numFmtId="166" fontId="6" fillId="0" borderId="0" xfId="45" applyNumberFormat="1" applyFont="1" applyFill="1" applyAlignment="1">
      <alignment horizontal="right"/>
    </xf>
    <xf numFmtId="166" fontId="14" fillId="0" borderId="0" xfId="45" applyNumberFormat="1" applyFont="1" applyFill="1" applyAlignment="1">
      <alignment/>
    </xf>
    <xf numFmtId="10" fontId="14" fillId="0" borderId="0" xfId="65" applyNumberFormat="1" applyFont="1" applyFill="1" applyAlignment="1">
      <alignment/>
    </xf>
    <xf numFmtId="176" fontId="0" fillId="0" borderId="0" xfId="0" applyNumberFormat="1" applyFont="1" applyAlignment="1">
      <alignment/>
    </xf>
    <xf numFmtId="176" fontId="0" fillId="35" borderId="12" xfId="45" applyNumberFormat="1" applyFont="1" applyFill="1" applyBorder="1" applyAlignment="1" applyProtection="1">
      <alignment/>
      <protection/>
    </xf>
    <xf numFmtId="176" fontId="0" fillId="35" borderId="11" xfId="0" applyNumberFormat="1" applyFont="1" applyFill="1" applyBorder="1" applyAlignment="1" applyProtection="1">
      <alignment/>
      <protection/>
    </xf>
    <xf numFmtId="176" fontId="0" fillId="35" borderId="16" xfId="0" applyNumberFormat="1" applyFont="1" applyFill="1" applyBorder="1" applyAlignment="1" applyProtection="1">
      <alignment/>
      <protection/>
    </xf>
    <xf numFmtId="0" fontId="87" fillId="0" borderId="0" xfId="0" applyFont="1" applyAlignment="1" applyProtection="1">
      <alignment horizontal="left"/>
      <protection hidden="1"/>
    </xf>
    <xf numFmtId="176" fontId="0" fillId="35" borderId="12" xfId="45" applyNumberFormat="1" applyFont="1" applyFill="1" applyBorder="1" applyAlignment="1">
      <alignment/>
    </xf>
    <xf numFmtId="176" fontId="0" fillId="0" borderId="0" xfId="0" applyNumberFormat="1" applyFont="1" applyAlignment="1">
      <alignment horizontal="center"/>
    </xf>
    <xf numFmtId="176" fontId="0" fillId="0" borderId="0" xfId="0" applyNumberFormat="1" applyFont="1" applyAlignment="1">
      <alignment/>
    </xf>
    <xf numFmtId="176" fontId="0" fillId="0" borderId="0" xfId="45" applyNumberFormat="1" applyFont="1" applyAlignment="1">
      <alignment/>
    </xf>
    <xf numFmtId="176" fontId="0" fillId="0" borderId="0" xfId="0" applyNumberFormat="1" applyFont="1" applyAlignment="1">
      <alignment/>
    </xf>
    <xf numFmtId="176" fontId="0" fillId="0" borderId="0" xfId="0" applyNumberFormat="1" applyFont="1" applyAlignment="1">
      <alignment/>
    </xf>
    <xf numFmtId="176" fontId="0" fillId="0" borderId="0" xfId="0" applyNumberFormat="1" applyFont="1" applyAlignment="1">
      <alignment/>
    </xf>
    <xf numFmtId="176" fontId="0" fillId="0" borderId="0" xfId="45" applyNumberFormat="1" applyFont="1" applyAlignment="1">
      <alignment/>
    </xf>
    <xf numFmtId="0" fontId="0" fillId="0" borderId="0" xfId="0" applyAlignment="1">
      <alignment/>
    </xf>
    <xf numFmtId="176" fontId="0" fillId="0" borderId="0" xfId="0" applyNumberFormat="1" applyFont="1" applyAlignment="1">
      <alignment/>
    </xf>
    <xf numFmtId="176" fontId="0" fillId="0" borderId="0" xfId="45" applyNumberFormat="1" applyFont="1" applyAlignment="1">
      <alignment/>
    </xf>
    <xf numFmtId="0" fontId="7" fillId="36" borderId="10" xfId="60" applyFont="1" applyFill="1" applyBorder="1" applyAlignment="1">
      <alignment/>
      <protection/>
    </xf>
    <xf numFmtId="0" fontId="0" fillId="0" borderId="0" xfId="0" applyAlignment="1" applyProtection="1" quotePrefix="1">
      <alignment/>
      <protection/>
    </xf>
    <xf numFmtId="3" fontId="3" fillId="0" borderId="0" xfId="59" applyNumberFormat="1" applyFont="1" applyFill="1" applyBorder="1" applyProtection="1">
      <alignment/>
      <protection/>
    </xf>
    <xf numFmtId="0" fontId="3" fillId="0" borderId="0" xfId="59" applyFont="1" applyFill="1" applyBorder="1" applyProtection="1">
      <alignment/>
      <protection/>
    </xf>
    <xf numFmtId="0" fontId="3" fillId="0" borderId="0" xfId="59" applyFont="1" applyFill="1" applyBorder="1" applyAlignment="1" applyProtection="1">
      <alignment horizontal="center"/>
      <protection/>
    </xf>
    <xf numFmtId="168" fontId="0" fillId="0" borderId="0" xfId="0" applyNumberFormat="1" applyAlignment="1">
      <alignment/>
    </xf>
    <xf numFmtId="0" fontId="2" fillId="0" borderId="0" xfId="0" applyFont="1" applyAlignment="1">
      <alignment/>
    </xf>
    <xf numFmtId="168" fontId="2" fillId="0" borderId="0" xfId="0" applyNumberFormat="1" applyFont="1" applyAlignment="1">
      <alignment/>
    </xf>
    <xf numFmtId="168" fontId="0" fillId="0" borderId="0" xfId="0" applyNumberFormat="1" applyFont="1" applyAlignment="1">
      <alignment/>
    </xf>
    <xf numFmtId="0" fontId="100" fillId="0" borderId="0" xfId="0" applyFont="1" applyAlignment="1" applyProtection="1">
      <alignment horizontal="center"/>
      <protection/>
    </xf>
    <xf numFmtId="0" fontId="105" fillId="0" borderId="0" xfId="0" applyFont="1" applyAlignment="1">
      <alignment horizontal="left"/>
    </xf>
    <xf numFmtId="0" fontId="106" fillId="0" borderId="0" xfId="0" applyFont="1" applyAlignment="1">
      <alignment/>
    </xf>
    <xf numFmtId="0" fontId="106" fillId="0" borderId="0" xfId="0" applyFont="1" applyAlignment="1">
      <alignment vertical="center"/>
    </xf>
    <xf numFmtId="0" fontId="106" fillId="0" borderId="0" xfId="0" applyFont="1" applyAlignment="1">
      <alignment wrapText="1"/>
    </xf>
    <xf numFmtId="0" fontId="106" fillId="0" borderId="0" xfId="0" applyFont="1" applyAlignment="1">
      <alignment/>
    </xf>
    <xf numFmtId="0" fontId="107" fillId="35" borderId="13" xfId="62" applyFont="1" applyFill="1" applyBorder="1" applyAlignment="1">
      <alignment wrapText="1"/>
      <protection/>
    </xf>
    <xf numFmtId="168" fontId="108" fillId="35" borderId="13" xfId="47" applyNumberFormat="1" applyFont="1" applyFill="1" applyBorder="1" applyAlignment="1">
      <alignment/>
    </xf>
    <xf numFmtId="9" fontId="108" fillId="35" borderId="13" xfId="65" applyFont="1" applyFill="1" applyBorder="1" applyAlignment="1">
      <alignment/>
    </xf>
    <xf numFmtId="9" fontId="108" fillId="35" borderId="13" xfId="62" applyNumberFormat="1" applyFont="1" applyFill="1" applyBorder="1">
      <alignment/>
      <protection/>
    </xf>
    <xf numFmtId="14" fontId="108" fillId="35" borderId="13" xfId="62" applyNumberFormat="1" applyFont="1" applyFill="1" applyBorder="1">
      <alignment/>
      <protection/>
    </xf>
    <xf numFmtId="1" fontId="108" fillId="35" borderId="13" xfId="0" applyNumberFormat="1" applyFont="1" applyFill="1" applyBorder="1" applyAlignment="1">
      <alignment horizontal="center"/>
    </xf>
    <xf numFmtId="0" fontId="2" fillId="37" borderId="13" xfId="62" applyFill="1" applyBorder="1" applyAlignment="1">
      <alignment horizontal="center"/>
      <protection/>
    </xf>
    <xf numFmtId="0" fontId="2" fillId="37" borderId="13" xfId="62" applyFont="1" applyFill="1" applyBorder="1" applyAlignment="1">
      <alignment horizontal="center"/>
      <protection/>
    </xf>
    <xf numFmtId="168" fontId="2" fillId="37" borderId="13" xfId="47" applyNumberFormat="1" applyFont="1" applyFill="1" applyBorder="1" applyAlignment="1">
      <alignment/>
    </xf>
    <xf numFmtId="14" fontId="2" fillId="33" borderId="13" xfId="61" applyNumberFormat="1" applyFont="1" applyFill="1" applyBorder="1" applyProtection="1">
      <alignment/>
      <protection locked="0"/>
    </xf>
    <xf numFmtId="176" fontId="0" fillId="33" borderId="0" xfId="45" applyNumberFormat="1" applyFont="1" applyFill="1" applyAlignment="1" applyProtection="1">
      <alignment/>
      <protection locked="0"/>
    </xf>
    <xf numFmtId="176" fontId="0" fillId="33" borderId="0" xfId="45" applyNumberFormat="1" applyFont="1" applyFill="1" applyAlignment="1" applyProtection="1">
      <alignment horizontal="center"/>
      <protection locked="0"/>
    </xf>
    <xf numFmtId="0" fontId="2" fillId="37" borderId="13" xfId="62" applyFont="1" applyFill="1" applyBorder="1" applyAlignment="1">
      <alignment wrapText="1"/>
      <protection/>
    </xf>
    <xf numFmtId="0" fontId="10" fillId="37" borderId="10" xfId="62" applyFont="1" applyFill="1" applyBorder="1" applyAlignment="1">
      <alignment horizontal="left"/>
      <protection/>
    </xf>
    <xf numFmtId="0" fontId="2" fillId="0" borderId="0" xfId="60" applyFont="1">
      <alignment/>
      <protection/>
    </xf>
    <xf numFmtId="0" fontId="18" fillId="0" borderId="0" xfId="60" applyFont="1" applyFill="1">
      <alignment/>
      <protection/>
    </xf>
    <xf numFmtId="166" fontId="2" fillId="0" borderId="0" xfId="45" applyNumberFormat="1" applyFont="1" applyFill="1" applyAlignment="1">
      <alignment/>
    </xf>
    <xf numFmtId="10" fontId="2" fillId="0" borderId="0" xfId="65" applyNumberFormat="1" applyFont="1" applyFill="1" applyAlignment="1">
      <alignment/>
    </xf>
    <xf numFmtId="0" fontId="7" fillId="0" borderId="0" xfId="60" applyFont="1" applyFill="1" applyAlignment="1">
      <alignment/>
      <protection/>
    </xf>
    <xf numFmtId="0" fontId="10" fillId="0" borderId="0" xfId="60" applyFont="1" applyFill="1" applyAlignment="1">
      <alignment/>
      <protection/>
    </xf>
    <xf numFmtId="0" fontId="10" fillId="36" borderId="10" xfId="60" applyFont="1" applyFill="1" applyBorder="1" applyAlignment="1">
      <alignment horizontal="left"/>
      <protection/>
    </xf>
    <xf numFmtId="14" fontId="10" fillId="36" borderId="10" xfId="60" applyNumberFormat="1" applyFont="1" applyFill="1" applyBorder="1" applyAlignment="1">
      <alignment/>
      <protection/>
    </xf>
    <xf numFmtId="14" fontId="7" fillId="0" borderId="0" xfId="60" applyNumberFormat="1" applyFont="1" applyBorder="1" applyAlignment="1">
      <alignment horizontal="center"/>
      <protection/>
    </xf>
    <xf numFmtId="0" fontId="7" fillId="0" borderId="0" xfId="60" applyFont="1">
      <alignment/>
      <protection/>
    </xf>
    <xf numFmtId="0" fontId="10" fillId="0" borderId="0" xfId="62" applyFont="1" applyBorder="1">
      <alignment/>
      <protection/>
    </xf>
    <xf numFmtId="170" fontId="10" fillId="0" borderId="0" xfId="62" applyNumberFormat="1" applyFont="1" applyBorder="1">
      <alignment/>
      <protection/>
    </xf>
    <xf numFmtId="170" fontId="10" fillId="0" borderId="0" xfId="62" applyNumberFormat="1" applyFont="1" applyFill="1" applyBorder="1" applyAlignment="1">
      <alignment horizontal="right"/>
      <protection/>
    </xf>
    <xf numFmtId="0" fontId="7" fillId="0" borderId="0" xfId="62" applyFont="1">
      <alignment/>
      <protection/>
    </xf>
    <xf numFmtId="170" fontId="10" fillId="0" borderId="0" xfId="62" applyNumberFormat="1" applyFont="1" applyFill="1" applyBorder="1">
      <alignment/>
      <protection/>
    </xf>
    <xf numFmtId="166" fontId="10" fillId="0" borderId="0" xfId="45" applyNumberFormat="1" applyFont="1" applyFill="1" applyAlignment="1">
      <alignment horizontal="right"/>
    </xf>
    <xf numFmtId="0" fontId="10" fillId="0" borderId="0" xfId="62" applyFont="1" applyFill="1" applyAlignment="1">
      <alignment horizontal="left"/>
      <protection/>
    </xf>
    <xf numFmtId="0" fontId="7" fillId="0" borderId="0" xfId="62" applyFont="1" applyFill="1">
      <alignment/>
      <protection/>
    </xf>
    <xf numFmtId="0" fontId="16" fillId="0" borderId="0" xfId="60" applyFont="1" applyFill="1">
      <alignment/>
      <protection/>
    </xf>
    <xf numFmtId="0" fontId="9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87" fillId="37" borderId="13" xfId="0" applyFont="1" applyFill="1" applyBorder="1" applyAlignment="1" applyProtection="1">
      <alignment horizontal="center"/>
      <protection/>
    </xf>
    <xf numFmtId="0" fontId="71" fillId="0" borderId="0" xfId="0" applyFont="1" applyFill="1" applyAlignment="1" applyProtection="1">
      <alignment/>
      <protection hidden="1"/>
    </xf>
    <xf numFmtId="170" fontId="109" fillId="0" borderId="0" xfId="0" applyNumberFormat="1" applyFont="1" applyFill="1" applyAlignment="1" applyProtection="1">
      <alignment horizontal="center"/>
      <protection hidden="1"/>
    </xf>
    <xf numFmtId="4" fontId="74" fillId="0" borderId="13" xfId="0" applyNumberFormat="1" applyFont="1" applyFill="1" applyBorder="1" applyAlignment="1" applyProtection="1">
      <alignment horizontal="center"/>
      <protection hidden="1"/>
    </xf>
    <xf numFmtId="10" fontId="87" fillId="0" borderId="0" xfId="0" applyNumberFormat="1" applyFont="1" applyFill="1" applyAlignment="1" applyProtection="1">
      <alignment horizontal="center"/>
      <protection hidden="1"/>
    </xf>
    <xf numFmtId="170" fontId="0" fillId="0" borderId="0" xfId="0" applyNumberFormat="1" applyFill="1" applyAlignment="1" applyProtection="1">
      <alignment horizontal="center"/>
      <protection hidden="1"/>
    </xf>
    <xf numFmtId="0" fontId="6" fillId="0" borderId="0" xfId="0" applyFont="1" applyFill="1" applyAlignment="1" applyProtection="1">
      <alignment horizontal="center"/>
      <protection hidden="1"/>
    </xf>
    <xf numFmtId="0" fontId="106" fillId="0" borderId="0" xfId="0" applyFont="1" applyAlignment="1">
      <alignment horizontal="center" vertical="center"/>
    </xf>
    <xf numFmtId="178" fontId="110" fillId="33" borderId="14" xfId="0" applyNumberFormat="1" applyFont="1" applyFill="1" applyBorder="1" applyAlignment="1" applyProtection="1">
      <alignment horizontal="left"/>
      <protection locked="0"/>
    </xf>
    <xf numFmtId="0" fontId="111" fillId="0" borderId="0" xfId="0" applyFont="1" applyAlignment="1">
      <alignment/>
    </xf>
    <xf numFmtId="176" fontId="0" fillId="33" borderId="15" xfId="45" applyNumberFormat="1" applyFont="1" applyFill="1" applyBorder="1" applyAlignment="1" applyProtection="1">
      <alignment/>
      <protection locked="0"/>
    </xf>
    <xf numFmtId="0" fontId="112" fillId="0" borderId="0" xfId="0" applyFont="1" applyAlignment="1" applyProtection="1">
      <alignment horizontal="center"/>
      <protection hidden="1"/>
    </xf>
    <xf numFmtId="0" fontId="2" fillId="0" borderId="0" xfId="60" applyFont="1" applyFill="1" applyAlignment="1">
      <alignment/>
      <protection/>
    </xf>
    <xf numFmtId="0" fontId="113" fillId="35" borderId="13" xfId="0" applyFont="1" applyFill="1" applyBorder="1" applyAlignment="1">
      <alignment/>
    </xf>
    <xf numFmtId="14" fontId="114" fillId="0" borderId="0" xfId="60" applyNumberFormat="1" applyFont="1" applyFill="1" applyBorder="1" applyAlignment="1">
      <alignment/>
      <protection/>
    </xf>
    <xf numFmtId="0" fontId="93" fillId="0" borderId="0" xfId="0" applyFont="1" applyAlignment="1" applyProtection="1">
      <alignment/>
      <protection hidden="1"/>
    </xf>
    <xf numFmtId="0" fontId="0" fillId="0" borderId="0" xfId="0" applyFont="1" applyAlignment="1" applyProtection="1">
      <alignment/>
      <protection hidden="1"/>
    </xf>
    <xf numFmtId="0" fontId="6" fillId="0" borderId="0" xfId="0" applyFont="1" applyFill="1" applyAlignment="1" applyProtection="1">
      <alignment/>
      <protection hidden="1"/>
    </xf>
    <xf numFmtId="173" fontId="6" fillId="0" borderId="0" xfId="0" applyNumberFormat="1" applyFont="1" applyFill="1" applyAlignment="1" applyProtection="1">
      <alignment horizontal="left"/>
      <protection hidden="1"/>
    </xf>
    <xf numFmtId="5" fontId="6" fillId="0" borderId="0" xfId="45" applyNumberFormat="1" applyFont="1" applyFill="1" applyAlignment="1" applyProtection="1">
      <alignment horizontal="left"/>
      <protection hidden="1"/>
    </xf>
    <xf numFmtId="0" fontId="112" fillId="0" borderId="0" xfId="0" applyFont="1" applyAlignment="1" applyProtection="1">
      <alignment horizontal="center"/>
      <protection hidden="1"/>
    </xf>
    <xf numFmtId="0" fontId="93" fillId="0" borderId="0" xfId="0" applyFont="1" applyAlignment="1" applyProtection="1">
      <alignment horizontal="left"/>
      <protection/>
    </xf>
    <xf numFmtId="0" fontId="93" fillId="0" borderId="0" xfId="0" applyFont="1" applyAlignment="1" applyProtection="1">
      <alignment horizontal="left"/>
      <protection hidden="1"/>
    </xf>
    <xf numFmtId="10" fontId="2" fillId="33" borderId="13" xfId="65" applyNumberFormat="1" applyFont="1" applyFill="1" applyBorder="1" applyAlignment="1" applyProtection="1">
      <alignment/>
      <protection locked="0"/>
    </xf>
    <xf numFmtId="10" fontId="0" fillId="37" borderId="13" xfId="61" applyNumberFormat="1" applyFont="1" applyFill="1" applyBorder="1">
      <alignment/>
      <protection/>
    </xf>
    <xf numFmtId="168" fontId="0" fillId="37" borderId="13" xfId="47" applyNumberFormat="1" applyFont="1" applyFill="1" applyBorder="1" applyAlignment="1">
      <alignment/>
    </xf>
    <xf numFmtId="9" fontId="0" fillId="37" borderId="13" xfId="62" applyNumberFormat="1" applyFont="1" applyFill="1" applyBorder="1" applyProtection="1">
      <alignment/>
      <protection/>
    </xf>
    <xf numFmtId="170" fontId="0" fillId="37" borderId="13" xfId="47" applyNumberFormat="1" applyFont="1" applyFill="1" applyBorder="1" applyAlignment="1">
      <alignment/>
    </xf>
    <xf numFmtId="9" fontId="2" fillId="37" borderId="13" xfId="61" applyNumberFormat="1" applyFont="1" applyFill="1" applyBorder="1">
      <alignment/>
      <protection/>
    </xf>
    <xf numFmtId="9" fontId="2" fillId="37" borderId="13" xfId="61" applyNumberFormat="1" applyFont="1" applyFill="1" applyBorder="1" applyProtection="1">
      <alignment/>
      <protection/>
    </xf>
    <xf numFmtId="14" fontId="2" fillId="33" borderId="13" xfId="62" applyNumberFormat="1" applyFont="1" applyFill="1" applyBorder="1" applyProtection="1">
      <alignment/>
      <protection locked="0"/>
    </xf>
    <xf numFmtId="1" fontId="0" fillId="37" borderId="13" xfId="0" applyNumberFormat="1" applyFont="1" applyFill="1" applyBorder="1" applyAlignment="1">
      <alignment horizontal="center"/>
    </xf>
    <xf numFmtId="168" fontId="2" fillId="33" borderId="13" xfId="47" applyNumberFormat="1" applyFont="1" applyFill="1" applyBorder="1" applyAlignment="1" applyProtection="1">
      <alignment/>
      <protection locked="0"/>
    </xf>
    <xf numFmtId="10" fontId="0" fillId="37" borderId="13" xfId="62" applyNumberFormat="1" applyFont="1" applyFill="1" applyBorder="1">
      <alignment/>
      <protection/>
    </xf>
    <xf numFmtId="1" fontId="2" fillId="37" borderId="13" xfId="0" applyNumberFormat="1" applyFont="1" applyFill="1" applyBorder="1" applyAlignment="1">
      <alignment horizontal="center"/>
    </xf>
    <xf numFmtId="49" fontId="2" fillId="33" borderId="13" xfId="61" applyNumberFormat="1" applyFont="1" applyFill="1" applyBorder="1" applyAlignment="1" applyProtection="1">
      <alignment wrapText="1"/>
      <protection locked="0"/>
    </xf>
    <xf numFmtId="49" fontId="2" fillId="33" borderId="13" xfId="47" applyNumberFormat="1" applyFont="1" applyFill="1" applyBorder="1" applyAlignment="1" applyProtection="1">
      <alignment/>
      <protection locked="0"/>
    </xf>
    <xf numFmtId="49" fontId="2" fillId="33" borderId="13" xfId="62" applyNumberFormat="1" applyFont="1" applyFill="1" applyBorder="1" applyAlignment="1" applyProtection="1">
      <alignment wrapText="1"/>
      <protection locked="0"/>
    </xf>
    <xf numFmtId="0" fontId="115" fillId="0" borderId="0" xfId="0" applyFont="1" applyAlignment="1" applyProtection="1">
      <alignment/>
      <protection/>
    </xf>
    <xf numFmtId="0" fontId="115" fillId="0" borderId="0" xfId="60" applyFont="1" applyAlignment="1">
      <alignment/>
      <protection/>
    </xf>
    <xf numFmtId="0" fontId="115" fillId="0" borderId="0" xfId="0" applyFont="1" applyAlignment="1">
      <alignment/>
    </xf>
    <xf numFmtId="0" fontId="115" fillId="0" borderId="0" xfId="60" applyFont="1" applyFill="1" applyAlignment="1">
      <alignment/>
      <protection/>
    </xf>
    <xf numFmtId="0" fontId="2" fillId="0" borderId="14" xfId="62" applyFont="1" applyBorder="1" applyAlignment="1">
      <alignment horizontal="center"/>
      <protection/>
    </xf>
    <xf numFmtId="0" fontId="106" fillId="0" borderId="0" xfId="0" applyFont="1" applyAlignment="1" applyProtection="1">
      <alignment/>
      <protection locked="0"/>
    </xf>
    <xf numFmtId="0" fontId="0" fillId="0" borderId="0" xfId="0" applyAlignment="1" applyProtection="1">
      <alignment/>
      <protection locked="0"/>
    </xf>
    <xf numFmtId="0" fontId="0" fillId="0" borderId="0" xfId="0" applyAlignment="1">
      <alignment/>
    </xf>
    <xf numFmtId="0" fontId="93" fillId="0" borderId="0" xfId="0" applyFont="1" applyAlignment="1">
      <alignment/>
    </xf>
    <xf numFmtId="0" fontId="106" fillId="0" borderId="0" xfId="0" applyFont="1" applyAlignment="1">
      <alignment/>
    </xf>
    <xf numFmtId="0" fontId="106" fillId="0" borderId="0" xfId="0" applyFont="1" applyAlignment="1">
      <alignment vertical="center"/>
    </xf>
    <xf numFmtId="0" fontId="106" fillId="0" borderId="0" xfId="0" applyFont="1" applyAlignment="1">
      <alignment wrapText="1"/>
    </xf>
    <xf numFmtId="0" fontId="106" fillId="0" borderId="0" xfId="0" applyFont="1" applyAlignment="1">
      <alignment horizontal="justify"/>
    </xf>
    <xf numFmtId="0" fontId="106" fillId="0" borderId="0" xfId="0" applyFont="1" applyAlignment="1">
      <alignment/>
    </xf>
    <xf numFmtId="0" fontId="106" fillId="0" borderId="0" xfId="0" applyFont="1" applyAlignment="1">
      <alignment horizontal="center" vertical="top"/>
    </xf>
    <xf numFmtId="0" fontId="116" fillId="0" borderId="0" xfId="0" applyFont="1" applyAlignment="1">
      <alignment horizontal="left" wrapText="1"/>
    </xf>
    <xf numFmtId="0" fontId="106" fillId="0" borderId="0" xfId="0" applyFont="1" applyAlignment="1">
      <alignment horizontal="center" vertical="center"/>
    </xf>
    <xf numFmtId="0" fontId="117" fillId="0" borderId="0" xfId="55" applyFont="1" applyAlignment="1" applyProtection="1">
      <alignment horizontal="left"/>
      <protection/>
    </xf>
    <xf numFmtId="0" fontId="116" fillId="0" borderId="0" xfId="0" applyFont="1" applyAlignment="1">
      <alignment wrapText="1"/>
    </xf>
    <xf numFmtId="0" fontId="106" fillId="0" borderId="0" xfId="0" applyFont="1" applyAlignment="1">
      <alignment vertical="top" wrapText="1"/>
    </xf>
    <xf numFmtId="0" fontId="115" fillId="0" borderId="0" xfId="60" applyFont="1" applyFill="1" applyAlignment="1">
      <alignment horizontal="left"/>
      <protection/>
    </xf>
    <xf numFmtId="0" fontId="71" fillId="0" borderId="0" xfId="0" applyFont="1" applyBorder="1" applyAlignment="1" applyProtection="1">
      <alignment/>
      <protection hidden="1"/>
    </xf>
    <xf numFmtId="0" fontId="6" fillId="0" borderId="0" xfId="0" applyFont="1" applyFill="1" applyBorder="1" applyAlignment="1" applyProtection="1">
      <alignment horizontal="center"/>
      <protection hidden="1"/>
    </xf>
    <xf numFmtId="0" fontId="118" fillId="0" borderId="0" xfId="0" applyFont="1" applyAlignment="1">
      <alignment vertical="top" wrapText="1"/>
    </xf>
    <xf numFmtId="0" fontId="118" fillId="0" borderId="0" xfId="0" applyFont="1" applyAlignment="1">
      <alignment horizontal="left" vertical="top" wrapText="1"/>
    </xf>
    <xf numFmtId="0" fontId="117" fillId="0" borderId="0" xfId="55" applyFont="1" applyAlignment="1" applyProtection="1">
      <alignment horizontal="left"/>
      <protection locked="0"/>
    </xf>
    <xf numFmtId="0" fontId="117" fillId="0" borderId="0" xfId="55" applyFont="1" applyAlignment="1" applyProtection="1">
      <alignment horizontal="center"/>
      <protection/>
    </xf>
    <xf numFmtId="0" fontId="115" fillId="0" borderId="0" xfId="0" applyFont="1" applyAlignment="1" applyProtection="1">
      <alignment/>
      <protection hidden="1"/>
    </xf>
    <xf numFmtId="0" fontId="117" fillId="17" borderId="0" xfId="55" applyFont="1" applyFill="1" applyAlignment="1" applyProtection="1">
      <alignment horizontal="center" vertical="center" wrapText="1"/>
      <protection locked="0"/>
    </xf>
    <xf numFmtId="0" fontId="118" fillId="0" borderId="0" xfId="0" applyFont="1" applyAlignment="1">
      <alignment vertical="top" wrapText="1"/>
    </xf>
    <xf numFmtId="0" fontId="118" fillId="0" borderId="0" xfId="0" applyFont="1" applyAlignment="1">
      <alignment horizontal="left" vertical="top" wrapText="1"/>
    </xf>
    <xf numFmtId="0" fontId="81" fillId="0" borderId="0" xfId="55" applyAlignment="1" applyProtection="1">
      <alignment horizontal="left"/>
      <protection locked="0"/>
    </xf>
    <xf numFmtId="0" fontId="117" fillId="0" borderId="0" xfId="55" applyFont="1" applyAlignment="1" applyProtection="1">
      <alignment horizontal="center"/>
      <protection/>
    </xf>
    <xf numFmtId="0" fontId="81" fillId="17" borderId="0" xfId="55" applyFill="1" applyAlignment="1" applyProtection="1">
      <alignment horizontal="center"/>
      <protection locked="0"/>
    </xf>
    <xf numFmtId="0" fontId="100" fillId="0" borderId="0" xfId="0" applyFont="1" applyAlignment="1" applyProtection="1">
      <alignment horizontal="center"/>
      <protection/>
    </xf>
    <xf numFmtId="0" fontId="93" fillId="0" borderId="0" xfId="0" applyFont="1" applyAlignment="1" applyProtection="1">
      <alignment horizontal="left"/>
      <protection/>
    </xf>
    <xf numFmtId="0" fontId="115" fillId="0" borderId="17" xfId="0" applyFont="1" applyBorder="1" applyAlignment="1">
      <alignment horizontal="center"/>
    </xf>
    <xf numFmtId="0" fontId="115" fillId="0" borderId="0" xfId="0" applyFont="1" applyBorder="1" applyAlignment="1">
      <alignment horizontal="center"/>
    </xf>
    <xf numFmtId="0" fontId="0" fillId="33" borderId="18" xfId="0" applyFill="1" applyBorder="1" applyAlignment="1" applyProtection="1">
      <alignment horizontal="left" vertical="top" wrapText="1"/>
      <protection locked="0"/>
    </xf>
    <xf numFmtId="0" fontId="0" fillId="33" borderId="12" xfId="0" applyFill="1" applyBorder="1" applyAlignment="1" applyProtection="1">
      <alignment horizontal="left" vertical="top" wrapText="1"/>
      <protection locked="0"/>
    </xf>
    <xf numFmtId="0" fontId="0" fillId="33" borderId="19" xfId="0" applyFill="1" applyBorder="1" applyAlignment="1" applyProtection="1">
      <alignment horizontal="left" vertical="top" wrapText="1"/>
      <protection locked="0"/>
    </xf>
    <xf numFmtId="0" fontId="10" fillId="0" borderId="0" xfId="60" applyFont="1" applyFill="1" applyBorder="1">
      <alignment/>
      <protection/>
    </xf>
    <xf numFmtId="0" fontId="115" fillId="0" borderId="0" xfId="60" applyFont="1" applyFill="1" applyAlignment="1">
      <alignment horizontal="left"/>
      <protection/>
    </xf>
    <xf numFmtId="0" fontId="10" fillId="0" borderId="20" xfId="62" applyFont="1" applyBorder="1">
      <alignment/>
      <protection/>
    </xf>
    <xf numFmtId="0" fontId="10" fillId="0" borderId="20" xfId="60" applyFont="1" applyFill="1" applyBorder="1">
      <alignment/>
      <protection/>
    </xf>
    <xf numFmtId="0" fontId="10" fillId="0" borderId="0" xfId="60" applyFont="1" applyAlignment="1">
      <alignment horizontal="left"/>
      <protection/>
    </xf>
    <xf numFmtId="0" fontId="0" fillId="0" borderId="0" xfId="0" applyBorder="1" applyAlignment="1" applyProtection="1">
      <alignment horizontal="left"/>
      <protection hidden="1"/>
    </xf>
    <xf numFmtId="0" fontId="0" fillId="0" borderId="0" xfId="0" applyFont="1" applyBorder="1" applyAlignment="1" applyProtection="1">
      <alignment horizontal="left"/>
      <protection hidden="1"/>
    </xf>
    <xf numFmtId="0" fontId="87" fillId="0" borderId="0" xfId="0" applyFont="1" applyAlignment="1" applyProtection="1">
      <alignment horizontal="left"/>
      <protection hidden="1"/>
    </xf>
    <xf numFmtId="0" fontId="109" fillId="0" borderId="0" xfId="0" applyFont="1" applyBorder="1" applyAlignment="1">
      <alignment/>
    </xf>
    <xf numFmtId="0" fontId="0" fillId="0" borderId="0" xfId="0" applyAlignment="1" applyProtection="1">
      <alignment horizontal="left" indent="8"/>
      <protection hidden="1"/>
    </xf>
    <xf numFmtId="0" fontId="109" fillId="0" borderId="0" xfId="0" applyFont="1" applyAlignment="1" applyProtection="1">
      <alignment horizontal="left"/>
      <protection hidden="1"/>
    </xf>
    <xf numFmtId="0" fontId="0" fillId="0" borderId="0" xfId="0" applyFont="1" applyAlignment="1" applyProtection="1">
      <alignment horizontal="left" indent="9"/>
      <protection hidden="1"/>
    </xf>
    <xf numFmtId="0" fontId="112" fillId="0" borderId="0" xfId="0" applyFont="1" applyAlignment="1" applyProtection="1">
      <alignment horizontal="center"/>
      <protection hidden="1"/>
    </xf>
    <xf numFmtId="0" fontId="2" fillId="0" borderId="0" xfId="0" applyFont="1" applyFill="1" applyAlignment="1" applyProtection="1">
      <alignment/>
      <protection hidden="1"/>
    </xf>
    <xf numFmtId="0" fontId="0" fillId="0" borderId="0" xfId="0" applyAlignment="1" applyProtection="1">
      <alignment horizontal="left"/>
      <protection hidden="1"/>
    </xf>
    <xf numFmtId="0" fontId="87" fillId="0" borderId="0" xfId="0" applyFont="1" applyAlignment="1" applyProtection="1">
      <alignment/>
      <protection hidden="1"/>
    </xf>
    <xf numFmtId="0" fontId="93" fillId="0" borderId="0" xfId="0" applyFont="1" applyAlignment="1" applyProtection="1">
      <alignment horizontal="left"/>
      <protection hidden="1"/>
    </xf>
    <xf numFmtId="0" fontId="101" fillId="0" borderId="0" xfId="0" applyFont="1" applyAlignment="1">
      <alignment horizontal="center"/>
    </xf>
    <xf numFmtId="0" fontId="102" fillId="13" borderId="18" xfId="0" applyFont="1" applyFill="1" applyBorder="1" applyAlignment="1">
      <alignment horizontal="center"/>
    </xf>
    <xf numFmtId="0" fontId="102" fillId="13" borderId="19"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 3 3" xfId="62"/>
    <cellStyle name="Note" xfId="63"/>
    <cellStyle name="Output" xfId="64"/>
    <cellStyle name="Percent" xfId="65"/>
    <cellStyle name="Percent 2" xfId="66"/>
    <cellStyle name="Title" xfId="67"/>
    <cellStyle name="Total" xfId="68"/>
    <cellStyle name="Warning Text" xfId="69"/>
  </cellStyles>
  <dxfs count="13">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hyperlink" Target="#Financial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2</xdr:col>
      <xdr:colOff>2752725</xdr:colOff>
      <xdr:row>3</xdr:row>
      <xdr:rowOff>209550</xdr:rowOff>
    </xdr:to>
    <xdr:pic>
      <xdr:nvPicPr>
        <xdr:cNvPr id="1" name="Picture 1" descr="Green Department of Finance_BMW"/>
        <xdr:cNvPicPr preferRelativeResize="1">
          <a:picLocks noChangeAspect="1"/>
        </xdr:cNvPicPr>
      </xdr:nvPicPr>
      <xdr:blipFill>
        <a:blip r:embed="rId1"/>
        <a:stretch>
          <a:fillRect/>
        </a:stretch>
      </xdr:blipFill>
      <xdr:spPr>
        <a:xfrm>
          <a:off x="38100" y="180975"/>
          <a:ext cx="32289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0</xdr:col>
      <xdr:colOff>47625</xdr:colOff>
      <xdr:row>4</xdr:row>
      <xdr:rowOff>47625</xdr:rowOff>
    </xdr:to>
    <xdr:pic>
      <xdr:nvPicPr>
        <xdr:cNvPr id="1" name="r1:0:s32" descr="https://rol.osr.wa.gov.au/Calculators/adf/images/t.gif"/>
        <xdr:cNvPicPr preferRelativeResize="1">
          <a:picLocks noChangeAspect="1"/>
        </xdr:cNvPicPr>
      </xdr:nvPicPr>
      <xdr:blipFill>
        <a:blip r:embed="rId1"/>
        <a:stretch>
          <a:fillRect/>
        </a:stretch>
      </xdr:blipFill>
      <xdr:spPr>
        <a:xfrm>
          <a:off x="0" y="781050"/>
          <a:ext cx="47625" cy="47625"/>
        </a:xfrm>
        <a:prstGeom prst="rect">
          <a:avLst/>
        </a:prstGeom>
        <a:noFill/>
        <a:ln w="9525" cmpd="sng">
          <a:noFill/>
        </a:ln>
      </xdr:spPr>
    </xdr:pic>
    <xdr:clientData/>
  </xdr:twoCellAnchor>
  <xdr:twoCellAnchor>
    <xdr:from>
      <xdr:col>0</xdr:col>
      <xdr:colOff>19050</xdr:colOff>
      <xdr:row>4</xdr:row>
      <xdr:rowOff>38100</xdr:rowOff>
    </xdr:from>
    <xdr:to>
      <xdr:col>0</xdr:col>
      <xdr:colOff>523875</xdr:colOff>
      <xdr:row>4</xdr:row>
      <xdr:rowOff>152400</xdr:rowOff>
    </xdr:to>
    <xdr:sp fLocksText="0">
      <xdr:nvSpPr>
        <xdr:cNvPr id="2" name="TextBox 2"/>
        <xdr:cNvSpPr txBox="1">
          <a:spLocks noChangeArrowheads="1"/>
        </xdr:cNvSpPr>
      </xdr:nvSpPr>
      <xdr:spPr>
        <a:xfrm>
          <a:off x="19050" y="819150"/>
          <a:ext cx="504825" cy="114300"/>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0</xdr:col>
      <xdr:colOff>47625</xdr:colOff>
      <xdr:row>4</xdr:row>
      <xdr:rowOff>47625</xdr:rowOff>
    </xdr:to>
    <xdr:pic>
      <xdr:nvPicPr>
        <xdr:cNvPr id="1" name="r1:0:s32" descr="https://rol.osr.wa.gov.au/Calculators/adf/images/t.gif"/>
        <xdr:cNvPicPr preferRelativeResize="1">
          <a:picLocks noChangeAspect="1"/>
        </xdr:cNvPicPr>
      </xdr:nvPicPr>
      <xdr:blipFill>
        <a:blip r:embed="rId1"/>
        <a:stretch>
          <a:fillRect/>
        </a:stretch>
      </xdr:blipFill>
      <xdr:spPr>
        <a:xfrm>
          <a:off x="0" y="904875"/>
          <a:ext cx="47625" cy="47625"/>
        </a:xfrm>
        <a:prstGeom prst="rect">
          <a:avLst/>
        </a:prstGeom>
        <a:noFill/>
        <a:ln w="9525" cmpd="sng">
          <a:noFill/>
        </a:ln>
      </xdr:spPr>
    </xdr:pic>
    <xdr:clientData/>
  </xdr:twoCellAnchor>
  <xdr:twoCellAnchor>
    <xdr:from>
      <xdr:col>0</xdr:col>
      <xdr:colOff>28575</xdr:colOff>
      <xdr:row>4</xdr:row>
      <xdr:rowOff>47625</xdr:rowOff>
    </xdr:from>
    <xdr:to>
      <xdr:col>0</xdr:col>
      <xdr:colOff>400050</xdr:colOff>
      <xdr:row>4</xdr:row>
      <xdr:rowOff>200025</xdr:rowOff>
    </xdr:to>
    <xdr:sp fLocksText="0">
      <xdr:nvSpPr>
        <xdr:cNvPr id="2" name="TextBox 2"/>
        <xdr:cNvSpPr txBox="1">
          <a:spLocks noChangeArrowheads="1"/>
        </xdr:cNvSpPr>
      </xdr:nvSpPr>
      <xdr:spPr>
        <a:xfrm>
          <a:off x="28575" y="952500"/>
          <a:ext cx="371475" cy="152400"/>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xdr:row>
      <xdr:rowOff>19050</xdr:rowOff>
    </xdr:from>
    <xdr:to>
      <xdr:col>8</xdr:col>
      <xdr:colOff>104775</xdr:colOff>
      <xdr:row>4</xdr:row>
      <xdr:rowOff>28575</xdr:rowOff>
    </xdr:to>
    <xdr:sp>
      <xdr:nvSpPr>
        <xdr:cNvPr id="1" name="Flowchart: Process 1"/>
        <xdr:cNvSpPr>
          <a:spLocks/>
        </xdr:cNvSpPr>
      </xdr:nvSpPr>
      <xdr:spPr>
        <a:xfrm>
          <a:off x="3733800" y="247650"/>
          <a:ext cx="1247775" cy="533400"/>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Assessment Type</a:t>
          </a:r>
        </a:p>
      </xdr:txBody>
    </xdr:sp>
    <xdr:clientData/>
  </xdr:twoCellAnchor>
  <xdr:twoCellAnchor>
    <xdr:from>
      <xdr:col>4</xdr:col>
      <xdr:colOff>9525</xdr:colOff>
      <xdr:row>5</xdr:row>
      <xdr:rowOff>9525</xdr:rowOff>
    </xdr:from>
    <xdr:to>
      <xdr:col>6</xdr:col>
      <xdr:colOff>38100</xdr:colOff>
      <xdr:row>8</xdr:row>
      <xdr:rowOff>19050</xdr:rowOff>
    </xdr:to>
    <xdr:sp>
      <xdr:nvSpPr>
        <xdr:cNvPr id="2" name="Flowchart: Process 4"/>
        <xdr:cNvSpPr>
          <a:spLocks/>
        </xdr:cNvSpPr>
      </xdr:nvSpPr>
      <xdr:spPr>
        <a:xfrm>
          <a:off x="2447925" y="962025"/>
          <a:ext cx="1247775" cy="495300"/>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Prequalification</a:t>
          </a:r>
        </a:p>
      </xdr:txBody>
    </xdr:sp>
    <xdr:clientData/>
  </xdr:twoCellAnchor>
  <xdr:twoCellAnchor>
    <xdr:from>
      <xdr:col>8</xdr:col>
      <xdr:colOff>180975</xdr:colOff>
      <xdr:row>5</xdr:row>
      <xdr:rowOff>19050</xdr:rowOff>
    </xdr:from>
    <xdr:to>
      <xdr:col>10</xdr:col>
      <xdr:colOff>209550</xdr:colOff>
      <xdr:row>8</xdr:row>
      <xdr:rowOff>28575</xdr:rowOff>
    </xdr:to>
    <xdr:sp>
      <xdr:nvSpPr>
        <xdr:cNvPr id="3" name="Flowchart: Process 5"/>
        <xdr:cNvSpPr>
          <a:spLocks/>
        </xdr:cNvSpPr>
      </xdr:nvSpPr>
      <xdr:spPr>
        <a:xfrm>
          <a:off x="5057775" y="971550"/>
          <a:ext cx="1247775" cy="495300"/>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Tender</a:t>
          </a:r>
        </a:p>
      </xdr:txBody>
    </xdr:sp>
    <xdr:clientData/>
  </xdr:twoCellAnchor>
  <xdr:twoCellAnchor>
    <xdr:from>
      <xdr:col>2</xdr:col>
      <xdr:colOff>247650</xdr:colOff>
      <xdr:row>9</xdr:row>
      <xdr:rowOff>9525</xdr:rowOff>
    </xdr:from>
    <xdr:to>
      <xdr:col>4</xdr:col>
      <xdr:colOff>276225</xdr:colOff>
      <xdr:row>12</xdr:row>
      <xdr:rowOff>19050</xdr:rowOff>
    </xdr:to>
    <xdr:sp>
      <xdr:nvSpPr>
        <xdr:cNvPr id="4" name="Flowchart: Process 6"/>
        <xdr:cNvSpPr>
          <a:spLocks/>
        </xdr:cNvSpPr>
      </xdr:nvSpPr>
      <xdr:spPr>
        <a:xfrm>
          <a:off x="1466850" y="1609725"/>
          <a:ext cx="1247775" cy="495300"/>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Assess</a:t>
          </a:r>
          <a:r>
            <a:rPr lang="en-US" cap="none" sz="1000" b="0" i="0" u="none" baseline="0">
              <a:solidFill>
                <a:srgbClr val="000000"/>
              </a:solidFill>
            </a:rPr>
            <a:t> all Financial information</a:t>
          </a:r>
        </a:p>
      </xdr:txBody>
    </xdr:sp>
    <xdr:clientData/>
  </xdr:twoCellAnchor>
  <xdr:twoCellAnchor>
    <xdr:from>
      <xdr:col>10</xdr:col>
      <xdr:colOff>19050</xdr:colOff>
      <xdr:row>9</xdr:row>
      <xdr:rowOff>19050</xdr:rowOff>
    </xdr:from>
    <xdr:to>
      <xdr:col>12</xdr:col>
      <xdr:colOff>47625</xdr:colOff>
      <xdr:row>12</xdr:row>
      <xdr:rowOff>133350</xdr:rowOff>
    </xdr:to>
    <xdr:sp>
      <xdr:nvSpPr>
        <xdr:cNvPr id="5" name="Flowchart: Process 7"/>
        <xdr:cNvSpPr>
          <a:spLocks/>
        </xdr:cNvSpPr>
      </xdr:nvSpPr>
      <xdr:spPr>
        <a:xfrm>
          <a:off x="6115050" y="1619250"/>
          <a:ext cx="1247775" cy="600075"/>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Assess all Financial and workload information </a:t>
          </a:r>
        </a:p>
      </xdr:txBody>
    </xdr:sp>
    <xdr:clientData/>
  </xdr:twoCellAnchor>
  <xdr:twoCellAnchor>
    <xdr:from>
      <xdr:col>0</xdr:col>
      <xdr:colOff>533400</xdr:colOff>
      <xdr:row>14</xdr:row>
      <xdr:rowOff>66675</xdr:rowOff>
    </xdr:from>
    <xdr:to>
      <xdr:col>2</xdr:col>
      <xdr:colOff>228600</xdr:colOff>
      <xdr:row>17</xdr:row>
      <xdr:rowOff>76200</xdr:rowOff>
    </xdr:to>
    <xdr:sp>
      <xdr:nvSpPr>
        <xdr:cNvPr id="6" name="Flowchart: Process 8"/>
        <xdr:cNvSpPr>
          <a:spLocks/>
        </xdr:cNvSpPr>
      </xdr:nvSpPr>
      <xdr:spPr>
        <a:xfrm>
          <a:off x="533400" y="2476500"/>
          <a:ext cx="914400" cy="495300"/>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Working Capital Ratio</a:t>
          </a:r>
          <a:r>
            <a:rPr lang="en-US" cap="none" sz="1000" b="0" i="0" u="none" baseline="30000">
              <a:solidFill>
                <a:srgbClr val="000000"/>
              </a:solidFill>
            </a:rPr>
            <a:t>3</a:t>
          </a:r>
        </a:p>
      </xdr:txBody>
    </xdr:sp>
    <xdr:clientData/>
  </xdr:twoCellAnchor>
  <xdr:twoCellAnchor>
    <xdr:from>
      <xdr:col>4</xdr:col>
      <xdr:colOff>304800</xdr:colOff>
      <xdr:row>14</xdr:row>
      <xdr:rowOff>66675</xdr:rowOff>
    </xdr:from>
    <xdr:to>
      <xdr:col>6</xdr:col>
      <xdr:colOff>0</xdr:colOff>
      <xdr:row>17</xdr:row>
      <xdr:rowOff>76200</xdr:rowOff>
    </xdr:to>
    <xdr:sp>
      <xdr:nvSpPr>
        <xdr:cNvPr id="7" name="Flowchart: Process 9"/>
        <xdr:cNvSpPr>
          <a:spLocks/>
        </xdr:cNvSpPr>
      </xdr:nvSpPr>
      <xdr:spPr>
        <a:xfrm>
          <a:off x="2743200" y="2476500"/>
          <a:ext cx="914400" cy="495300"/>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Net Assets Ratio</a:t>
          </a:r>
          <a:r>
            <a:rPr lang="en-US" cap="none" sz="1000" b="0" i="0" u="none" baseline="30000">
              <a:solidFill>
                <a:srgbClr val="000000"/>
              </a:solidFill>
            </a:rPr>
            <a:t>4</a:t>
          </a:r>
        </a:p>
      </xdr:txBody>
    </xdr:sp>
    <xdr:clientData/>
  </xdr:twoCellAnchor>
  <xdr:twoCellAnchor>
    <xdr:from>
      <xdr:col>8</xdr:col>
      <xdr:colOff>0</xdr:colOff>
      <xdr:row>15</xdr:row>
      <xdr:rowOff>9525</xdr:rowOff>
    </xdr:from>
    <xdr:to>
      <xdr:col>9</xdr:col>
      <xdr:colOff>304800</xdr:colOff>
      <xdr:row>18</xdr:row>
      <xdr:rowOff>19050</xdr:rowOff>
    </xdr:to>
    <xdr:sp>
      <xdr:nvSpPr>
        <xdr:cNvPr id="8" name="Flowchart: Process 10"/>
        <xdr:cNvSpPr>
          <a:spLocks/>
        </xdr:cNvSpPr>
      </xdr:nvSpPr>
      <xdr:spPr>
        <a:xfrm>
          <a:off x="4876800" y="2581275"/>
          <a:ext cx="914400" cy="495300"/>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Working Capital Ratio</a:t>
          </a:r>
          <a:r>
            <a:rPr lang="en-US" cap="none" sz="1000" b="0" i="0" u="none" baseline="30000">
              <a:solidFill>
                <a:srgbClr val="000000"/>
              </a:solidFill>
            </a:rPr>
            <a:t>3</a:t>
          </a:r>
        </a:p>
      </xdr:txBody>
    </xdr:sp>
    <xdr:clientData/>
  </xdr:twoCellAnchor>
  <xdr:twoCellAnchor>
    <xdr:from>
      <xdr:col>10</xdr:col>
      <xdr:colOff>180975</xdr:colOff>
      <xdr:row>15</xdr:row>
      <xdr:rowOff>19050</xdr:rowOff>
    </xdr:from>
    <xdr:to>
      <xdr:col>11</xdr:col>
      <xdr:colOff>485775</xdr:colOff>
      <xdr:row>18</xdr:row>
      <xdr:rowOff>28575</xdr:rowOff>
    </xdr:to>
    <xdr:sp>
      <xdr:nvSpPr>
        <xdr:cNvPr id="9" name="Flowchart: Process 11"/>
        <xdr:cNvSpPr>
          <a:spLocks/>
        </xdr:cNvSpPr>
      </xdr:nvSpPr>
      <xdr:spPr>
        <a:xfrm>
          <a:off x="6276975" y="2590800"/>
          <a:ext cx="914400" cy="495300"/>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Net Assets Ratio</a:t>
          </a:r>
          <a:r>
            <a:rPr lang="en-US" cap="none" sz="1100" b="0" i="0" u="none" baseline="30000">
              <a:solidFill>
                <a:srgbClr val="000000"/>
              </a:solidFill>
            </a:rPr>
            <a:t>4</a:t>
          </a:r>
        </a:p>
      </xdr:txBody>
    </xdr:sp>
    <xdr:clientData/>
  </xdr:twoCellAnchor>
  <xdr:twoCellAnchor>
    <xdr:from>
      <xdr:col>12</xdr:col>
      <xdr:colOff>190500</xdr:colOff>
      <xdr:row>15</xdr:row>
      <xdr:rowOff>9525</xdr:rowOff>
    </xdr:from>
    <xdr:to>
      <xdr:col>13</xdr:col>
      <xdr:colOff>495300</xdr:colOff>
      <xdr:row>18</xdr:row>
      <xdr:rowOff>19050</xdr:rowOff>
    </xdr:to>
    <xdr:sp>
      <xdr:nvSpPr>
        <xdr:cNvPr id="10" name="Flowchart: Process 12"/>
        <xdr:cNvSpPr>
          <a:spLocks/>
        </xdr:cNvSpPr>
      </xdr:nvSpPr>
      <xdr:spPr>
        <a:xfrm>
          <a:off x="7505700" y="2581275"/>
          <a:ext cx="914400" cy="495300"/>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MACV</a:t>
          </a:r>
          <a:r>
            <a:rPr lang="en-US" cap="none" sz="1000" b="0" i="0" u="none" baseline="30000">
              <a:solidFill>
                <a:srgbClr val="000000"/>
              </a:solidFill>
            </a:rPr>
            <a:t>6</a:t>
          </a:r>
        </a:p>
      </xdr:txBody>
    </xdr:sp>
    <xdr:clientData/>
  </xdr:twoCellAnchor>
  <xdr:twoCellAnchor>
    <xdr:from>
      <xdr:col>1</xdr:col>
      <xdr:colOff>590550</xdr:colOff>
      <xdr:row>20</xdr:row>
      <xdr:rowOff>95250</xdr:rowOff>
    </xdr:from>
    <xdr:to>
      <xdr:col>3</xdr:col>
      <xdr:colOff>66675</xdr:colOff>
      <xdr:row>22</xdr:row>
      <xdr:rowOff>123825</xdr:rowOff>
    </xdr:to>
    <xdr:sp>
      <xdr:nvSpPr>
        <xdr:cNvPr id="11" name="Flowchart: Process 13"/>
        <xdr:cNvSpPr>
          <a:spLocks/>
        </xdr:cNvSpPr>
      </xdr:nvSpPr>
      <xdr:spPr>
        <a:xfrm>
          <a:off x="1200150" y="3476625"/>
          <a:ext cx="695325" cy="352425"/>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Pass</a:t>
          </a:r>
        </a:p>
      </xdr:txBody>
    </xdr:sp>
    <xdr:clientData/>
  </xdr:twoCellAnchor>
  <xdr:twoCellAnchor>
    <xdr:from>
      <xdr:col>3</xdr:col>
      <xdr:colOff>523875</xdr:colOff>
      <xdr:row>20</xdr:row>
      <xdr:rowOff>85725</xdr:rowOff>
    </xdr:from>
    <xdr:to>
      <xdr:col>5</xdr:col>
      <xdr:colOff>0</xdr:colOff>
      <xdr:row>22</xdr:row>
      <xdr:rowOff>114300</xdr:rowOff>
    </xdr:to>
    <xdr:sp>
      <xdr:nvSpPr>
        <xdr:cNvPr id="12" name="Flowchart: Process 15"/>
        <xdr:cNvSpPr>
          <a:spLocks/>
        </xdr:cNvSpPr>
      </xdr:nvSpPr>
      <xdr:spPr>
        <a:xfrm>
          <a:off x="2352675" y="3467100"/>
          <a:ext cx="695325" cy="352425"/>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Fail</a:t>
          </a:r>
        </a:p>
      </xdr:txBody>
    </xdr:sp>
    <xdr:clientData/>
  </xdr:twoCellAnchor>
  <xdr:twoCellAnchor>
    <xdr:from>
      <xdr:col>8</xdr:col>
      <xdr:colOff>400050</xdr:colOff>
      <xdr:row>21</xdr:row>
      <xdr:rowOff>85725</xdr:rowOff>
    </xdr:from>
    <xdr:to>
      <xdr:col>9</xdr:col>
      <xdr:colOff>485775</xdr:colOff>
      <xdr:row>23</xdr:row>
      <xdr:rowOff>114300</xdr:rowOff>
    </xdr:to>
    <xdr:sp>
      <xdr:nvSpPr>
        <xdr:cNvPr id="13" name="Flowchart: Process 18"/>
        <xdr:cNvSpPr>
          <a:spLocks/>
        </xdr:cNvSpPr>
      </xdr:nvSpPr>
      <xdr:spPr>
        <a:xfrm>
          <a:off x="5276850" y="3629025"/>
          <a:ext cx="695325" cy="352425"/>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Fail</a:t>
          </a:r>
        </a:p>
      </xdr:txBody>
    </xdr:sp>
    <xdr:clientData/>
  </xdr:twoCellAnchor>
  <xdr:twoCellAnchor>
    <xdr:from>
      <xdr:col>5</xdr:col>
      <xdr:colOff>390525</xdr:colOff>
      <xdr:row>23</xdr:row>
      <xdr:rowOff>114300</xdr:rowOff>
    </xdr:from>
    <xdr:to>
      <xdr:col>7</xdr:col>
      <xdr:colOff>419100</xdr:colOff>
      <xdr:row>26</xdr:row>
      <xdr:rowOff>123825</xdr:rowOff>
    </xdr:to>
    <xdr:sp>
      <xdr:nvSpPr>
        <xdr:cNvPr id="14" name="Flowchart: Process 22"/>
        <xdr:cNvSpPr>
          <a:spLocks/>
        </xdr:cNvSpPr>
      </xdr:nvSpPr>
      <xdr:spPr>
        <a:xfrm>
          <a:off x="3438525" y="3981450"/>
          <a:ext cx="1247775" cy="495300"/>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Guarantor required</a:t>
          </a:r>
        </a:p>
      </xdr:txBody>
    </xdr:sp>
    <xdr:clientData/>
  </xdr:twoCellAnchor>
  <xdr:twoCellAnchor>
    <xdr:from>
      <xdr:col>4</xdr:col>
      <xdr:colOff>200025</xdr:colOff>
      <xdr:row>28</xdr:row>
      <xdr:rowOff>47625</xdr:rowOff>
    </xdr:from>
    <xdr:to>
      <xdr:col>5</xdr:col>
      <xdr:colOff>504825</xdr:colOff>
      <xdr:row>31</xdr:row>
      <xdr:rowOff>57150</xdr:rowOff>
    </xdr:to>
    <xdr:sp>
      <xdr:nvSpPr>
        <xdr:cNvPr id="15" name="Flowchart: Process 23"/>
        <xdr:cNvSpPr>
          <a:spLocks/>
        </xdr:cNvSpPr>
      </xdr:nvSpPr>
      <xdr:spPr>
        <a:xfrm>
          <a:off x="2638425" y="4724400"/>
          <a:ext cx="914400" cy="495300"/>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Corporate Guarantor</a:t>
          </a:r>
        </a:p>
      </xdr:txBody>
    </xdr:sp>
    <xdr:clientData/>
  </xdr:twoCellAnchor>
  <xdr:twoCellAnchor>
    <xdr:from>
      <xdr:col>7</xdr:col>
      <xdr:colOff>381000</xdr:colOff>
      <xdr:row>28</xdr:row>
      <xdr:rowOff>57150</xdr:rowOff>
    </xdr:from>
    <xdr:to>
      <xdr:col>9</xdr:col>
      <xdr:colOff>76200</xdr:colOff>
      <xdr:row>31</xdr:row>
      <xdr:rowOff>66675</xdr:rowOff>
    </xdr:to>
    <xdr:sp>
      <xdr:nvSpPr>
        <xdr:cNvPr id="16" name="Flowchart: Process 24"/>
        <xdr:cNvSpPr>
          <a:spLocks/>
        </xdr:cNvSpPr>
      </xdr:nvSpPr>
      <xdr:spPr>
        <a:xfrm>
          <a:off x="4648200" y="4733925"/>
          <a:ext cx="914400" cy="495300"/>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Director/s Guarantee</a:t>
          </a:r>
        </a:p>
      </xdr:txBody>
    </xdr:sp>
    <xdr:clientData/>
  </xdr:twoCellAnchor>
  <xdr:twoCellAnchor>
    <xdr:from>
      <xdr:col>4</xdr:col>
      <xdr:colOff>200025</xdr:colOff>
      <xdr:row>33</xdr:row>
      <xdr:rowOff>133350</xdr:rowOff>
    </xdr:from>
    <xdr:to>
      <xdr:col>5</xdr:col>
      <xdr:colOff>504825</xdr:colOff>
      <xdr:row>36</xdr:row>
      <xdr:rowOff>114300</xdr:rowOff>
    </xdr:to>
    <xdr:sp>
      <xdr:nvSpPr>
        <xdr:cNvPr id="17" name="Flowchart: Process 25"/>
        <xdr:cNvSpPr>
          <a:spLocks/>
        </xdr:cNvSpPr>
      </xdr:nvSpPr>
      <xdr:spPr>
        <a:xfrm>
          <a:off x="2638425" y="5619750"/>
          <a:ext cx="914400" cy="466725"/>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Net Assets Ratio</a:t>
          </a:r>
          <a:r>
            <a:rPr lang="en-US" cap="none" sz="1000" b="0" i="0" u="none" baseline="30000">
              <a:solidFill>
                <a:srgbClr val="000000"/>
              </a:solidFill>
            </a:rPr>
            <a:t>9</a:t>
          </a:r>
        </a:p>
      </xdr:txBody>
    </xdr:sp>
    <xdr:clientData/>
  </xdr:twoCellAnchor>
  <xdr:twoCellAnchor>
    <xdr:from>
      <xdr:col>7</xdr:col>
      <xdr:colOff>323850</xdr:colOff>
      <xdr:row>33</xdr:row>
      <xdr:rowOff>114300</xdr:rowOff>
    </xdr:from>
    <xdr:to>
      <xdr:col>9</xdr:col>
      <xdr:colOff>133350</xdr:colOff>
      <xdr:row>36</xdr:row>
      <xdr:rowOff>123825</xdr:rowOff>
    </xdr:to>
    <xdr:sp>
      <xdr:nvSpPr>
        <xdr:cNvPr id="18" name="Flowchart: Process 26"/>
        <xdr:cNvSpPr>
          <a:spLocks/>
        </xdr:cNvSpPr>
      </xdr:nvSpPr>
      <xdr:spPr>
        <a:xfrm>
          <a:off x="4591050" y="5600700"/>
          <a:ext cx="1028700" cy="495300"/>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Unencumbered Property Ratio</a:t>
          </a:r>
        </a:p>
      </xdr:txBody>
    </xdr:sp>
    <xdr:clientData/>
  </xdr:twoCellAnchor>
  <xdr:twoCellAnchor>
    <xdr:from>
      <xdr:col>5</xdr:col>
      <xdr:colOff>228600</xdr:colOff>
      <xdr:row>38</xdr:row>
      <xdr:rowOff>142875</xdr:rowOff>
    </xdr:from>
    <xdr:to>
      <xdr:col>6</xdr:col>
      <xdr:colOff>314325</xdr:colOff>
      <xdr:row>41</xdr:row>
      <xdr:rowOff>9525</xdr:rowOff>
    </xdr:to>
    <xdr:sp>
      <xdr:nvSpPr>
        <xdr:cNvPr id="19" name="Flowchart: Process 27"/>
        <xdr:cNvSpPr>
          <a:spLocks/>
        </xdr:cNvSpPr>
      </xdr:nvSpPr>
      <xdr:spPr>
        <a:xfrm>
          <a:off x="3276600" y="6438900"/>
          <a:ext cx="695325" cy="352425"/>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Pass</a:t>
          </a:r>
        </a:p>
      </xdr:txBody>
    </xdr:sp>
    <xdr:clientData/>
  </xdr:twoCellAnchor>
  <xdr:twoCellAnchor>
    <xdr:from>
      <xdr:col>6</xdr:col>
      <xdr:colOff>209550</xdr:colOff>
      <xdr:row>43</xdr:row>
      <xdr:rowOff>47625</xdr:rowOff>
    </xdr:from>
    <xdr:to>
      <xdr:col>7</xdr:col>
      <xdr:colOff>466725</xdr:colOff>
      <xdr:row>45</xdr:row>
      <xdr:rowOff>114300</xdr:rowOff>
    </xdr:to>
    <xdr:sp>
      <xdr:nvSpPr>
        <xdr:cNvPr id="20" name="Flowchart: Process 29"/>
        <xdr:cNvSpPr>
          <a:spLocks/>
        </xdr:cNvSpPr>
      </xdr:nvSpPr>
      <xdr:spPr>
        <a:xfrm>
          <a:off x="3867150" y="7153275"/>
          <a:ext cx="866775" cy="390525"/>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Medium</a:t>
          </a:r>
          <a:r>
            <a:rPr lang="en-US" cap="none" sz="1000" b="0" i="0" u="none" baseline="0">
              <a:solidFill>
                <a:srgbClr val="000000"/>
              </a:solidFill>
            </a:rPr>
            <a:t> Risk</a:t>
          </a:r>
        </a:p>
      </xdr:txBody>
    </xdr:sp>
    <xdr:clientData/>
  </xdr:twoCellAnchor>
  <xdr:twoCellAnchor>
    <xdr:from>
      <xdr:col>9</xdr:col>
      <xdr:colOff>381000</xdr:colOff>
      <xdr:row>43</xdr:row>
      <xdr:rowOff>57150</xdr:rowOff>
    </xdr:from>
    <xdr:to>
      <xdr:col>11</xdr:col>
      <xdr:colOff>28575</xdr:colOff>
      <xdr:row>45</xdr:row>
      <xdr:rowOff>123825</xdr:rowOff>
    </xdr:to>
    <xdr:sp>
      <xdr:nvSpPr>
        <xdr:cNvPr id="21" name="Flowchart: Process 30"/>
        <xdr:cNvSpPr>
          <a:spLocks/>
        </xdr:cNvSpPr>
      </xdr:nvSpPr>
      <xdr:spPr>
        <a:xfrm>
          <a:off x="5867400" y="7162800"/>
          <a:ext cx="866775" cy="390525"/>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High Risk</a:t>
          </a:r>
        </a:p>
      </xdr:txBody>
    </xdr:sp>
    <xdr:clientData/>
  </xdr:twoCellAnchor>
  <xdr:twoCellAnchor>
    <xdr:from>
      <xdr:col>3</xdr:col>
      <xdr:colOff>171450</xdr:colOff>
      <xdr:row>43</xdr:row>
      <xdr:rowOff>57150</xdr:rowOff>
    </xdr:from>
    <xdr:to>
      <xdr:col>4</xdr:col>
      <xdr:colOff>428625</xdr:colOff>
      <xdr:row>45</xdr:row>
      <xdr:rowOff>123825</xdr:rowOff>
    </xdr:to>
    <xdr:sp>
      <xdr:nvSpPr>
        <xdr:cNvPr id="22" name="Flowchart: Process 31"/>
        <xdr:cNvSpPr>
          <a:spLocks/>
        </xdr:cNvSpPr>
      </xdr:nvSpPr>
      <xdr:spPr>
        <a:xfrm>
          <a:off x="2000250" y="7162800"/>
          <a:ext cx="866775" cy="390525"/>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Low</a:t>
          </a:r>
          <a:r>
            <a:rPr lang="en-US" cap="none" sz="1000" b="0" i="0" u="none" baseline="0">
              <a:solidFill>
                <a:srgbClr val="000000"/>
              </a:solidFill>
            </a:rPr>
            <a:t> Risk</a:t>
          </a:r>
        </a:p>
      </xdr:txBody>
    </xdr:sp>
    <xdr:clientData/>
  </xdr:twoCellAnchor>
  <xdr:twoCellAnchor>
    <xdr:from>
      <xdr:col>8</xdr:col>
      <xdr:colOff>104775</xdr:colOff>
      <xdr:row>2</xdr:row>
      <xdr:rowOff>104775</xdr:rowOff>
    </xdr:from>
    <xdr:to>
      <xdr:col>9</xdr:col>
      <xdr:colOff>200025</xdr:colOff>
      <xdr:row>5</xdr:row>
      <xdr:rowOff>19050</xdr:rowOff>
    </xdr:to>
    <xdr:sp>
      <xdr:nvSpPr>
        <xdr:cNvPr id="23" name="Elbow Connector 34"/>
        <xdr:cNvSpPr>
          <a:spLocks/>
        </xdr:cNvSpPr>
      </xdr:nvSpPr>
      <xdr:spPr>
        <a:xfrm>
          <a:off x="4981575" y="495300"/>
          <a:ext cx="704850" cy="4762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xdr:colOff>
      <xdr:row>2</xdr:row>
      <xdr:rowOff>104775</xdr:rowOff>
    </xdr:from>
    <xdr:to>
      <xdr:col>6</xdr:col>
      <xdr:colOff>76200</xdr:colOff>
      <xdr:row>5</xdr:row>
      <xdr:rowOff>9525</xdr:rowOff>
    </xdr:to>
    <xdr:sp>
      <xdr:nvSpPr>
        <xdr:cNvPr id="24" name="Elbow Connector 34"/>
        <xdr:cNvSpPr>
          <a:spLocks/>
        </xdr:cNvSpPr>
      </xdr:nvSpPr>
      <xdr:spPr>
        <a:xfrm rot="10800000" flipV="1">
          <a:off x="3076575" y="495300"/>
          <a:ext cx="657225" cy="46672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276225</xdr:colOff>
      <xdr:row>8</xdr:row>
      <xdr:rowOff>19050</xdr:rowOff>
    </xdr:from>
    <xdr:to>
      <xdr:col>5</xdr:col>
      <xdr:colOff>28575</xdr:colOff>
      <xdr:row>10</xdr:row>
      <xdr:rowOff>95250</xdr:rowOff>
    </xdr:to>
    <xdr:sp>
      <xdr:nvSpPr>
        <xdr:cNvPr id="25" name="Elbow Connector 34"/>
        <xdr:cNvSpPr>
          <a:spLocks/>
        </xdr:cNvSpPr>
      </xdr:nvSpPr>
      <xdr:spPr>
        <a:xfrm rot="5400000">
          <a:off x="2714625" y="1457325"/>
          <a:ext cx="361950" cy="4000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200025</xdr:colOff>
      <xdr:row>8</xdr:row>
      <xdr:rowOff>28575</xdr:rowOff>
    </xdr:from>
    <xdr:to>
      <xdr:col>10</xdr:col>
      <xdr:colOff>19050</xdr:colOff>
      <xdr:row>10</xdr:row>
      <xdr:rowOff>152400</xdr:rowOff>
    </xdr:to>
    <xdr:sp>
      <xdr:nvSpPr>
        <xdr:cNvPr id="26" name="Elbow Connector 34"/>
        <xdr:cNvSpPr>
          <a:spLocks/>
        </xdr:cNvSpPr>
      </xdr:nvSpPr>
      <xdr:spPr>
        <a:xfrm rot="16200000" flipH="1">
          <a:off x="5686425" y="1466850"/>
          <a:ext cx="428625" cy="44767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333375</xdr:colOff>
      <xdr:row>15</xdr:row>
      <xdr:rowOff>152400</xdr:rowOff>
    </xdr:from>
    <xdr:to>
      <xdr:col>3</xdr:col>
      <xdr:colOff>276225</xdr:colOff>
      <xdr:row>20</xdr:row>
      <xdr:rowOff>95250</xdr:rowOff>
    </xdr:to>
    <xdr:sp>
      <xdr:nvSpPr>
        <xdr:cNvPr id="27" name="Elbow Connector 34"/>
        <xdr:cNvSpPr>
          <a:spLocks/>
        </xdr:cNvSpPr>
      </xdr:nvSpPr>
      <xdr:spPr>
        <a:xfrm rot="5400000">
          <a:off x="1552575" y="2724150"/>
          <a:ext cx="552450" cy="752475"/>
        </a:xfrm>
        <a:prstGeom prst="bentConnector3">
          <a:avLst>
            <a:gd name="adj" fmla="val 48736"/>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15</xdr:row>
      <xdr:rowOff>152400</xdr:rowOff>
    </xdr:from>
    <xdr:to>
      <xdr:col>4</xdr:col>
      <xdr:colOff>266700</xdr:colOff>
      <xdr:row>20</xdr:row>
      <xdr:rowOff>85725</xdr:rowOff>
    </xdr:to>
    <xdr:sp>
      <xdr:nvSpPr>
        <xdr:cNvPr id="28" name="Elbow Connector 34"/>
        <xdr:cNvSpPr>
          <a:spLocks/>
        </xdr:cNvSpPr>
      </xdr:nvSpPr>
      <xdr:spPr>
        <a:xfrm rot="16200000" flipH="1">
          <a:off x="2114550" y="2724150"/>
          <a:ext cx="590550" cy="74295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333375</xdr:colOff>
      <xdr:row>22</xdr:row>
      <xdr:rowOff>123825</xdr:rowOff>
    </xdr:from>
    <xdr:to>
      <xdr:col>3</xdr:col>
      <xdr:colOff>171450</xdr:colOff>
      <xdr:row>44</xdr:row>
      <xdr:rowOff>85725</xdr:rowOff>
    </xdr:to>
    <xdr:sp>
      <xdr:nvSpPr>
        <xdr:cNvPr id="29" name="Elbow Connector 34"/>
        <xdr:cNvSpPr>
          <a:spLocks/>
        </xdr:cNvSpPr>
      </xdr:nvSpPr>
      <xdr:spPr>
        <a:xfrm rot="16200000" flipH="1">
          <a:off x="1552575" y="3829050"/>
          <a:ext cx="447675" cy="35242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266700</xdr:colOff>
      <xdr:row>22</xdr:row>
      <xdr:rowOff>114300</xdr:rowOff>
    </xdr:from>
    <xdr:to>
      <xdr:col>5</xdr:col>
      <xdr:colOff>390525</xdr:colOff>
      <xdr:row>25</xdr:row>
      <xdr:rowOff>38100</xdr:rowOff>
    </xdr:to>
    <xdr:sp>
      <xdr:nvSpPr>
        <xdr:cNvPr id="30" name="Elbow Connector 34"/>
        <xdr:cNvSpPr>
          <a:spLocks/>
        </xdr:cNvSpPr>
      </xdr:nvSpPr>
      <xdr:spPr>
        <a:xfrm rot="16200000" flipH="1">
          <a:off x="2705100" y="3819525"/>
          <a:ext cx="733425" cy="40957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457200</xdr:colOff>
      <xdr:row>12</xdr:row>
      <xdr:rowOff>133350</xdr:rowOff>
    </xdr:from>
    <xdr:to>
      <xdr:col>11</xdr:col>
      <xdr:colOff>38100</xdr:colOff>
      <xdr:row>15</xdr:row>
      <xdr:rowOff>9525</xdr:rowOff>
    </xdr:to>
    <xdr:sp>
      <xdr:nvSpPr>
        <xdr:cNvPr id="31" name="Elbow Connector 34"/>
        <xdr:cNvSpPr>
          <a:spLocks/>
        </xdr:cNvSpPr>
      </xdr:nvSpPr>
      <xdr:spPr>
        <a:xfrm rot="5400000">
          <a:off x="5334000" y="2219325"/>
          <a:ext cx="1409700" cy="36195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38100</xdr:colOff>
      <xdr:row>12</xdr:row>
      <xdr:rowOff>133350</xdr:rowOff>
    </xdr:from>
    <xdr:to>
      <xdr:col>13</xdr:col>
      <xdr:colOff>38100</xdr:colOff>
      <xdr:row>15</xdr:row>
      <xdr:rowOff>9525</xdr:rowOff>
    </xdr:to>
    <xdr:sp>
      <xdr:nvSpPr>
        <xdr:cNvPr id="32" name="Elbow Connector 34"/>
        <xdr:cNvSpPr>
          <a:spLocks/>
        </xdr:cNvSpPr>
      </xdr:nvSpPr>
      <xdr:spPr>
        <a:xfrm rot="16200000" flipH="1">
          <a:off x="6743700" y="2219325"/>
          <a:ext cx="1219200" cy="36195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28575</xdr:colOff>
      <xdr:row>12</xdr:row>
      <xdr:rowOff>133350</xdr:rowOff>
    </xdr:from>
    <xdr:to>
      <xdr:col>11</xdr:col>
      <xdr:colOff>38100</xdr:colOff>
      <xdr:row>15</xdr:row>
      <xdr:rowOff>19050</xdr:rowOff>
    </xdr:to>
    <xdr:sp>
      <xdr:nvSpPr>
        <xdr:cNvPr id="33" name="Straight Arrow Connector 108"/>
        <xdr:cNvSpPr>
          <a:spLocks/>
        </xdr:cNvSpPr>
      </xdr:nvSpPr>
      <xdr:spPr>
        <a:xfrm flipH="1">
          <a:off x="6734175" y="2219325"/>
          <a:ext cx="9525" cy="371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419100</xdr:colOff>
      <xdr:row>23</xdr:row>
      <xdr:rowOff>114300</xdr:rowOff>
    </xdr:from>
    <xdr:to>
      <xdr:col>9</xdr:col>
      <xdr:colOff>142875</xdr:colOff>
      <xdr:row>25</xdr:row>
      <xdr:rowOff>38100</xdr:rowOff>
    </xdr:to>
    <xdr:sp>
      <xdr:nvSpPr>
        <xdr:cNvPr id="34" name="Elbow Connector 34"/>
        <xdr:cNvSpPr>
          <a:spLocks/>
        </xdr:cNvSpPr>
      </xdr:nvSpPr>
      <xdr:spPr>
        <a:xfrm rot="5400000">
          <a:off x="4686300" y="3981450"/>
          <a:ext cx="942975" cy="2476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457200</xdr:colOff>
      <xdr:row>18</xdr:row>
      <xdr:rowOff>19050</xdr:rowOff>
    </xdr:from>
    <xdr:to>
      <xdr:col>9</xdr:col>
      <xdr:colOff>133350</xdr:colOff>
      <xdr:row>21</xdr:row>
      <xdr:rowOff>85725</xdr:rowOff>
    </xdr:to>
    <xdr:sp>
      <xdr:nvSpPr>
        <xdr:cNvPr id="35" name="Elbow Connector 34"/>
        <xdr:cNvSpPr>
          <a:spLocks/>
        </xdr:cNvSpPr>
      </xdr:nvSpPr>
      <xdr:spPr>
        <a:xfrm rot="16200000" flipH="1">
          <a:off x="5334000" y="3076575"/>
          <a:ext cx="285750" cy="552450"/>
        </a:xfrm>
        <a:prstGeom prst="bentConnector3">
          <a:avLst>
            <a:gd name="adj" fmla="val 5517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352425</xdr:colOff>
      <xdr:row>18</xdr:row>
      <xdr:rowOff>19050</xdr:rowOff>
    </xdr:from>
    <xdr:to>
      <xdr:col>13</xdr:col>
      <xdr:colOff>38100</xdr:colOff>
      <xdr:row>21</xdr:row>
      <xdr:rowOff>152400</xdr:rowOff>
    </xdr:to>
    <xdr:sp>
      <xdr:nvSpPr>
        <xdr:cNvPr id="36" name="Elbow Connector 34"/>
        <xdr:cNvSpPr>
          <a:spLocks/>
        </xdr:cNvSpPr>
      </xdr:nvSpPr>
      <xdr:spPr>
        <a:xfrm rot="5400000">
          <a:off x="7667625" y="3076575"/>
          <a:ext cx="295275" cy="61912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609600</xdr:colOff>
      <xdr:row>23</xdr:row>
      <xdr:rowOff>19050</xdr:rowOff>
    </xdr:from>
    <xdr:to>
      <xdr:col>13</xdr:col>
      <xdr:colOff>85725</xdr:colOff>
      <xdr:row>45</xdr:row>
      <xdr:rowOff>123825</xdr:rowOff>
    </xdr:to>
    <xdr:sp>
      <xdr:nvSpPr>
        <xdr:cNvPr id="37" name="Elbow Connector 34"/>
        <xdr:cNvSpPr>
          <a:spLocks/>
        </xdr:cNvSpPr>
      </xdr:nvSpPr>
      <xdr:spPr>
        <a:xfrm flipH="1">
          <a:off x="2438400" y="3886200"/>
          <a:ext cx="5572125" cy="3667125"/>
        </a:xfrm>
        <a:prstGeom prst="bentConnector4">
          <a:avLst>
            <a:gd name="adj1" fmla="val -51537"/>
            <a:gd name="adj2" fmla="val 53888"/>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xdr:colOff>
      <xdr:row>26</xdr:row>
      <xdr:rowOff>123825</xdr:rowOff>
    </xdr:from>
    <xdr:to>
      <xdr:col>6</xdr:col>
      <xdr:colOff>409575</xdr:colOff>
      <xdr:row>28</xdr:row>
      <xdr:rowOff>47625</xdr:rowOff>
    </xdr:to>
    <xdr:sp>
      <xdr:nvSpPr>
        <xdr:cNvPr id="38" name="Elbow Connector 34"/>
        <xdr:cNvSpPr>
          <a:spLocks/>
        </xdr:cNvSpPr>
      </xdr:nvSpPr>
      <xdr:spPr>
        <a:xfrm rot="5400000">
          <a:off x="3095625" y="4476750"/>
          <a:ext cx="971550" cy="24765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409575</xdr:colOff>
      <xdr:row>26</xdr:row>
      <xdr:rowOff>123825</xdr:rowOff>
    </xdr:from>
    <xdr:to>
      <xdr:col>8</xdr:col>
      <xdr:colOff>228600</xdr:colOff>
      <xdr:row>28</xdr:row>
      <xdr:rowOff>57150</xdr:rowOff>
    </xdr:to>
    <xdr:sp>
      <xdr:nvSpPr>
        <xdr:cNvPr id="39" name="Elbow Connector 34"/>
        <xdr:cNvSpPr>
          <a:spLocks/>
        </xdr:cNvSpPr>
      </xdr:nvSpPr>
      <xdr:spPr>
        <a:xfrm rot="16200000" flipH="1">
          <a:off x="4067175" y="4476750"/>
          <a:ext cx="1038225" cy="25717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xdr:colOff>
      <xdr:row>31</xdr:row>
      <xdr:rowOff>57150</xdr:rowOff>
    </xdr:from>
    <xdr:to>
      <xdr:col>5</xdr:col>
      <xdr:colOff>47625</xdr:colOff>
      <xdr:row>33</xdr:row>
      <xdr:rowOff>133350</xdr:rowOff>
    </xdr:to>
    <xdr:sp>
      <xdr:nvSpPr>
        <xdr:cNvPr id="40" name="Straight Arrow Connector 165"/>
        <xdr:cNvSpPr>
          <a:spLocks/>
        </xdr:cNvSpPr>
      </xdr:nvSpPr>
      <xdr:spPr>
        <a:xfrm>
          <a:off x="3095625" y="5219700"/>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228600</xdr:colOff>
      <xdr:row>31</xdr:row>
      <xdr:rowOff>66675</xdr:rowOff>
    </xdr:from>
    <xdr:to>
      <xdr:col>8</xdr:col>
      <xdr:colOff>228600</xdr:colOff>
      <xdr:row>33</xdr:row>
      <xdr:rowOff>114300</xdr:rowOff>
    </xdr:to>
    <xdr:sp>
      <xdr:nvSpPr>
        <xdr:cNvPr id="41" name="Straight Arrow Connector 172"/>
        <xdr:cNvSpPr>
          <a:spLocks/>
        </xdr:cNvSpPr>
      </xdr:nvSpPr>
      <xdr:spPr>
        <a:xfrm>
          <a:off x="5105400" y="5229225"/>
          <a:ext cx="0" cy="371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38</xdr:row>
      <xdr:rowOff>142875</xdr:rowOff>
    </xdr:from>
    <xdr:to>
      <xdr:col>8</xdr:col>
      <xdr:colOff>76200</xdr:colOff>
      <xdr:row>41</xdr:row>
      <xdr:rowOff>9525</xdr:rowOff>
    </xdr:to>
    <xdr:sp>
      <xdr:nvSpPr>
        <xdr:cNvPr id="42" name="Flowchart: Process 176"/>
        <xdr:cNvSpPr>
          <a:spLocks/>
        </xdr:cNvSpPr>
      </xdr:nvSpPr>
      <xdr:spPr>
        <a:xfrm>
          <a:off x="4257675" y="6438900"/>
          <a:ext cx="695325" cy="352425"/>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Fail</a:t>
          </a:r>
        </a:p>
      </xdr:txBody>
    </xdr:sp>
    <xdr:clientData/>
  </xdr:twoCellAnchor>
  <xdr:twoCellAnchor>
    <xdr:from>
      <xdr:col>5</xdr:col>
      <xdr:colOff>47625</xdr:colOff>
      <xdr:row>36</xdr:row>
      <xdr:rowOff>114300</xdr:rowOff>
    </xdr:from>
    <xdr:to>
      <xdr:col>5</xdr:col>
      <xdr:colOff>581025</xdr:colOff>
      <xdr:row>38</xdr:row>
      <xdr:rowOff>142875</xdr:rowOff>
    </xdr:to>
    <xdr:sp>
      <xdr:nvSpPr>
        <xdr:cNvPr id="43" name="Elbow Connector 34"/>
        <xdr:cNvSpPr>
          <a:spLocks/>
        </xdr:cNvSpPr>
      </xdr:nvSpPr>
      <xdr:spPr>
        <a:xfrm rot="16200000" flipH="1">
          <a:off x="3095625" y="6086475"/>
          <a:ext cx="533400" cy="35242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342900</xdr:colOff>
      <xdr:row>36</xdr:row>
      <xdr:rowOff>123825</xdr:rowOff>
    </xdr:from>
    <xdr:to>
      <xdr:col>8</xdr:col>
      <xdr:colOff>228600</xdr:colOff>
      <xdr:row>38</xdr:row>
      <xdr:rowOff>142875</xdr:rowOff>
    </xdr:to>
    <xdr:sp>
      <xdr:nvSpPr>
        <xdr:cNvPr id="44" name="Elbow Connector 34"/>
        <xdr:cNvSpPr>
          <a:spLocks/>
        </xdr:cNvSpPr>
      </xdr:nvSpPr>
      <xdr:spPr>
        <a:xfrm rot="5400000">
          <a:off x="4610100" y="6096000"/>
          <a:ext cx="495300" cy="34290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xdr:colOff>
      <xdr:row>36</xdr:row>
      <xdr:rowOff>114300</xdr:rowOff>
    </xdr:from>
    <xdr:to>
      <xdr:col>8</xdr:col>
      <xdr:colOff>228600</xdr:colOff>
      <xdr:row>36</xdr:row>
      <xdr:rowOff>123825</xdr:rowOff>
    </xdr:to>
    <xdr:sp>
      <xdr:nvSpPr>
        <xdr:cNvPr id="45" name="Elbow Connector 185"/>
        <xdr:cNvSpPr>
          <a:spLocks/>
        </xdr:cNvSpPr>
      </xdr:nvSpPr>
      <xdr:spPr>
        <a:xfrm rot="16200000" flipH="1">
          <a:off x="3095625" y="6086475"/>
          <a:ext cx="2009775" cy="9525"/>
        </a:xfrm>
        <a:prstGeom prst="bentConnector3">
          <a:avLst>
            <a:gd name="adj" fmla="val 190000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381000</xdr:colOff>
      <xdr:row>12</xdr:row>
      <xdr:rowOff>19050</xdr:rowOff>
    </xdr:from>
    <xdr:to>
      <xdr:col>3</xdr:col>
      <xdr:colOff>266700</xdr:colOff>
      <xdr:row>14</xdr:row>
      <xdr:rowOff>66675</xdr:rowOff>
    </xdr:to>
    <xdr:sp>
      <xdr:nvSpPr>
        <xdr:cNvPr id="46" name="Elbow Connector 192"/>
        <xdr:cNvSpPr>
          <a:spLocks/>
        </xdr:cNvSpPr>
      </xdr:nvSpPr>
      <xdr:spPr>
        <a:xfrm rot="5400000">
          <a:off x="990600" y="2105025"/>
          <a:ext cx="1104900" cy="37147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266700</xdr:colOff>
      <xdr:row>12</xdr:row>
      <xdr:rowOff>19050</xdr:rowOff>
    </xdr:from>
    <xdr:to>
      <xdr:col>5</xdr:col>
      <xdr:colOff>152400</xdr:colOff>
      <xdr:row>14</xdr:row>
      <xdr:rowOff>66675</xdr:rowOff>
    </xdr:to>
    <xdr:sp>
      <xdr:nvSpPr>
        <xdr:cNvPr id="47" name="Elbow Connector 195"/>
        <xdr:cNvSpPr>
          <a:spLocks/>
        </xdr:cNvSpPr>
      </xdr:nvSpPr>
      <xdr:spPr>
        <a:xfrm rot="16200000" flipH="1">
          <a:off x="2095500" y="2105025"/>
          <a:ext cx="1104900" cy="37147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228600</xdr:colOff>
      <xdr:row>15</xdr:row>
      <xdr:rowOff>152400</xdr:rowOff>
    </xdr:from>
    <xdr:to>
      <xdr:col>4</xdr:col>
      <xdr:colOff>304800</xdr:colOff>
      <xdr:row>15</xdr:row>
      <xdr:rowOff>152400</xdr:rowOff>
    </xdr:to>
    <xdr:sp>
      <xdr:nvSpPr>
        <xdr:cNvPr id="48" name="Straight Connector 200"/>
        <xdr:cNvSpPr>
          <a:spLocks/>
        </xdr:cNvSpPr>
      </xdr:nvSpPr>
      <xdr:spPr>
        <a:xfrm>
          <a:off x="1447800" y="2724150"/>
          <a:ext cx="1295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342900</xdr:colOff>
      <xdr:row>41</xdr:row>
      <xdr:rowOff>9525</xdr:rowOff>
    </xdr:from>
    <xdr:to>
      <xdr:col>10</xdr:col>
      <xdr:colOff>209550</xdr:colOff>
      <xdr:row>43</xdr:row>
      <xdr:rowOff>57150</xdr:rowOff>
    </xdr:to>
    <xdr:sp>
      <xdr:nvSpPr>
        <xdr:cNvPr id="49" name="Elbow Connector 242"/>
        <xdr:cNvSpPr>
          <a:spLocks/>
        </xdr:cNvSpPr>
      </xdr:nvSpPr>
      <xdr:spPr>
        <a:xfrm rot="16200000" flipH="1">
          <a:off x="4610100" y="6791325"/>
          <a:ext cx="1695450" cy="37147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581025</xdr:colOff>
      <xdr:row>41</xdr:row>
      <xdr:rowOff>9525</xdr:rowOff>
    </xdr:from>
    <xdr:to>
      <xdr:col>6</xdr:col>
      <xdr:colOff>209550</xdr:colOff>
      <xdr:row>44</xdr:row>
      <xdr:rowOff>76200</xdr:rowOff>
    </xdr:to>
    <xdr:sp>
      <xdr:nvSpPr>
        <xdr:cNvPr id="50" name="Elbow Connector 245"/>
        <xdr:cNvSpPr>
          <a:spLocks/>
        </xdr:cNvSpPr>
      </xdr:nvSpPr>
      <xdr:spPr>
        <a:xfrm rot="16200000" flipH="1">
          <a:off x="3629025" y="6791325"/>
          <a:ext cx="238125" cy="5524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21</xdr:row>
      <xdr:rowOff>152400</xdr:rowOff>
    </xdr:from>
    <xdr:to>
      <xdr:col>13</xdr:col>
      <xdr:colOff>85725</xdr:colOff>
      <xdr:row>24</xdr:row>
      <xdr:rowOff>38100</xdr:rowOff>
    </xdr:to>
    <xdr:sp>
      <xdr:nvSpPr>
        <xdr:cNvPr id="51" name="Flowchart: Process 280"/>
        <xdr:cNvSpPr>
          <a:spLocks/>
        </xdr:cNvSpPr>
      </xdr:nvSpPr>
      <xdr:spPr>
        <a:xfrm>
          <a:off x="7315200" y="3695700"/>
          <a:ext cx="695325" cy="371475"/>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Pass</a:t>
          </a:r>
        </a:p>
      </xdr:txBody>
    </xdr:sp>
    <xdr:clientData/>
  </xdr:twoCellAnchor>
  <xdr:twoCellAnchor>
    <xdr:from>
      <xdr:col>9</xdr:col>
      <xdr:colOff>142875</xdr:colOff>
      <xdr:row>18</xdr:row>
      <xdr:rowOff>28575</xdr:rowOff>
    </xdr:from>
    <xdr:to>
      <xdr:col>11</xdr:col>
      <xdr:colOff>28575</xdr:colOff>
      <xdr:row>21</xdr:row>
      <xdr:rowOff>85725</xdr:rowOff>
    </xdr:to>
    <xdr:sp>
      <xdr:nvSpPr>
        <xdr:cNvPr id="52" name="Elbow Connector 34"/>
        <xdr:cNvSpPr>
          <a:spLocks/>
        </xdr:cNvSpPr>
      </xdr:nvSpPr>
      <xdr:spPr>
        <a:xfrm rot="5400000">
          <a:off x="5629275" y="3086100"/>
          <a:ext cx="1104900" cy="542925"/>
        </a:xfrm>
        <a:prstGeom prst="bentConnector3">
          <a:avLst>
            <a:gd name="adj" fmla="val 53509"/>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28575</xdr:colOff>
      <xdr:row>18</xdr:row>
      <xdr:rowOff>19050</xdr:rowOff>
    </xdr:from>
    <xdr:to>
      <xdr:col>13</xdr:col>
      <xdr:colOff>38100</xdr:colOff>
      <xdr:row>18</xdr:row>
      <xdr:rowOff>28575</xdr:rowOff>
    </xdr:to>
    <xdr:sp>
      <xdr:nvSpPr>
        <xdr:cNvPr id="53" name="Elbow Connector 350"/>
        <xdr:cNvSpPr>
          <a:spLocks/>
        </xdr:cNvSpPr>
      </xdr:nvSpPr>
      <xdr:spPr>
        <a:xfrm rot="5400000" flipH="1" flipV="1">
          <a:off x="6734175" y="3076575"/>
          <a:ext cx="1228725" cy="9525"/>
        </a:xfrm>
        <a:prstGeom prst="bentConnector3">
          <a:avLst>
            <a:gd name="adj" fmla="val -3100000"/>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123825</xdr:colOff>
      <xdr:row>25</xdr:row>
      <xdr:rowOff>85725</xdr:rowOff>
    </xdr:from>
    <xdr:to>
      <xdr:col>12</xdr:col>
      <xdr:colOff>266700</xdr:colOff>
      <xdr:row>29</xdr:row>
      <xdr:rowOff>38100</xdr:rowOff>
    </xdr:to>
    <xdr:sp>
      <xdr:nvSpPr>
        <xdr:cNvPr id="54" name="Flowchart: Process 360"/>
        <xdr:cNvSpPr>
          <a:spLocks/>
        </xdr:cNvSpPr>
      </xdr:nvSpPr>
      <xdr:spPr>
        <a:xfrm>
          <a:off x="6219825" y="4276725"/>
          <a:ext cx="1362075" cy="600075"/>
        </a:xfrm>
        <a:prstGeom prst="flowChartProcess">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000" b="0" i="0" u="none" baseline="0">
              <a:solidFill>
                <a:srgbClr val="000000"/>
              </a:solidFill>
            </a:rPr>
            <a:t>Explanation from contractor required if MACV Failed</a:t>
          </a:r>
        </a:p>
      </xdr:txBody>
    </xdr:sp>
    <xdr:clientData/>
  </xdr:twoCellAnchor>
  <xdr:twoCellAnchor>
    <xdr:from>
      <xdr:col>9</xdr:col>
      <xdr:colOff>485775</xdr:colOff>
      <xdr:row>22</xdr:row>
      <xdr:rowOff>104775</xdr:rowOff>
    </xdr:from>
    <xdr:to>
      <xdr:col>11</xdr:col>
      <xdr:colOff>190500</xdr:colOff>
      <xdr:row>25</xdr:row>
      <xdr:rowOff>85725</xdr:rowOff>
    </xdr:to>
    <xdr:sp>
      <xdr:nvSpPr>
        <xdr:cNvPr id="55" name="Elbow Connector 34"/>
        <xdr:cNvSpPr>
          <a:spLocks/>
        </xdr:cNvSpPr>
      </xdr:nvSpPr>
      <xdr:spPr>
        <a:xfrm>
          <a:off x="5972175" y="3810000"/>
          <a:ext cx="923925" cy="466725"/>
        </a:xfrm>
        <a:prstGeom prst="bentConnector2">
          <a:avLst/>
        </a:prstGeom>
        <a:noFill/>
        <a:ln w="9525" cmpd="sng">
          <a:solidFill>
            <a:srgbClr val="4A7EBB"/>
          </a:solidFill>
          <a:prstDash val="dash"/>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590550</xdr:colOff>
      <xdr:row>1</xdr:row>
      <xdr:rowOff>152400</xdr:rowOff>
    </xdr:from>
    <xdr:to>
      <xdr:col>13</xdr:col>
      <xdr:colOff>409575</xdr:colOff>
      <xdr:row>6</xdr:row>
      <xdr:rowOff>9525</xdr:rowOff>
    </xdr:to>
    <xdr:sp>
      <xdr:nvSpPr>
        <xdr:cNvPr id="56" name="TextBox 56">
          <a:hlinkClick r:id="rId1"/>
        </xdr:cNvPr>
        <xdr:cNvSpPr txBox="1">
          <a:spLocks noChangeArrowheads="1"/>
        </xdr:cNvSpPr>
      </xdr:nvSpPr>
      <xdr:spPr>
        <a:xfrm>
          <a:off x="7296150" y="381000"/>
          <a:ext cx="1038225" cy="742950"/>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1000" b="0" i="0" u="sng" baseline="0">
              <a:solidFill>
                <a:srgbClr val="000000"/>
              </a:solidFill>
              <a:latin typeface="Calibri"/>
              <a:ea typeface="Calibri"/>
              <a:cs typeface="Calibri"/>
            </a:rPr>
            <a:t>Note:</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For 3, 4, 5 &amp; 6 refer to the Financials tab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nance.wa.gov.au/cms/content.aspx?id=3700" TargetMode="External" /><Relationship Id="rId2" Type="http://schemas.openxmlformats.org/officeDocument/2006/relationships/hyperlink" Target="http://www.finance.wa.gov.au/cms/uploadedFiles/Building_Management_and_Works/Contractor_information/business_risk_assessment_V1.0.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E78"/>
  <sheetViews>
    <sheetView tabSelected="1" view="pageBreakPreview" zoomScale="75" zoomScaleSheetLayoutView="75" zoomScalePageLayoutView="0" workbookViewId="0" topLeftCell="A1">
      <selection activeCell="E4" sqref="E4"/>
    </sheetView>
  </sheetViews>
  <sheetFormatPr defaultColWidth="9.140625" defaultRowHeight="12.75"/>
  <cols>
    <col min="1" max="1" width="4.28125" style="149" customWidth="1"/>
    <col min="2" max="2" width="3.421875" style="12" customWidth="1"/>
    <col min="3" max="3" width="153.57421875" style="33" customWidth="1"/>
    <col min="4" max="4" width="16.57421875" style="33" customWidth="1"/>
    <col min="5" max="5" width="37.421875" style="149" customWidth="1"/>
    <col min="6" max="16384" width="9.140625" style="149" customWidth="1"/>
  </cols>
  <sheetData>
    <row r="2" spans="2:5" s="163" customFormat="1" ht="18">
      <c r="B2" s="164"/>
      <c r="C2" s="165"/>
      <c r="D2" s="253"/>
      <c r="E2" s="247"/>
    </row>
    <row r="3" spans="2:5" s="163" customFormat="1" ht="18">
      <c r="B3" s="164"/>
      <c r="C3" s="165"/>
      <c r="D3" s="253"/>
      <c r="E3" s="247"/>
    </row>
    <row r="4" spans="2:5" s="163" customFormat="1" ht="18">
      <c r="B4" s="164"/>
      <c r="C4" s="165"/>
      <c r="D4" s="253"/>
      <c r="E4" s="247"/>
    </row>
    <row r="5" spans="2:5" s="163" customFormat="1" ht="18">
      <c r="B5" s="164"/>
      <c r="C5" s="165"/>
      <c r="D5" s="253"/>
      <c r="E5" s="247"/>
    </row>
    <row r="6" spans="1:5" s="163" customFormat="1" ht="18">
      <c r="A6" s="250" t="s">
        <v>115</v>
      </c>
      <c r="B6" s="252"/>
      <c r="C6" s="253"/>
      <c r="D6" s="253"/>
      <c r="E6" s="247"/>
    </row>
    <row r="7" spans="1:5" s="163" customFormat="1" ht="18">
      <c r="A7" s="251"/>
      <c r="B7" s="252"/>
      <c r="C7" s="253"/>
      <c r="D7" s="253"/>
      <c r="E7" s="247"/>
    </row>
    <row r="8" spans="1:5" ht="17.25" customHeight="1">
      <c r="A8" s="250" t="s">
        <v>80</v>
      </c>
      <c r="B8" s="249"/>
      <c r="C8" s="249"/>
      <c r="D8" s="249"/>
      <c r="E8" s="248"/>
    </row>
    <row r="9" spans="1:5" ht="36.75" customHeight="1">
      <c r="A9" s="271" t="s">
        <v>97</v>
      </c>
      <c r="B9" s="271"/>
      <c r="C9" s="271"/>
      <c r="D9" s="265"/>
      <c r="E9" s="248"/>
    </row>
    <row r="10" spans="1:5" ht="36" customHeight="1">
      <c r="A10" s="272" t="s">
        <v>99</v>
      </c>
      <c r="B10" s="272"/>
      <c r="C10" s="272"/>
      <c r="D10" s="266"/>
      <c r="E10" s="248"/>
    </row>
    <row r="11" spans="1:5" ht="18" customHeight="1">
      <c r="A11" s="272" t="s">
        <v>98</v>
      </c>
      <c r="B11" s="272"/>
      <c r="C11" s="272"/>
      <c r="D11" s="266"/>
      <c r="E11" s="248"/>
    </row>
    <row r="12" spans="1:5" ht="18">
      <c r="A12" s="251"/>
      <c r="B12" s="251"/>
      <c r="C12" s="251"/>
      <c r="D12" s="251"/>
      <c r="E12" s="248"/>
    </row>
    <row r="13" spans="1:5" ht="15" customHeight="1">
      <c r="A13" s="273" t="s">
        <v>164</v>
      </c>
      <c r="B13" s="273"/>
      <c r="C13" s="273"/>
      <c r="D13" s="267"/>
      <c r="E13" s="248"/>
    </row>
    <row r="14" spans="1:5" ht="15" customHeight="1">
      <c r="A14" s="274"/>
      <c r="B14" s="274"/>
      <c r="C14" s="274"/>
      <c r="D14" s="268"/>
      <c r="E14" s="248"/>
    </row>
    <row r="15" spans="1:5" ht="15" customHeight="1">
      <c r="A15" s="250" t="s">
        <v>72</v>
      </c>
      <c r="B15" s="259"/>
      <c r="C15" s="259"/>
      <c r="D15" s="259"/>
      <c r="E15" s="248"/>
    </row>
    <row r="16" spans="1:5" ht="36.75" customHeight="1">
      <c r="A16" s="271" t="s">
        <v>81</v>
      </c>
      <c r="B16" s="271"/>
      <c r="C16" s="271"/>
      <c r="D16" s="265"/>
      <c r="E16" s="248"/>
    </row>
    <row r="17" spans="1:5" ht="15" customHeight="1">
      <c r="A17" s="251"/>
      <c r="B17" s="258"/>
      <c r="C17" s="253"/>
      <c r="D17" s="253"/>
      <c r="E17" s="248"/>
    </row>
    <row r="18" spans="1:5" ht="15" customHeight="1">
      <c r="A18" s="251" t="s">
        <v>82</v>
      </c>
      <c r="B18" s="258"/>
      <c r="C18" s="253"/>
      <c r="D18" s="253"/>
      <c r="E18" s="248"/>
    </row>
    <row r="19" spans="1:5" ht="15" customHeight="1">
      <c r="A19" s="251"/>
      <c r="B19" s="256" t="s">
        <v>40</v>
      </c>
      <c r="C19" s="260" t="s">
        <v>83</v>
      </c>
      <c r="D19" s="260"/>
      <c r="E19" s="248"/>
    </row>
    <row r="20" spans="1:5" ht="33" customHeight="1">
      <c r="A20" s="251"/>
      <c r="B20" s="256" t="s">
        <v>40</v>
      </c>
      <c r="C20" s="257" t="s">
        <v>84</v>
      </c>
      <c r="D20" s="257"/>
      <c r="E20" s="248"/>
    </row>
    <row r="21" spans="1:5" s="249" customFormat="1" ht="17.25" customHeight="1">
      <c r="A21" s="256"/>
      <c r="B21" s="256" t="s">
        <v>40</v>
      </c>
      <c r="C21" s="260" t="s">
        <v>157</v>
      </c>
      <c r="D21" s="260"/>
      <c r="E21" s="248"/>
    </row>
    <row r="22" spans="1:5" ht="15" customHeight="1">
      <c r="A22" s="251"/>
      <c r="B22" s="256" t="s">
        <v>40</v>
      </c>
      <c r="C22" s="257" t="s">
        <v>74</v>
      </c>
      <c r="D22" s="257"/>
      <c r="E22" s="248"/>
    </row>
    <row r="23" spans="1:5" s="249" customFormat="1" ht="15" customHeight="1">
      <c r="A23" s="251"/>
      <c r="B23" s="256" t="s">
        <v>40</v>
      </c>
      <c r="C23" s="257" t="s">
        <v>73</v>
      </c>
      <c r="D23" s="257"/>
      <c r="E23" s="248"/>
    </row>
    <row r="24" spans="1:5" ht="15" customHeight="1">
      <c r="A24" s="251"/>
      <c r="B24" s="256" t="s">
        <v>40</v>
      </c>
      <c r="C24" s="257" t="s">
        <v>85</v>
      </c>
      <c r="D24" s="257"/>
      <c r="E24" s="248"/>
    </row>
    <row r="25" spans="1:5" ht="33.75" customHeight="1">
      <c r="A25" s="251"/>
      <c r="B25" s="256" t="s">
        <v>40</v>
      </c>
      <c r="C25" s="257" t="s">
        <v>86</v>
      </c>
      <c r="D25" s="257"/>
      <c r="E25" s="248"/>
    </row>
    <row r="26" spans="1:5" ht="32.25" customHeight="1">
      <c r="A26" s="251"/>
      <c r="B26" s="256" t="s">
        <v>40</v>
      </c>
      <c r="C26" s="257" t="s">
        <v>75</v>
      </c>
      <c r="D26" s="257"/>
      <c r="E26" s="248"/>
    </row>
    <row r="27" spans="1:5" ht="33" customHeight="1">
      <c r="A27" s="251"/>
      <c r="B27" s="256" t="s">
        <v>40</v>
      </c>
      <c r="C27" s="257" t="s">
        <v>87</v>
      </c>
      <c r="D27" s="257"/>
      <c r="E27" s="248"/>
    </row>
    <row r="28" spans="1:5" ht="18">
      <c r="A28" s="251"/>
      <c r="B28" s="258"/>
      <c r="C28" s="253"/>
      <c r="D28" s="253"/>
      <c r="E28" s="248"/>
    </row>
    <row r="29" spans="1:5" ht="18">
      <c r="A29" s="250" t="s">
        <v>90</v>
      </c>
      <c r="B29" s="252"/>
      <c r="C29" s="253"/>
      <c r="D29" s="253"/>
      <c r="E29" s="248"/>
    </row>
    <row r="30" spans="1:5" ht="18">
      <c r="A30" s="251"/>
      <c r="B30" s="258">
        <v>1</v>
      </c>
      <c r="C30" s="253" t="s">
        <v>88</v>
      </c>
      <c r="D30" s="253"/>
      <c r="E30" s="248"/>
    </row>
    <row r="31" spans="1:5" ht="18">
      <c r="A31" s="251"/>
      <c r="B31" s="258">
        <v>2</v>
      </c>
      <c r="C31" s="253" t="s">
        <v>89</v>
      </c>
      <c r="D31" s="253"/>
      <c r="E31" s="248"/>
    </row>
    <row r="32" spans="1:5" ht="18">
      <c r="A32" s="251"/>
      <c r="B32" s="258"/>
      <c r="C32" s="253"/>
      <c r="D32" s="253"/>
      <c r="E32" s="248"/>
    </row>
    <row r="33" spans="1:5" ht="18">
      <c r="A33" s="250" t="s">
        <v>93</v>
      </c>
      <c r="B33" s="258"/>
      <c r="C33" s="253"/>
      <c r="D33" s="253"/>
      <c r="E33" s="248"/>
    </row>
    <row r="34" spans="1:5" ht="18">
      <c r="A34" s="251"/>
      <c r="B34" s="258">
        <v>1</v>
      </c>
      <c r="C34" s="253" t="s">
        <v>94</v>
      </c>
      <c r="D34" s="253"/>
      <c r="E34" s="248"/>
    </row>
    <row r="35" spans="1:5" ht="18">
      <c r="A35" s="251"/>
      <c r="B35" s="258"/>
      <c r="C35" s="254" t="s">
        <v>108</v>
      </c>
      <c r="D35" s="254"/>
      <c r="E35" s="248"/>
    </row>
    <row r="36" spans="1:5" ht="18">
      <c r="A36" s="251"/>
      <c r="B36" s="258"/>
      <c r="C36" s="254" t="s">
        <v>109</v>
      </c>
      <c r="D36" s="254"/>
      <c r="E36" s="248"/>
    </row>
    <row r="37" spans="1:5" ht="18.75" customHeight="1">
      <c r="A37" s="251"/>
      <c r="B37" s="258"/>
      <c r="C37" s="254" t="s">
        <v>134</v>
      </c>
      <c r="D37" s="254"/>
      <c r="E37" s="248"/>
    </row>
    <row r="38" spans="1:5" ht="16.5" customHeight="1">
      <c r="A38" s="251"/>
      <c r="B38" s="258"/>
      <c r="C38" s="253" t="s">
        <v>139</v>
      </c>
      <c r="D38" s="253"/>
      <c r="E38" s="248"/>
    </row>
    <row r="39" spans="1:5" ht="18">
      <c r="A39" s="251"/>
      <c r="B39" s="258"/>
      <c r="C39" s="253"/>
      <c r="D39" s="253"/>
      <c r="E39" s="248"/>
    </row>
    <row r="40" spans="1:5" ht="18">
      <c r="A40" s="250" t="s">
        <v>91</v>
      </c>
      <c r="B40" s="258"/>
      <c r="C40" s="253"/>
      <c r="D40" s="253"/>
      <c r="E40" s="270" t="s">
        <v>118</v>
      </c>
    </row>
    <row r="41" spans="1:5" ht="18.75" customHeight="1">
      <c r="A41" s="251"/>
      <c r="B41" s="258">
        <v>1</v>
      </c>
      <c r="C41" s="261" t="s">
        <v>92</v>
      </c>
      <c r="D41" s="261"/>
      <c r="E41" s="270"/>
    </row>
    <row r="42" spans="1:5" s="249" customFormat="1" ht="18">
      <c r="A42" s="251"/>
      <c r="B42" s="258"/>
      <c r="C42" s="253" t="s">
        <v>156</v>
      </c>
      <c r="D42" s="253"/>
      <c r="E42" s="248"/>
    </row>
    <row r="43" spans="1:5" ht="18">
      <c r="A43" s="251"/>
      <c r="B43" s="258"/>
      <c r="C43" s="253" t="s">
        <v>149</v>
      </c>
      <c r="D43" s="253"/>
      <c r="E43" s="248"/>
    </row>
    <row r="44" spans="1:5" ht="18">
      <c r="A44" s="251"/>
      <c r="B44" s="258"/>
      <c r="C44" s="253" t="s">
        <v>150</v>
      </c>
      <c r="D44" s="253"/>
      <c r="E44" s="248"/>
    </row>
    <row r="45" spans="1:5" ht="18">
      <c r="A45" s="251"/>
      <c r="B45" s="258"/>
      <c r="C45" s="253" t="s">
        <v>151</v>
      </c>
      <c r="D45" s="253"/>
      <c r="E45" s="248"/>
    </row>
    <row r="46" spans="1:4" ht="36">
      <c r="A46" s="250"/>
      <c r="B46" s="256">
        <v>2</v>
      </c>
      <c r="C46" s="253" t="s">
        <v>154</v>
      </c>
      <c r="D46" s="253"/>
    </row>
    <row r="47" spans="1:4" ht="18" customHeight="1">
      <c r="A47" s="251"/>
      <c r="B47" s="258"/>
      <c r="C47" s="253" t="s">
        <v>110</v>
      </c>
      <c r="D47" s="253"/>
    </row>
    <row r="48" spans="1:5" ht="18">
      <c r="A48" s="251"/>
      <c r="B48" s="258"/>
      <c r="C48" s="253" t="s">
        <v>137</v>
      </c>
      <c r="D48" s="253"/>
      <c r="E48" s="270" t="s">
        <v>133</v>
      </c>
    </row>
    <row r="49" spans="1:5" ht="18">
      <c r="A49" s="251"/>
      <c r="B49" s="258"/>
      <c r="C49" s="253" t="s">
        <v>111</v>
      </c>
      <c r="D49" s="253"/>
      <c r="E49" s="270"/>
    </row>
    <row r="50" spans="1:5" ht="18">
      <c r="A50" s="251"/>
      <c r="B50" s="258"/>
      <c r="C50" s="253" t="s">
        <v>112</v>
      </c>
      <c r="D50" s="253"/>
      <c r="E50" s="248"/>
    </row>
    <row r="51" spans="1:5" ht="18">
      <c r="A51" s="251"/>
      <c r="B51" s="258"/>
      <c r="C51" s="253" t="s">
        <v>113</v>
      </c>
      <c r="D51" s="253"/>
      <c r="E51" s="248"/>
    </row>
    <row r="52" spans="1:5" ht="36">
      <c r="A52" s="251"/>
      <c r="B52" s="256">
        <v>3</v>
      </c>
      <c r="C52" s="253" t="s">
        <v>155</v>
      </c>
      <c r="D52" s="253"/>
      <c r="E52" s="248"/>
    </row>
    <row r="53" spans="1:5" ht="18">
      <c r="A53" s="251"/>
      <c r="B53" s="258"/>
      <c r="C53" s="253" t="s">
        <v>114</v>
      </c>
      <c r="D53" s="253"/>
      <c r="E53" s="248"/>
    </row>
    <row r="54" spans="1:5" ht="18">
      <c r="A54" s="251"/>
      <c r="B54" s="258"/>
      <c r="C54" s="253" t="s">
        <v>138</v>
      </c>
      <c r="D54" s="253"/>
      <c r="E54" s="248"/>
    </row>
    <row r="55" spans="1:5" ht="18">
      <c r="A55" s="251"/>
      <c r="B55" s="258"/>
      <c r="C55" s="253" t="s">
        <v>111</v>
      </c>
      <c r="D55" s="253"/>
      <c r="E55" s="248"/>
    </row>
    <row r="56" spans="1:5" ht="18">
      <c r="A56" s="251"/>
      <c r="B56" s="258"/>
      <c r="C56" s="253" t="s">
        <v>112</v>
      </c>
      <c r="D56" s="253"/>
      <c r="E56" s="248"/>
    </row>
    <row r="57" spans="1:5" ht="18">
      <c r="A57" s="251"/>
      <c r="B57" s="258"/>
      <c r="C57" s="253" t="s">
        <v>113</v>
      </c>
      <c r="D57" s="253"/>
      <c r="E57" s="248"/>
    </row>
    <row r="58" spans="1:5" ht="18">
      <c r="A58" s="250"/>
      <c r="B58" s="256">
        <v>4</v>
      </c>
      <c r="C58" s="261" t="s">
        <v>96</v>
      </c>
      <c r="D58" s="261"/>
      <c r="E58" s="248"/>
    </row>
    <row r="59" spans="1:4" ht="18">
      <c r="A59" s="250"/>
      <c r="B59" s="252"/>
      <c r="C59" s="253"/>
      <c r="D59" s="253"/>
    </row>
    <row r="60" spans="1:4" ht="18">
      <c r="A60" s="250" t="s">
        <v>95</v>
      </c>
      <c r="B60" s="252"/>
      <c r="C60" s="253"/>
      <c r="D60" s="253"/>
    </row>
    <row r="61" spans="1:5" ht="35.25" customHeight="1">
      <c r="A61" s="250"/>
      <c r="B61" s="256">
        <v>1</v>
      </c>
      <c r="C61" s="253" t="s">
        <v>159</v>
      </c>
      <c r="D61" s="253"/>
      <c r="E61" s="248"/>
    </row>
    <row r="62" spans="1:5" ht="19.5" customHeight="1">
      <c r="A62" s="250"/>
      <c r="B62" s="256">
        <v>2</v>
      </c>
      <c r="C62" s="261" t="s">
        <v>161</v>
      </c>
      <c r="D62" s="261"/>
      <c r="E62" s="270" t="s">
        <v>119</v>
      </c>
    </row>
    <row r="63" spans="1:5" ht="18" customHeight="1">
      <c r="A63" s="250"/>
      <c r="B63" s="256"/>
      <c r="C63" s="254" t="s">
        <v>100</v>
      </c>
      <c r="D63" s="254"/>
      <c r="E63" s="270"/>
    </row>
    <row r="64" spans="1:5" ht="18" customHeight="1">
      <c r="A64" s="250"/>
      <c r="B64" s="256"/>
      <c r="C64" s="254" t="s">
        <v>101</v>
      </c>
      <c r="D64" s="254"/>
      <c r="E64" s="248"/>
    </row>
    <row r="65" spans="1:5" ht="18" customHeight="1">
      <c r="A65" s="250"/>
      <c r="B65" s="256"/>
      <c r="C65" s="254" t="s">
        <v>102</v>
      </c>
      <c r="D65" s="254"/>
      <c r="E65" s="248"/>
    </row>
    <row r="66" spans="1:5" ht="18" customHeight="1">
      <c r="A66" s="250"/>
      <c r="B66" s="256"/>
      <c r="C66" s="254" t="s">
        <v>76</v>
      </c>
      <c r="D66" s="254"/>
      <c r="E66" s="248"/>
    </row>
    <row r="67" spans="1:5" ht="18" customHeight="1">
      <c r="A67" s="250"/>
      <c r="B67" s="256"/>
      <c r="C67" s="254" t="s">
        <v>77</v>
      </c>
      <c r="D67" s="254"/>
      <c r="E67" s="248"/>
    </row>
    <row r="68" spans="1:5" ht="18" customHeight="1">
      <c r="A68" s="250"/>
      <c r="B68" s="256"/>
      <c r="C68" s="254" t="s">
        <v>103</v>
      </c>
      <c r="D68" s="254"/>
      <c r="E68" s="248"/>
    </row>
    <row r="69" spans="1:5" ht="18" customHeight="1">
      <c r="A69" s="250"/>
      <c r="B69" s="256"/>
      <c r="C69" s="254" t="s">
        <v>105</v>
      </c>
      <c r="D69" s="254"/>
      <c r="E69" s="248"/>
    </row>
    <row r="70" spans="1:5" ht="18" customHeight="1">
      <c r="A70" s="250"/>
      <c r="B70" s="256"/>
      <c r="C70" s="254" t="s">
        <v>104</v>
      </c>
      <c r="D70" s="254"/>
      <c r="E70" s="248"/>
    </row>
    <row r="71" spans="1:5" ht="18" customHeight="1">
      <c r="A71" s="250"/>
      <c r="B71" s="256"/>
      <c r="C71" s="254" t="s">
        <v>106</v>
      </c>
      <c r="D71" s="254"/>
      <c r="E71" s="248"/>
    </row>
    <row r="72" spans="1:5" ht="18" customHeight="1">
      <c r="A72" s="250"/>
      <c r="B72" s="256"/>
      <c r="C72" s="261" t="s">
        <v>107</v>
      </c>
      <c r="D72" s="261"/>
      <c r="E72" s="248"/>
    </row>
    <row r="73" spans="1:5" ht="72.75" customHeight="1">
      <c r="A73" s="250"/>
      <c r="B73" s="256">
        <v>3</v>
      </c>
      <c r="C73" s="261" t="s">
        <v>158</v>
      </c>
      <c r="D73" s="261"/>
      <c r="E73" s="248"/>
    </row>
    <row r="74" spans="1:5" ht="54" customHeight="1">
      <c r="A74" s="251"/>
      <c r="B74" s="256">
        <v>4</v>
      </c>
      <c r="C74" s="253" t="s">
        <v>160</v>
      </c>
      <c r="D74" s="253"/>
      <c r="E74" s="248"/>
    </row>
    <row r="75" spans="1:5" ht="18">
      <c r="A75" s="250"/>
      <c r="B75" s="258"/>
      <c r="C75" s="255"/>
      <c r="D75" s="255"/>
      <c r="E75" s="248"/>
    </row>
    <row r="76" spans="1:4" ht="18">
      <c r="A76" s="250"/>
      <c r="B76" s="258"/>
      <c r="C76" s="255"/>
      <c r="D76" s="255"/>
    </row>
    <row r="77" spans="1:4" ht="18">
      <c r="A77" s="32"/>
      <c r="B77" s="211"/>
      <c r="C77" s="166"/>
      <c r="D77" s="255"/>
    </row>
    <row r="78" spans="1:4" ht="18">
      <c r="A78" s="32"/>
      <c r="B78" s="211"/>
      <c r="C78" s="166"/>
      <c r="D78" s="255"/>
    </row>
  </sheetData>
  <sheetProtection password="D39E" sheet="1" objects="1" scenarios="1" selectLockedCells="1"/>
  <mergeCells count="9">
    <mergeCell ref="E40:E41"/>
    <mergeCell ref="E48:E49"/>
    <mergeCell ref="E62:E63"/>
    <mergeCell ref="A9:C9"/>
    <mergeCell ref="A11:C11"/>
    <mergeCell ref="A13:C13"/>
    <mergeCell ref="A10:C10"/>
    <mergeCell ref="A16:C16"/>
    <mergeCell ref="A14:C14"/>
  </mergeCells>
  <hyperlinks>
    <hyperlink ref="E40" location="'Contractor Entry Sheet'!A1" display="Go to Contractor Entry Sheet"/>
    <hyperlink ref="E48" location="'Current Workload Assessment'!A1" display="Go to Current Workload Assessment"/>
    <hyperlink ref="E62" location="'Results and Calculations'!A1" display="Go to Results &amp; Calculations"/>
    <hyperlink ref="A13" r:id="rId1" display="http://www.finance.wa.gov.au/cms/content.aspx?id=3700"/>
    <hyperlink ref="A13:C13" r:id="rId2" display="Further information on the Scheme can be downloaded from: http://www.finance.wa.gov.au/cms/uploadedFiles/Building_Management_and_Works/Contractor_information/business_risk_assessment_V1.0.pdf "/>
  </hyperlinks>
  <printOptions/>
  <pageMargins left="0.7086614173228347" right="0.7086614173228347" top="0.7480314960629921" bottom="0.7480314960629921" header="0.31496062992125984" footer="0.31496062992125984"/>
  <pageSetup fitToHeight="4" horizontalDpi="600" verticalDpi="600" orientation="portrait" paperSize="9" scale="41"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2:Q77"/>
  <sheetViews>
    <sheetView view="pageBreakPreview" zoomScale="90" zoomScaleSheetLayoutView="90" zoomScalePageLayoutView="0" workbookViewId="0" topLeftCell="A1">
      <selection activeCell="B10" sqref="B10:H10"/>
    </sheetView>
  </sheetViews>
  <sheetFormatPr defaultColWidth="9.140625" defaultRowHeight="12.75"/>
  <cols>
    <col min="1" max="1" width="35.421875" style="38" customWidth="1"/>
    <col min="2" max="2" width="16.57421875" style="38" customWidth="1"/>
    <col min="3" max="3" width="2.28125" style="38" customWidth="1"/>
    <col min="4" max="4" width="16.57421875" style="38" customWidth="1"/>
    <col min="5" max="5" width="2.00390625" style="38" customWidth="1"/>
    <col min="6" max="6" width="16.57421875" style="38" customWidth="1"/>
    <col min="7" max="7" width="2.00390625" style="38" customWidth="1"/>
    <col min="8" max="8" width="5.7109375" style="38" customWidth="1"/>
    <col min="9" max="9" width="1.8515625" style="38" customWidth="1"/>
    <col min="10" max="10" width="9.140625" style="38" customWidth="1"/>
    <col min="11" max="11" width="13.421875" style="38" bestFit="1" customWidth="1"/>
    <col min="12" max="13" width="9.140625" style="38" customWidth="1"/>
    <col min="14" max="14" width="9.140625" style="41" customWidth="1"/>
    <col min="15" max="15" width="11.28125" style="41" bestFit="1" customWidth="1"/>
    <col min="16" max="16" width="9.140625" style="41" customWidth="1"/>
    <col min="17" max="16384" width="9.140625" style="38" customWidth="1"/>
  </cols>
  <sheetData>
    <row r="1" ht="12.75" customHeight="1"/>
    <row r="2" spans="1:6" ht="18">
      <c r="A2" s="277" t="s">
        <v>116</v>
      </c>
      <c r="B2" s="277"/>
      <c r="C2" s="277"/>
      <c r="D2" s="277"/>
      <c r="E2" s="277"/>
      <c r="F2" s="277"/>
    </row>
    <row r="3" spans="1:6" ht="18">
      <c r="A3" s="225"/>
      <c r="B3" s="225"/>
      <c r="C3" s="225"/>
      <c r="D3" s="225"/>
      <c r="E3" s="225"/>
      <c r="F3" s="225"/>
    </row>
    <row r="4" ht="12.75">
      <c r="A4" s="242" t="s">
        <v>141</v>
      </c>
    </row>
    <row r="5" spans="1:17" ht="12.75">
      <c r="A5" s="278" t="s">
        <v>146</v>
      </c>
      <c r="B5" s="279"/>
      <c r="C5" s="213"/>
      <c r="D5" s="213"/>
      <c r="E5" s="213"/>
      <c r="F5" s="213"/>
      <c r="J5" s="40"/>
      <c r="N5" s="276"/>
      <c r="O5" s="276"/>
      <c r="P5" s="276"/>
      <c r="Q5" s="108"/>
    </row>
    <row r="6" spans="1:17" ht="18">
      <c r="A6" s="162"/>
      <c r="B6" s="39"/>
      <c r="J6" s="40"/>
      <c r="N6" s="161"/>
      <c r="O6" s="161"/>
      <c r="P6" s="161"/>
      <c r="Q6" s="108"/>
    </row>
    <row r="7" spans="2:17" ht="18">
      <c r="B7" s="39"/>
      <c r="J7" s="40"/>
      <c r="N7" s="161"/>
      <c r="O7" s="161"/>
      <c r="P7" s="161"/>
      <c r="Q7" s="108"/>
    </row>
    <row r="8" spans="1:17" ht="12.75">
      <c r="A8" s="38" t="s">
        <v>34</v>
      </c>
      <c r="B8" s="204" t="s">
        <v>35</v>
      </c>
      <c r="F8" s="154"/>
      <c r="G8" s="155"/>
      <c r="H8" s="156"/>
      <c r="I8" s="155"/>
      <c r="J8" s="40"/>
      <c r="N8" s="92"/>
      <c r="O8" s="93"/>
      <c r="P8" s="93"/>
      <c r="Q8" s="108"/>
    </row>
    <row r="9" spans="1:17" ht="12.75">
      <c r="A9" s="38" t="s">
        <v>8</v>
      </c>
      <c r="B9" s="212">
        <f ca="1">TODAY()</f>
        <v>42821</v>
      </c>
      <c r="F9" s="154"/>
      <c r="G9" s="155"/>
      <c r="H9" s="156"/>
      <c r="I9" s="155"/>
      <c r="J9" s="40"/>
      <c r="N9" s="92"/>
      <c r="O9" s="93"/>
      <c r="P9" s="93"/>
      <c r="Q9" s="108"/>
    </row>
    <row r="10" spans="1:17" ht="26.25" customHeight="1">
      <c r="A10" s="38" t="s">
        <v>70</v>
      </c>
      <c r="B10" s="280"/>
      <c r="C10" s="281"/>
      <c r="D10" s="281"/>
      <c r="E10" s="281"/>
      <c r="F10" s="281"/>
      <c r="G10" s="281"/>
      <c r="H10" s="282"/>
      <c r="I10" s="155"/>
      <c r="J10" s="155"/>
      <c r="K10" s="40"/>
      <c r="N10" s="92"/>
      <c r="O10" s="93"/>
      <c r="P10" s="93"/>
      <c r="Q10" s="108"/>
    </row>
    <row r="11" spans="1:17" ht="12.75">
      <c r="A11" s="44" t="s">
        <v>142</v>
      </c>
      <c r="B11" s="214"/>
      <c r="F11" s="154"/>
      <c r="G11" s="155"/>
      <c r="H11" s="156"/>
      <c r="I11" s="155"/>
      <c r="J11" s="40"/>
      <c r="N11" s="93"/>
      <c r="O11" s="93"/>
      <c r="P11" s="93"/>
      <c r="Q11" s="108"/>
    </row>
    <row r="12" spans="1:17" ht="12.75">
      <c r="A12" s="203"/>
      <c r="B12" s="153" t="s">
        <v>67</v>
      </c>
      <c r="F12" s="154"/>
      <c r="G12" s="155"/>
      <c r="H12" s="156"/>
      <c r="I12" s="155"/>
      <c r="J12" s="40"/>
      <c r="N12" s="93"/>
      <c r="O12" s="94"/>
      <c r="P12" s="93"/>
      <c r="Q12" s="108"/>
    </row>
    <row r="13" spans="1:17" ht="12.75">
      <c r="A13" s="203"/>
      <c r="B13" s="275" t="s">
        <v>117</v>
      </c>
      <c r="C13" s="275"/>
      <c r="D13" s="275"/>
      <c r="E13" s="275"/>
      <c r="F13" s="275"/>
      <c r="G13" s="155"/>
      <c r="H13" s="156"/>
      <c r="I13" s="155"/>
      <c r="J13" s="40"/>
      <c r="N13" s="93"/>
      <c r="O13" s="94"/>
      <c r="P13" s="93"/>
      <c r="Q13" s="108"/>
    </row>
    <row r="14" spans="1:17" ht="12.75">
      <c r="A14" s="203"/>
      <c r="N14" s="93"/>
      <c r="O14" s="93"/>
      <c r="P14" s="93"/>
      <c r="Q14" s="108"/>
    </row>
    <row r="15" spans="1:17" ht="56.25" customHeight="1">
      <c r="A15" s="203"/>
      <c r="B15" s="114" t="s">
        <v>120</v>
      </c>
      <c r="C15" s="110"/>
      <c r="D15" s="114" t="s">
        <v>121</v>
      </c>
      <c r="E15" s="111"/>
      <c r="F15" s="114" t="s">
        <v>122</v>
      </c>
      <c r="N15" s="93"/>
      <c r="O15" s="93"/>
      <c r="P15" s="93"/>
      <c r="Q15" s="108"/>
    </row>
    <row r="16" spans="1:17" ht="9.75" customHeight="1">
      <c r="A16" s="200"/>
      <c r="B16" s="112"/>
      <c r="C16" s="113"/>
      <c r="D16" s="112"/>
      <c r="E16" s="113"/>
      <c r="F16" s="112"/>
      <c r="G16" s="42"/>
      <c r="N16" s="95"/>
      <c r="O16" s="93"/>
      <c r="P16" s="93"/>
      <c r="Q16" s="108"/>
    </row>
    <row r="17" spans="1:17" ht="12.75">
      <c r="A17" s="201"/>
      <c r="B17" s="43"/>
      <c r="C17" s="43"/>
      <c r="D17" s="43"/>
      <c r="E17" s="43"/>
      <c r="F17" s="43"/>
      <c r="G17" s="43"/>
      <c r="N17" s="93"/>
      <c r="O17" s="93"/>
      <c r="P17" s="93"/>
      <c r="Q17" s="108"/>
    </row>
    <row r="18" spans="1:17" ht="12.75">
      <c r="A18" s="202" t="s">
        <v>71</v>
      </c>
      <c r="B18" s="178"/>
      <c r="C18" s="142"/>
      <c r="D18" s="178"/>
      <c r="E18" s="142"/>
      <c r="F18" s="178"/>
      <c r="G18" s="45"/>
      <c r="H18" s="46"/>
      <c r="I18" s="47"/>
      <c r="N18" s="92"/>
      <c r="O18" s="93"/>
      <c r="P18" s="93"/>
      <c r="Q18" s="108"/>
    </row>
    <row r="19" spans="1:17" ht="12.75">
      <c r="A19" s="203"/>
      <c r="B19" s="142"/>
      <c r="C19" s="142"/>
      <c r="D19" s="142"/>
      <c r="E19" s="142"/>
      <c r="F19" s="142"/>
      <c r="G19" s="45"/>
      <c r="H19" s="46"/>
      <c r="I19" s="47"/>
      <c r="N19" s="93"/>
      <c r="O19" s="93"/>
      <c r="P19" s="93"/>
      <c r="Q19" s="108"/>
    </row>
    <row r="20" spans="1:17" ht="12.75">
      <c r="A20" s="38" t="s">
        <v>9</v>
      </c>
      <c r="B20" s="178"/>
      <c r="C20" s="142"/>
      <c r="D20" s="178"/>
      <c r="E20" s="142"/>
      <c r="F20" s="178"/>
      <c r="G20" s="45"/>
      <c r="I20" s="47"/>
      <c r="N20" s="99"/>
      <c r="O20" s="109"/>
      <c r="P20" s="93"/>
      <c r="Q20" s="108"/>
    </row>
    <row r="21" spans="2:17" ht="12.75">
      <c r="B21" s="142"/>
      <c r="C21" s="142"/>
      <c r="D21" s="142"/>
      <c r="E21" s="142"/>
      <c r="F21" s="142"/>
      <c r="G21" s="45"/>
      <c r="I21" s="47"/>
      <c r="N21" s="99"/>
      <c r="O21" s="92"/>
      <c r="P21" s="93"/>
      <c r="Q21" s="108"/>
    </row>
    <row r="22" spans="1:17" ht="12.75">
      <c r="A22" s="44" t="s">
        <v>123</v>
      </c>
      <c r="B22" s="178"/>
      <c r="C22" s="142"/>
      <c r="D22" s="178"/>
      <c r="E22" s="142"/>
      <c r="F22" s="178"/>
      <c r="G22" s="45"/>
      <c r="I22" s="47"/>
      <c r="N22" s="99"/>
      <c r="O22" s="92"/>
      <c r="P22" s="93"/>
      <c r="Q22" s="108"/>
    </row>
    <row r="23" spans="2:17" ht="12.75">
      <c r="B23" s="142"/>
      <c r="C23" s="142"/>
      <c r="D23" s="142"/>
      <c r="E23" s="142"/>
      <c r="F23" s="142"/>
      <c r="G23" s="45"/>
      <c r="I23" s="47"/>
      <c r="N23" s="99"/>
      <c r="O23" s="92"/>
      <c r="P23" s="93"/>
      <c r="Q23" s="108"/>
    </row>
    <row r="24" spans="1:17" ht="12.75">
      <c r="A24" s="44" t="s">
        <v>124</v>
      </c>
      <c r="B24" s="178"/>
      <c r="C24" s="142"/>
      <c r="D24" s="178"/>
      <c r="E24" s="142"/>
      <c r="F24" s="178"/>
      <c r="G24" s="45"/>
      <c r="I24" s="47"/>
      <c r="N24" s="99"/>
      <c r="O24" s="93"/>
      <c r="P24" s="93"/>
      <c r="Q24" s="108"/>
    </row>
    <row r="25" spans="2:17" ht="12.75">
      <c r="B25" s="142"/>
      <c r="C25" s="142"/>
      <c r="D25" s="142"/>
      <c r="E25" s="142"/>
      <c r="F25" s="142"/>
      <c r="G25" s="45"/>
      <c r="I25" s="47"/>
      <c r="N25" s="99"/>
      <c r="O25" s="93"/>
      <c r="P25" s="93"/>
      <c r="Q25" s="108"/>
    </row>
    <row r="26" spans="2:17" ht="12.75">
      <c r="B26" s="142"/>
      <c r="C26" s="142"/>
      <c r="D26" s="142"/>
      <c r="E26" s="142"/>
      <c r="F26" s="142"/>
      <c r="G26" s="47"/>
      <c r="I26" s="47"/>
      <c r="N26" s="99"/>
      <c r="O26" s="93"/>
      <c r="P26" s="93"/>
      <c r="Q26" s="108"/>
    </row>
    <row r="27" spans="1:17" ht="12.75">
      <c r="A27" s="48" t="s">
        <v>1</v>
      </c>
      <c r="B27" s="177"/>
      <c r="C27" s="143"/>
      <c r="D27" s="177"/>
      <c r="E27" s="143"/>
      <c r="F27" s="177"/>
      <c r="G27" s="47"/>
      <c r="I27" s="47"/>
      <c r="N27" s="99"/>
      <c r="O27" s="93"/>
      <c r="P27" s="93"/>
      <c r="Q27" s="108"/>
    </row>
    <row r="28" spans="1:17" ht="12.75">
      <c r="A28" s="38" t="s">
        <v>24</v>
      </c>
      <c r="B28" s="144"/>
      <c r="C28" s="143"/>
      <c r="D28" s="144"/>
      <c r="E28" s="143"/>
      <c r="F28" s="144"/>
      <c r="G28" s="47"/>
      <c r="H28" s="44"/>
      <c r="I28" s="47"/>
      <c r="N28" s="99"/>
      <c r="O28" s="93"/>
      <c r="P28" s="93"/>
      <c r="Q28" s="108"/>
    </row>
    <row r="29" spans="1:17" ht="12.75">
      <c r="A29" s="44" t="s">
        <v>17</v>
      </c>
      <c r="B29" s="177"/>
      <c r="C29" s="143"/>
      <c r="D29" s="177"/>
      <c r="E29" s="143"/>
      <c r="F29" s="177"/>
      <c r="G29" s="47"/>
      <c r="I29" s="47"/>
      <c r="N29" s="99"/>
      <c r="O29" s="93"/>
      <c r="P29" s="93"/>
      <c r="Q29" s="108"/>
    </row>
    <row r="30" spans="1:17" ht="12.75">
      <c r="A30" s="44" t="s">
        <v>18</v>
      </c>
      <c r="B30" s="177"/>
      <c r="C30" s="143"/>
      <c r="D30" s="177"/>
      <c r="E30" s="143"/>
      <c r="F30" s="177"/>
      <c r="G30" s="47"/>
      <c r="I30" s="47"/>
      <c r="N30" s="93"/>
      <c r="O30" s="93"/>
      <c r="P30" s="93"/>
      <c r="Q30" s="108"/>
    </row>
    <row r="31" spans="1:17" ht="12.75">
      <c r="A31" s="44" t="s">
        <v>19</v>
      </c>
      <c r="B31" s="177"/>
      <c r="C31" s="143"/>
      <c r="D31" s="177"/>
      <c r="E31" s="143"/>
      <c r="F31" s="177"/>
      <c r="G31" s="47"/>
      <c r="I31" s="47"/>
      <c r="N31" s="93"/>
      <c r="O31" s="93"/>
      <c r="P31" s="93"/>
      <c r="Q31" s="108"/>
    </row>
    <row r="32" spans="1:17" ht="12.75">
      <c r="A32" s="44" t="s">
        <v>25</v>
      </c>
      <c r="B32" s="177"/>
      <c r="C32" s="143"/>
      <c r="D32" s="177"/>
      <c r="E32" s="143"/>
      <c r="F32" s="177"/>
      <c r="G32" s="47"/>
      <c r="I32" s="47"/>
      <c r="Q32" s="108"/>
    </row>
    <row r="33" spans="1:9" ht="12.75">
      <c r="A33" s="44" t="s">
        <v>36</v>
      </c>
      <c r="B33" s="177"/>
      <c r="C33" s="143"/>
      <c r="D33" s="177"/>
      <c r="E33" s="143"/>
      <c r="F33" s="177"/>
      <c r="G33" s="47"/>
      <c r="I33" s="47"/>
    </row>
    <row r="34" spans="1:9" ht="12.75">
      <c r="A34" s="44" t="s">
        <v>20</v>
      </c>
      <c r="B34" s="177"/>
      <c r="C34" s="143"/>
      <c r="D34" s="177"/>
      <c r="E34" s="143"/>
      <c r="F34" s="177"/>
      <c r="G34" s="47"/>
      <c r="I34" s="47"/>
    </row>
    <row r="35" spans="1:9" ht="12.75">
      <c r="A35" s="44" t="s">
        <v>21</v>
      </c>
      <c r="B35" s="177"/>
      <c r="C35" s="143"/>
      <c r="D35" s="177"/>
      <c r="E35" s="143"/>
      <c r="F35" s="177"/>
      <c r="G35" s="47"/>
      <c r="I35" s="47"/>
    </row>
    <row r="36" spans="1:9" ht="12.75">
      <c r="A36" s="44" t="s">
        <v>22</v>
      </c>
      <c r="B36" s="177"/>
      <c r="C36" s="150"/>
      <c r="D36" s="177"/>
      <c r="E36" s="150"/>
      <c r="F36" s="177"/>
      <c r="G36" s="47"/>
      <c r="I36" s="47"/>
    </row>
    <row r="37" spans="1:9" ht="12.75">
      <c r="A37" s="44" t="s">
        <v>23</v>
      </c>
      <c r="B37" s="177"/>
      <c r="C37" s="143"/>
      <c r="D37" s="177"/>
      <c r="E37" s="143"/>
      <c r="F37" s="177"/>
      <c r="G37" s="47"/>
      <c r="I37" s="47"/>
    </row>
    <row r="38" spans="1:11" ht="12.75">
      <c r="A38" s="48" t="s">
        <v>26</v>
      </c>
      <c r="B38" s="141">
        <f>B27-SUM(B29:B37)</f>
        <v>0</v>
      </c>
      <c r="C38" s="145"/>
      <c r="D38" s="141">
        <f>D27-SUM(D29:D37)</f>
        <v>0</v>
      </c>
      <c r="E38" s="145"/>
      <c r="F38" s="141">
        <f>F27-SUM(F29:F37)</f>
        <v>0</v>
      </c>
      <c r="G38" s="47"/>
      <c r="I38" s="47"/>
      <c r="K38" s="47"/>
    </row>
    <row r="39" spans="2:9" ht="12.75">
      <c r="B39" s="47"/>
      <c r="C39" s="47"/>
      <c r="D39" s="47"/>
      <c r="E39" s="47"/>
      <c r="F39" s="47"/>
      <c r="G39" s="47"/>
      <c r="I39" s="47"/>
    </row>
    <row r="40" spans="1:9" ht="12.75">
      <c r="A40" s="48" t="s">
        <v>2</v>
      </c>
      <c r="B40" s="177"/>
      <c r="C40" s="146"/>
      <c r="D40" s="177"/>
      <c r="E40" s="146"/>
      <c r="F40" s="177"/>
      <c r="G40" s="47"/>
      <c r="I40" s="47"/>
    </row>
    <row r="41" spans="1:9" ht="12.75">
      <c r="A41" s="38" t="s">
        <v>24</v>
      </c>
      <c r="B41" s="146"/>
      <c r="C41" s="146"/>
      <c r="D41" s="146"/>
      <c r="E41" s="146"/>
      <c r="F41" s="146"/>
      <c r="G41" s="47"/>
      <c r="I41" s="47"/>
    </row>
    <row r="42" spans="1:9" ht="12.75">
      <c r="A42" s="44" t="s">
        <v>17</v>
      </c>
      <c r="B42" s="177"/>
      <c r="C42" s="146"/>
      <c r="D42" s="177"/>
      <c r="E42" s="146"/>
      <c r="F42" s="177"/>
      <c r="G42" s="47"/>
      <c r="I42" s="47"/>
    </row>
    <row r="43" spans="1:9" ht="12.75">
      <c r="A43" s="44" t="s">
        <v>18</v>
      </c>
      <c r="B43" s="177"/>
      <c r="C43" s="146"/>
      <c r="D43" s="177"/>
      <c r="E43" s="146"/>
      <c r="F43" s="177"/>
      <c r="G43" s="47"/>
      <c r="I43" s="47"/>
    </row>
    <row r="44" spans="1:9" ht="12.75">
      <c r="A44" s="44" t="s">
        <v>19</v>
      </c>
      <c r="B44" s="177"/>
      <c r="C44" s="146"/>
      <c r="D44" s="177"/>
      <c r="E44" s="146"/>
      <c r="F44" s="177"/>
      <c r="G44" s="47"/>
      <c r="I44" s="47"/>
    </row>
    <row r="45" spans="1:9" ht="12.75">
      <c r="A45" s="44" t="s">
        <v>25</v>
      </c>
      <c r="B45" s="177"/>
      <c r="C45" s="146"/>
      <c r="D45" s="177"/>
      <c r="E45" s="146"/>
      <c r="F45" s="177"/>
      <c r="G45" s="47"/>
      <c r="I45" s="47"/>
    </row>
    <row r="46" spans="1:9" ht="12.75">
      <c r="A46" s="44" t="s">
        <v>36</v>
      </c>
      <c r="B46" s="177"/>
      <c r="C46" s="146"/>
      <c r="D46" s="177"/>
      <c r="E46" s="146"/>
      <c r="F46" s="177"/>
      <c r="G46" s="47"/>
      <c r="I46" s="47"/>
    </row>
    <row r="47" spans="1:9" ht="12.75">
      <c r="A47" s="44" t="s">
        <v>20</v>
      </c>
      <c r="B47" s="177"/>
      <c r="C47" s="146"/>
      <c r="D47" s="177"/>
      <c r="E47" s="146"/>
      <c r="F47" s="177"/>
      <c r="G47" s="47"/>
      <c r="I47" s="47"/>
    </row>
    <row r="48" spans="1:9" ht="12.75">
      <c r="A48" s="44" t="s">
        <v>21</v>
      </c>
      <c r="B48" s="177"/>
      <c r="C48" s="146"/>
      <c r="D48" s="177"/>
      <c r="E48" s="146"/>
      <c r="F48" s="177"/>
      <c r="G48" s="47"/>
      <c r="I48" s="47"/>
    </row>
    <row r="49" spans="1:9" ht="12.75">
      <c r="A49" s="44" t="s">
        <v>22</v>
      </c>
      <c r="B49" s="177"/>
      <c r="C49" s="146"/>
      <c r="D49" s="177"/>
      <c r="E49" s="146"/>
      <c r="F49" s="177"/>
      <c r="G49" s="47"/>
      <c r="I49" s="47"/>
    </row>
    <row r="50" spans="1:9" ht="12.75">
      <c r="A50" s="44" t="s">
        <v>23</v>
      </c>
      <c r="B50" s="177"/>
      <c r="C50" s="146"/>
      <c r="D50" s="177"/>
      <c r="E50" s="146"/>
      <c r="F50" s="177"/>
      <c r="G50" s="47"/>
      <c r="I50" s="47"/>
    </row>
    <row r="51" spans="1:9" ht="12.75">
      <c r="A51" s="48" t="s">
        <v>27</v>
      </c>
      <c r="B51" s="137">
        <f>+B40-SUM(B42:B50)</f>
        <v>0</v>
      </c>
      <c r="C51" s="136"/>
      <c r="D51" s="137">
        <f>+D40-SUM(D42:D50)</f>
        <v>0</v>
      </c>
      <c r="E51" s="136"/>
      <c r="F51" s="137">
        <f>+F40-SUM(F42:F50)</f>
        <v>0</v>
      </c>
      <c r="G51" s="47"/>
      <c r="I51" s="47"/>
    </row>
    <row r="52" spans="2:9" ht="12.75">
      <c r="B52" s="47"/>
      <c r="C52" s="47"/>
      <c r="D52" s="47"/>
      <c r="E52" s="47"/>
      <c r="F52" s="47"/>
      <c r="G52" s="47"/>
      <c r="I52" s="47"/>
    </row>
    <row r="53" spans="1:9" ht="13.5" thickBot="1">
      <c r="A53" s="48" t="s">
        <v>30</v>
      </c>
      <c r="B53" s="138">
        <f>+B38+B51</f>
        <v>0</v>
      </c>
      <c r="C53" s="136"/>
      <c r="D53" s="138">
        <f>+D38+D51</f>
        <v>0</v>
      </c>
      <c r="E53" s="136"/>
      <c r="F53" s="138">
        <f>+F38+F51</f>
        <v>0</v>
      </c>
      <c r="G53" s="47"/>
      <c r="I53" s="47"/>
    </row>
    <row r="54" spans="2:9" ht="13.5" thickTop="1">
      <c r="B54" s="47"/>
      <c r="C54" s="47"/>
      <c r="D54" s="47"/>
      <c r="E54" s="47"/>
      <c r="F54" s="47"/>
      <c r="G54" s="47"/>
      <c r="I54" s="47"/>
    </row>
    <row r="55" spans="1:9" ht="12.75">
      <c r="A55" s="48" t="s">
        <v>10</v>
      </c>
      <c r="B55" s="177"/>
      <c r="C55" s="147"/>
      <c r="D55" s="177"/>
      <c r="E55" s="147"/>
      <c r="F55" s="177"/>
      <c r="G55" s="47"/>
      <c r="I55" s="47"/>
    </row>
    <row r="56" spans="1:9" ht="12.75">
      <c r="A56" s="38" t="s">
        <v>24</v>
      </c>
      <c r="B56" s="148"/>
      <c r="C56" s="147"/>
      <c r="D56" s="148"/>
      <c r="E56" s="147"/>
      <c r="F56" s="148"/>
      <c r="G56" s="47"/>
      <c r="I56" s="47"/>
    </row>
    <row r="57" spans="1:9" ht="12.75">
      <c r="A57" s="44" t="s">
        <v>17</v>
      </c>
      <c r="B57" s="177"/>
      <c r="C57" s="147"/>
      <c r="D57" s="177"/>
      <c r="E57" s="147"/>
      <c r="F57" s="177"/>
      <c r="G57" s="47"/>
      <c r="I57" s="47"/>
    </row>
    <row r="58" spans="1:9" ht="12.75">
      <c r="A58" s="44" t="s">
        <v>18</v>
      </c>
      <c r="B58" s="177"/>
      <c r="C58" s="147"/>
      <c r="D58" s="177"/>
      <c r="E58" s="147"/>
      <c r="F58" s="177"/>
      <c r="G58" s="47"/>
      <c r="I58" s="47"/>
    </row>
    <row r="59" spans="1:9" ht="12.75">
      <c r="A59" s="44" t="s">
        <v>19</v>
      </c>
      <c r="B59" s="177"/>
      <c r="C59" s="147"/>
      <c r="D59" s="177"/>
      <c r="E59" s="147"/>
      <c r="F59" s="177"/>
      <c r="G59" s="47"/>
      <c r="I59" s="47"/>
    </row>
    <row r="60" spans="1:9" ht="12.75">
      <c r="A60" s="44" t="s">
        <v>20</v>
      </c>
      <c r="B60" s="177"/>
      <c r="C60" s="147"/>
      <c r="D60" s="177"/>
      <c r="E60" s="147"/>
      <c r="F60" s="177"/>
      <c r="G60" s="47"/>
      <c r="I60" s="47"/>
    </row>
    <row r="61" spans="1:9" ht="12.75">
      <c r="A61" s="44" t="s">
        <v>21</v>
      </c>
      <c r="B61" s="177"/>
      <c r="C61" s="147"/>
      <c r="D61" s="177"/>
      <c r="E61" s="147"/>
      <c r="F61" s="177"/>
      <c r="G61" s="47"/>
      <c r="I61" s="47"/>
    </row>
    <row r="62" spans="1:9" ht="12.75">
      <c r="A62" s="44" t="s">
        <v>22</v>
      </c>
      <c r="B62" s="177"/>
      <c r="C62" s="147"/>
      <c r="D62" s="177"/>
      <c r="E62" s="147"/>
      <c r="F62" s="177"/>
      <c r="G62" s="47"/>
      <c r="H62" s="44"/>
      <c r="I62" s="47"/>
    </row>
    <row r="63" spans="1:9" ht="12.75">
      <c r="A63" s="48" t="s">
        <v>28</v>
      </c>
      <c r="B63" s="137">
        <f>+B55-SUM(B57:B62)</f>
        <v>0</v>
      </c>
      <c r="C63" s="145"/>
      <c r="D63" s="137">
        <f>+D55-SUM(D57:D62)</f>
        <v>0</v>
      </c>
      <c r="E63" s="145"/>
      <c r="F63" s="137">
        <f>+F55-SUM(F57:F62)</f>
        <v>0</v>
      </c>
      <c r="G63" s="47"/>
      <c r="H63" s="44"/>
      <c r="I63" s="47"/>
    </row>
    <row r="64" spans="2:9" ht="12.75">
      <c r="B64" s="47"/>
      <c r="C64" s="47"/>
      <c r="D64" s="47"/>
      <c r="E64" s="47"/>
      <c r="F64" s="47"/>
      <c r="G64" s="47"/>
      <c r="H64" s="44"/>
      <c r="I64" s="47"/>
    </row>
    <row r="65" spans="1:9" ht="12.75">
      <c r="A65" s="48" t="s">
        <v>11</v>
      </c>
      <c r="B65" s="177"/>
      <c r="C65" s="150"/>
      <c r="D65" s="177"/>
      <c r="E65" s="150"/>
      <c r="F65" s="177"/>
      <c r="G65" s="47"/>
      <c r="H65" s="44"/>
      <c r="I65" s="47"/>
    </row>
    <row r="66" spans="1:9" ht="12.75">
      <c r="A66" s="38" t="s">
        <v>24</v>
      </c>
      <c r="B66" s="151"/>
      <c r="C66" s="150"/>
      <c r="D66" s="151"/>
      <c r="E66" s="150"/>
      <c r="F66" s="151"/>
      <c r="G66" s="47"/>
      <c r="H66" s="44"/>
      <c r="I66" s="47"/>
    </row>
    <row r="67" spans="1:9" ht="12.75">
      <c r="A67" s="44" t="s">
        <v>17</v>
      </c>
      <c r="B67" s="177"/>
      <c r="C67" s="150"/>
      <c r="D67" s="177"/>
      <c r="E67" s="150"/>
      <c r="F67" s="177"/>
      <c r="G67" s="47"/>
      <c r="H67" s="44"/>
      <c r="I67" s="47"/>
    </row>
    <row r="68" spans="1:9" ht="12.75">
      <c r="A68" s="44" t="s">
        <v>18</v>
      </c>
      <c r="B68" s="177"/>
      <c r="C68" s="150"/>
      <c r="D68" s="177"/>
      <c r="E68" s="150"/>
      <c r="F68" s="177"/>
      <c r="G68" s="47"/>
      <c r="H68" s="44"/>
      <c r="I68" s="47"/>
    </row>
    <row r="69" spans="1:9" ht="12.75">
      <c r="A69" s="44" t="s">
        <v>19</v>
      </c>
      <c r="B69" s="177"/>
      <c r="C69" s="150"/>
      <c r="D69" s="177"/>
      <c r="E69" s="150"/>
      <c r="F69" s="177"/>
      <c r="G69" s="47"/>
      <c r="H69" s="44"/>
      <c r="I69" s="47"/>
    </row>
    <row r="70" spans="1:9" ht="12.75">
      <c r="A70" s="44" t="s">
        <v>20</v>
      </c>
      <c r="B70" s="177"/>
      <c r="C70" s="150"/>
      <c r="D70" s="177"/>
      <c r="E70" s="150"/>
      <c r="F70" s="177"/>
      <c r="G70" s="47"/>
      <c r="H70" s="44"/>
      <c r="I70" s="47"/>
    </row>
    <row r="71" spans="1:9" ht="12.75">
      <c r="A71" s="44" t="s">
        <v>21</v>
      </c>
      <c r="B71" s="177"/>
      <c r="C71" s="150"/>
      <c r="D71" s="177"/>
      <c r="E71" s="150"/>
      <c r="F71" s="177"/>
      <c r="G71" s="47"/>
      <c r="H71" s="44"/>
      <c r="I71" s="47"/>
    </row>
    <row r="72" spans="1:9" ht="12.75">
      <c r="A72" s="44" t="s">
        <v>22</v>
      </c>
      <c r="B72" s="177"/>
      <c r="C72" s="150"/>
      <c r="D72" s="177"/>
      <c r="E72" s="150"/>
      <c r="F72" s="177"/>
      <c r="G72" s="47"/>
      <c r="H72" s="44"/>
      <c r="I72" s="47"/>
    </row>
    <row r="73" spans="1:9" ht="12.75">
      <c r="A73" s="48" t="s">
        <v>29</v>
      </c>
      <c r="B73" s="137">
        <f>+B65-SUM(B67:B72)</f>
        <v>0</v>
      </c>
      <c r="C73" s="136"/>
      <c r="D73" s="137">
        <f>+D65-SUM(D67:D72)</f>
        <v>0</v>
      </c>
      <c r="E73" s="136"/>
      <c r="F73" s="137">
        <f>+F65-SUM(F67:F72)</f>
        <v>0</v>
      </c>
      <c r="G73" s="47"/>
      <c r="H73" s="44"/>
      <c r="I73" s="47"/>
    </row>
    <row r="74" spans="2:9" ht="12.75">
      <c r="B74" s="47"/>
      <c r="C74" s="47"/>
      <c r="D74" s="47"/>
      <c r="E74" s="47"/>
      <c r="F74" s="47"/>
      <c r="G74" s="47"/>
      <c r="H74" s="44"/>
      <c r="I74" s="47"/>
    </row>
    <row r="75" spans="1:6" ht="13.5" thickBot="1">
      <c r="A75" s="48" t="s">
        <v>31</v>
      </c>
      <c r="B75" s="138">
        <f>+B63+B73</f>
        <v>0</v>
      </c>
      <c r="C75" s="136"/>
      <c r="D75" s="138">
        <f>+D63+D73</f>
        <v>0</v>
      </c>
      <c r="E75" s="136"/>
      <c r="F75" s="138">
        <f>+F63+F73</f>
        <v>0</v>
      </c>
    </row>
    <row r="76" spans="5:6" ht="13.5" thickTop="1">
      <c r="E76" s="136"/>
      <c r="F76" s="136"/>
    </row>
    <row r="77" spans="1:6" ht="13.5" thickBot="1">
      <c r="A77" s="48" t="s">
        <v>58</v>
      </c>
      <c r="B77" s="139">
        <f>+B53-B75</f>
        <v>0</v>
      </c>
      <c r="C77" s="136"/>
      <c r="D77" s="139">
        <f>+D53-D75</f>
        <v>0</v>
      </c>
      <c r="E77" s="136"/>
      <c r="F77" s="139">
        <f>+F53-F75</f>
        <v>0</v>
      </c>
    </row>
  </sheetData>
  <sheetProtection password="D39E" sheet="1" objects="1" scenarios="1" selectLockedCells="1"/>
  <mergeCells count="5">
    <mergeCell ref="B13:F13"/>
    <mergeCell ref="N5:P5"/>
    <mergeCell ref="A2:F2"/>
    <mergeCell ref="A5:B5"/>
    <mergeCell ref="B10:H10"/>
  </mergeCells>
  <dataValidations count="5">
    <dataValidation type="date" operator="greaterThanOrEqual" allowBlank="1" showInputMessage="1" showErrorMessage="1" sqref="B9">
      <formula1>42339</formula1>
    </dataValidation>
    <dataValidation type="list" allowBlank="1" showErrorMessage="1" sqref="B8">
      <formula1>$N$8:$N$9</formula1>
    </dataValidation>
    <dataValidation type="list" allowBlank="1" showInputMessage="1" showErrorMessage="1" sqref="H9 H11">
      <formula1>$O$18:$O$18</formula1>
    </dataValidation>
    <dataValidation type="whole" allowBlank="1" showInputMessage="1" showErrorMessage="1" sqref="B18 D18 F18 B20 D20 F20 F67:F72 B67:B72 D67:D72 B24 D24 F24 K28 B27 D27 F27 B29:B37 D29:D37 F29:F37 B40 D40 F40 B42:B50 D42:D50 F42:F50 B55 D55 F55 B57:B62 D57:D62 F57:F62 B65 D65 F65">
      <formula1>0</formula1>
      <formula2>999999999999</formula2>
    </dataValidation>
    <dataValidation type="whole" allowBlank="1" showInputMessage="1" showErrorMessage="1" sqref="B22 D22 D22 F22">
      <formula1>-99999999999</formula1>
      <formula2>999999999999</formula2>
    </dataValidation>
  </dataValidations>
  <hyperlinks>
    <hyperlink ref="B13" location="Instructions!A1" display="Instructions"/>
    <hyperlink ref="B13:F13" location="General!A1" display="Please click here to read instruction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63"/>
  <sheetViews>
    <sheetView view="pageBreakPreview" zoomScale="90" zoomScaleSheetLayoutView="90" zoomScalePageLayoutView="0" workbookViewId="0" topLeftCell="A1">
      <selection activeCell="E9" sqref="E9:I9"/>
    </sheetView>
  </sheetViews>
  <sheetFormatPr defaultColWidth="9.140625" defaultRowHeight="12.75"/>
  <cols>
    <col min="1" max="1" width="6.28125" style="0" customWidth="1"/>
    <col min="2" max="2" width="39.00390625" style="0" customWidth="1"/>
    <col min="3" max="3" width="19.28125" style="0" bestFit="1" customWidth="1"/>
    <col min="4" max="4" width="17.28125" style="0" customWidth="1"/>
    <col min="5" max="5" width="16.28125" style="0" customWidth="1"/>
    <col min="6" max="6" width="17.140625" style="0" customWidth="1"/>
    <col min="7" max="7" width="14.421875" style="0" customWidth="1"/>
    <col min="8" max="8" width="13.57421875" style="0" customWidth="1"/>
    <col min="9" max="9" width="13.7109375" style="0" customWidth="1"/>
    <col min="10" max="10" width="16.421875" style="0" customWidth="1"/>
    <col min="11" max="12" width="16.57421875" style="0" customWidth="1"/>
    <col min="13" max="13" width="17.57421875" style="0" customWidth="1"/>
    <col min="15" max="15" width="20.28125" style="0" customWidth="1"/>
    <col min="16" max="16" width="16.28125" style="0" customWidth="1"/>
  </cols>
  <sheetData>
    <row r="1" spans="1:10" ht="18" customHeight="1">
      <c r="A1" s="30"/>
      <c r="B1" s="4"/>
      <c r="C1" s="4"/>
      <c r="D1" s="4"/>
      <c r="E1" s="4"/>
      <c r="F1" s="4"/>
      <c r="G1" s="4"/>
      <c r="H1" s="4"/>
      <c r="I1" s="4"/>
      <c r="J1" s="4"/>
    </row>
    <row r="2" spans="1:10" ht="18" customHeight="1">
      <c r="A2" s="287" t="s">
        <v>125</v>
      </c>
      <c r="B2" s="287"/>
      <c r="C2" s="287"/>
      <c r="D2" s="287"/>
      <c r="E2" s="287"/>
      <c r="F2" s="287"/>
      <c r="G2" s="287"/>
      <c r="H2" s="4"/>
      <c r="I2" s="4"/>
      <c r="J2" s="4"/>
    </row>
    <row r="3" spans="1:10" ht="18">
      <c r="A3" s="9"/>
      <c r="B3" s="186"/>
      <c r="C3" s="185"/>
      <c r="D3" s="7"/>
      <c r="E3" s="7"/>
      <c r="F3" s="7"/>
      <c r="G3" s="7"/>
      <c r="H3" s="7"/>
      <c r="I3" s="5"/>
      <c r="J3" s="5"/>
    </row>
    <row r="4" spans="1:10" ht="17.25" customHeight="1">
      <c r="A4" s="243" t="s">
        <v>143</v>
      </c>
      <c r="B4" s="7"/>
      <c r="C4" s="185"/>
      <c r="D4" s="7"/>
      <c r="E4" s="7"/>
      <c r="F4" s="7"/>
      <c r="G4" s="7"/>
      <c r="H4" s="7"/>
      <c r="I4" s="10"/>
      <c r="J4" s="6"/>
    </row>
    <row r="5" spans="1:9" ht="17.25" customHeight="1">
      <c r="A5" s="278" t="s">
        <v>146</v>
      </c>
      <c r="B5" s="279"/>
      <c r="C5" s="244"/>
      <c r="D5" s="244"/>
      <c r="E5" s="244"/>
      <c r="F5" s="244"/>
      <c r="G5" s="244"/>
      <c r="H5" s="244"/>
      <c r="I5" s="244"/>
    </row>
    <row r="6" spans="1:11" s="149" customFormat="1" ht="17.25" customHeight="1">
      <c r="A6" s="245"/>
      <c r="B6" s="284" t="s">
        <v>162</v>
      </c>
      <c r="C6" s="284"/>
      <c r="D6" s="284"/>
      <c r="E6" s="284"/>
      <c r="F6" s="284"/>
      <c r="G6" s="284"/>
      <c r="H6" s="284"/>
      <c r="I6" s="284"/>
      <c r="J6" s="216"/>
      <c r="K6" s="216"/>
    </row>
    <row r="7" spans="1:11" s="149" customFormat="1" ht="17.25" customHeight="1">
      <c r="A7" s="216"/>
      <c r="B7" s="284" t="s">
        <v>163</v>
      </c>
      <c r="C7" s="284"/>
      <c r="D7" s="284"/>
      <c r="E7" s="284"/>
      <c r="F7" s="284"/>
      <c r="G7" s="284"/>
      <c r="H7" s="284"/>
      <c r="I7" s="284"/>
      <c r="J7" s="216"/>
      <c r="K7" s="216"/>
    </row>
    <row r="8" spans="1:11" s="249" customFormat="1" ht="17.25" customHeight="1">
      <c r="A8" s="216"/>
      <c r="B8" s="262"/>
      <c r="C8" s="262"/>
      <c r="D8" s="262"/>
      <c r="E8" s="262"/>
      <c r="F8" s="262"/>
      <c r="G8" s="262"/>
      <c r="H8" s="262"/>
      <c r="I8" s="262"/>
      <c r="J8" s="216"/>
      <c r="K8" s="216"/>
    </row>
    <row r="9" spans="1:13" ht="18">
      <c r="A9" s="190"/>
      <c r="B9" s="5"/>
      <c r="C9" s="5"/>
      <c r="D9" s="5"/>
      <c r="E9" s="275" t="s">
        <v>117</v>
      </c>
      <c r="F9" s="275"/>
      <c r="G9" s="275"/>
      <c r="H9" s="275"/>
      <c r="I9" s="275"/>
      <c r="J9" s="5"/>
      <c r="K9" s="163"/>
      <c r="L9" s="163"/>
      <c r="M9" s="163"/>
    </row>
    <row r="10" spans="1:13" s="149" customFormat="1" ht="18">
      <c r="A10" s="190"/>
      <c r="B10" s="5"/>
      <c r="C10" s="5"/>
      <c r="D10" s="5"/>
      <c r="E10" s="5"/>
      <c r="F10" s="5"/>
      <c r="G10" s="163"/>
      <c r="H10" s="163"/>
      <c r="I10" s="5"/>
      <c r="J10" s="5"/>
      <c r="K10" s="163"/>
      <c r="L10" s="163"/>
      <c r="M10" s="163"/>
    </row>
    <row r="11" spans="1:13" ht="18">
      <c r="A11" s="187" t="s">
        <v>7</v>
      </c>
      <c r="B11" s="152"/>
      <c r="C11" s="188">
        <f>IF('Contractor Entry Sheet'!B9=0,"",'Contractor Entry Sheet'!B9)</f>
        <v>42821</v>
      </c>
      <c r="D11" s="8"/>
      <c r="E11" s="7"/>
      <c r="F11" s="7"/>
      <c r="G11" s="218">
        <f>EDATE(C11,12)-1</f>
        <v>43185</v>
      </c>
      <c r="H11" s="10"/>
      <c r="I11" s="10"/>
      <c r="J11" s="189"/>
      <c r="K11" s="163"/>
      <c r="L11" s="163"/>
      <c r="M11" s="163"/>
    </row>
    <row r="12" spans="1:13" ht="79.5" customHeight="1">
      <c r="A12" s="128" t="s">
        <v>3</v>
      </c>
      <c r="B12" s="129" t="s">
        <v>4</v>
      </c>
      <c r="C12" s="129" t="s">
        <v>63</v>
      </c>
      <c r="D12" s="128" t="s">
        <v>126</v>
      </c>
      <c r="E12" s="128" t="s">
        <v>127</v>
      </c>
      <c r="F12" s="128" t="s">
        <v>136</v>
      </c>
      <c r="G12" s="128" t="s">
        <v>5</v>
      </c>
      <c r="H12" s="129" t="s">
        <v>6</v>
      </c>
      <c r="I12" s="129" t="s">
        <v>144</v>
      </c>
      <c r="J12" s="128" t="s">
        <v>128</v>
      </c>
      <c r="K12" s="128" t="s">
        <v>130</v>
      </c>
      <c r="L12" s="128" t="s">
        <v>129</v>
      </c>
      <c r="M12" s="130" t="s">
        <v>135</v>
      </c>
    </row>
    <row r="13" spans="1:13" ht="38.25" customHeight="1">
      <c r="A13" s="217"/>
      <c r="B13" s="167" t="s">
        <v>37</v>
      </c>
      <c r="C13" s="168">
        <v>1100000</v>
      </c>
      <c r="D13" s="169">
        <v>0.01</v>
      </c>
      <c r="E13" s="170">
        <f>IF(D13="","",1-D13)</f>
        <v>0.99</v>
      </c>
      <c r="F13" s="168">
        <f>IF(D13="","",C13*E13)</f>
        <v>1089000</v>
      </c>
      <c r="G13" s="171">
        <v>41640</v>
      </c>
      <c r="H13" s="171">
        <v>42460</v>
      </c>
      <c r="I13" s="172">
        <f>IF(OR(H13="",G13=""),"",DATEDIF(G13,H13,"m"))</f>
        <v>26</v>
      </c>
      <c r="J13" s="172">
        <f>IF(OR(H13="",C$11=""),"",IF(C$11&gt;H13,0,DATEDIF($C$11,H13,"m")))</f>
        <v>0</v>
      </c>
      <c r="K13" s="172">
        <f>IF(OR(H13="",C$11="",$G$11=""),"",DATEDIF(MIN($C$11,H13),MIN(H13,$G$11+1),"m"))</f>
        <v>0</v>
      </c>
      <c r="L13" s="168">
        <f aca="true" t="shared" si="0" ref="L13:L41">IF(OR(F13="",J13=""),"",_xlfn.IFERROR(F13/J13,F13))</f>
        <v>1089000</v>
      </c>
      <c r="M13" s="168">
        <f>IF(B13="","",IF(OR(H13="",G13="",D13=""),"Error",IF(K13=0,F13,K13*L13)))</f>
        <v>1089000</v>
      </c>
    </row>
    <row r="14" spans="1:16" ht="12.75">
      <c r="A14" s="173">
        <v>1</v>
      </c>
      <c r="B14" s="239"/>
      <c r="C14" s="236"/>
      <c r="D14" s="227"/>
      <c r="E14" s="237">
        <f aca="true" t="shared" si="1" ref="E14:E41">IF(D14="","",1-D14)</f>
      </c>
      <c r="F14" s="229">
        <f aca="true" t="shared" si="2" ref="F14:F41">IF(D14="","",C14*E14)</f>
      </c>
      <c r="G14" s="176"/>
      <c r="H14" s="176"/>
      <c r="I14" s="235">
        <f aca="true" t="shared" si="3" ref="I14:I41">IF(OR(H14="",G14=""),"",DATEDIF(G14,H14,"m"))</f>
      </c>
      <c r="J14" s="235">
        <f aca="true" t="shared" si="4" ref="J14:J41">IF(OR(H14="",C$11=""),"",IF(C$11&gt;H14,0,DATEDIF($C$11,H14,"m")))</f>
      </c>
      <c r="K14" s="235">
        <f aca="true" t="shared" si="5" ref="K14:K41">IF(OR(H14="",C$11="",$G$11=""),"",DATEDIF(MIN($C$11,H14),MIN(H14,$G$11+1),"m"))</f>
      </c>
      <c r="L14" s="229">
        <f t="shared" si="0"/>
      </c>
      <c r="M14" s="229">
        <f aca="true" t="shared" si="6" ref="M14:M41">IF(B14="","",IF(OR(H14="",G14="",D14=""),"Error",IF(K14=0,F14,K14*L14)))</f>
      </c>
      <c r="P14" s="157"/>
    </row>
    <row r="15" spans="1:16" ht="12.75">
      <c r="A15" s="173">
        <v>2</v>
      </c>
      <c r="B15" s="239"/>
      <c r="C15" s="236"/>
      <c r="D15" s="227"/>
      <c r="E15" s="237">
        <f t="shared" si="1"/>
      </c>
      <c r="F15" s="229">
        <f t="shared" si="2"/>
      </c>
      <c r="G15" s="176"/>
      <c r="H15" s="176"/>
      <c r="I15" s="235">
        <f t="shared" si="3"/>
      </c>
      <c r="J15" s="235">
        <f t="shared" si="4"/>
      </c>
      <c r="K15" s="235">
        <f t="shared" si="5"/>
      </c>
      <c r="L15" s="229">
        <f t="shared" si="0"/>
      </c>
      <c r="M15" s="229">
        <f>IF(B15="","",IF(OR(H15="",G15="",D15=""),"Error",IF(K15=0,F15,K15*L15)))</f>
      </c>
      <c r="P15" s="157"/>
    </row>
    <row r="16" spans="1:16" s="13" customFormat="1" ht="12.75">
      <c r="A16" s="174">
        <v>3</v>
      </c>
      <c r="B16" s="239"/>
      <c r="C16" s="236"/>
      <c r="D16" s="227"/>
      <c r="E16" s="237">
        <f t="shared" si="1"/>
      </c>
      <c r="F16" s="229">
        <f t="shared" si="2"/>
      </c>
      <c r="G16" s="176"/>
      <c r="H16" s="176"/>
      <c r="I16" s="235">
        <f t="shared" si="3"/>
      </c>
      <c r="J16" s="235">
        <f t="shared" si="4"/>
      </c>
      <c r="K16" s="235">
        <f t="shared" si="5"/>
      </c>
      <c r="L16" s="229">
        <f t="shared" si="0"/>
      </c>
      <c r="M16" s="229">
        <f t="shared" si="6"/>
      </c>
      <c r="P16" s="160"/>
    </row>
    <row r="17" spans="1:16" ht="12.75">
      <c r="A17" s="173">
        <v>4</v>
      </c>
      <c r="B17" s="239"/>
      <c r="C17" s="236"/>
      <c r="D17" s="227"/>
      <c r="E17" s="237">
        <f t="shared" si="1"/>
      </c>
      <c r="F17" s="229">
        <f t="shared" si="2"/>
      </c>
      <c r="G17" s="176"/>
      <c r="H17" s="176"/>
      <c r="I17" s="235">
        <f t="shared" si="3"/>
      </c>
      <c r="J17" s="235">
        <f t="shared" si="4"/>
      </c>
      <c r="K17" s="235">
        <f t="shared" si="5"/>
      </c>
      <c r="L17" s="229">
        <f t="shared" si="0"/>
      </c>
      <c r="M17" s="229">
        <f t="shared" si="6"/>
      </c>
      <c r="P17" s="157"/>
    </row>
    <row r="18" spans="1:16" ht="12.75">
      <c r="A18" s="173">
        <v>5</v>
      </c>
      <c r="B18" s="239"/>
      <c r="C18" s="236"/>
      <c r="D18" s="227"/>
      <c r="E18" s="237">
        <f t="shared" si="1"/>
      </c>
      <c r="F18" s="229">
        <f t="shared" si="2"/>
      </c>
      <c r="G18" s="176"/>
      <c r="H18" s="176"/>
      <c r="I18" s="235">
        <f t="shared" si="3"/>
      </c>
      <c r="J18" s="235">
        <f t="shared" si="4"/>
      </c>
      <c r="K18" s="235">
        <f t="shared" si="5"/>
      </c>
      <c r="L18" s="229">
        <f t="shared" si="0"/>
      </c>
      <c r="M18" s="229">
        <f t="shared" si="6"/>
      </c>
      <c r="P18" s="157"/>
    </row>
    <row r="19" spans="1:16" ht="12.75">
      <c r="A19" s="173">
        <v>6</v>
      </c>
      <c r="B19" s="240"/>
      <c r="C19" s="236"/>
      <c r="D19" s="227"/>
      <c r="E19" s="237">
        <f t="shared" si="1"/>
      </c>
      <c r="F19" s="229">
        <f t="shared" si="2"/>
      </c>
      <c r="G19" s="176"/>
      <c r="H19" s="176"/>
      <c r="I19" s="235">
        <f t="shared" si="3"/>
      </c>
      <c r="J19" s="235">
        <f t="shared" si="4"/>
      </c>
      <c r="K19" s="235">
        <f t="shared" si="5"/>
      </c>
      <c r="L19" s="229">
        <f t="shared" si="0"/>
      </c>
      <c r="M19" s="229">
        <f t="shared" si="6"/>
      </c>
      <c r="P19" s="157"/>
    </row>
    <row r="20" spans="1:16" ht="12.75">
      <c r="A20" s="173">
        <v>7</v>
      </c>
      <c r="B20" s="240"/>
      <c r="C20" s="236"/>
      <c r="D20" s="227"/>
      <c r="E20" s="237">
        <f t="shared" si="1"/>
      </c>
      <c r="F20" s="229">
        <f t="shared" si="2"/>
      </c>
      <c r="G20" s="176"/>
      <c r="H20" s="176"/>
      <c r="I20" s="235">
        <f t="shared" si="3"/>
      </c>
      <c r="J20" s="235">
        <f t="shared" si="4"/>
      </c>
      <c r="K20" s="235">
        <f t="shared" si="5"/>
      </c>
      <c r="L20" s="229">
        <f t="shared" si="0"/>
      </c>
      <c r="M20" s="229">
        <f t="shared" si="6"/>
      </c>
      <c r="P20" s="157"/>
    </row>
    <row r="21" spans="1:16" ht="12.75">
      <c r="A21" s="173">
        <v>8</v>
      </c>
      <c r="B21" s="240"/>
      <c r="C21" s="236"/>
      <c r="D21" s="227"/>
      <c r="E21" s="237">
        <f t="shared" si="1"/>
      </c>
      <c r="F21" s="229">
        <f t="shared" si="2"/>
      </c>
      <c r="G21" s="176"/>
      <c r="H21" s="176"/>
      <c r="I21" s="235">
        <f t="shared" si="3"/>
      </c>
      <c r="J21" s="235">
        <f t="shared" si="4"/>
      </c>
      <c r="K21" s="235">
        <f t="shared" si="5"/>
      </c>
      <c r="L21" s="229">
        <f t="shared" si="0"/>
      </c>
      <c r="M21" s="229">
        <f t="shared" si="6"/>
      </c>
      <c r="P21" s="157"/>
    </row>
    <row r="22" spans="1:16" ht="12.75">
      <c r="A22" s="173">
        <v>9</v>
      </c>
      <c r="B22" s="240"/>
      <c r="C22" s="236"/>
      <c r="D22" s="227"/>
      <c r="E22" s="237">
        <f t="shared" si="1"/>
      </c>
      <c r="F22" s="229">
        <f t="shared" si="2"/>
      </c>
      <c r="G22" s="176"/>
      <c r="H22" s="176"/>
      <c r="I22" s="235">
        <f t="shared" si="3"/>
      </c>
      <c r="J22" s="235">
        <f t="shared" si="4"/>
      </c>
      <c r="K22" s="235">
        <f t="shared" si="5"/>
      </c>
      <c r="L22" s="229">
        <f t="shared" si="0"/>
      </c>
      <c r="M22" s="229">
        <f t="shared" si="6"/>
      </c>
      <c r="P22" s="157"/>
    </row>
    <row r="23" spans="1:16" ht="12.75">
      <c r="A23" s="173">
        <v>10</v>
      </c>
      <c r="B23" s="239"/>
      <c r="C23" s="236"/>
      <c r="D23" s="227"/>
      <c r="E23" s="237">
        <f t="shared" si="1"/>
      </c>
      <c r="F23" s="229">
        <f t="shared" si="2"/>
      </c>
      <c r="G23" s="176"/>
      <c r="H23" s="176"/>
      <c r="I23" s="235">
        <f t="shared" si="3"/>
      </c>
      <c r="J23" s="235">
        <f t="shared" si="4"/>
      </c>
      <c r="K23" s="235">
        <f t="shared" si="5"/>
      </c>
      <c r="L23" s="229">
        <f t="shared" si="0"/>
      </c>
      <c r="M23" s="229">
        <f t="shared" si="6"/>
      </c>
      <c r="P23" s="157"/>
    </row>
    <row r="24" spans="1:16" ht="12.75">
      <c r="A24" s="173">
        <v>11</v>
      </c>
      <c r="B24" s="239"/>
      <c r="C24" s="236"/>
      <c r="D24" s="227"/>
      <c r="E24" s="237">
        <f t="shared" si="1"/>
      </c>
      <c r="F24" s="229">
        <f t="shared" si="2"/>
      </c>
      <c r="G24" s="176"/>
      <c r="H24" s="176"/>
      <c r="I24" s="235">
        <f t="shared" si="3"/>
      </c>
      <c r="J24" s="235">
        <f t="shared" si="4"/>
      </c>
      <c r="K24" s="235">
        <f t="shared" si="5"/>
      </c>
      <c r="L24" s="229">
        <f t="shared" si="0"/>
      </c>
      <c r="M24" s="229">
        <f t="shared" si="6"/>
      </c>
      <c r="P24" s="157"/>
    </row>
    <row r="25" spans="1:16" ht="12.75">
      <c r="A25" s="173">
        <v>12</v>
      </c>
      <c r="B25" s="239"/>
      <c r="C25" s="236"/>
      <c r="D25" s="227"/>
      <c r="E25" s="237">
        <f t="shared" si="1"/>
      </c>
      <c r="F25" s="229">
        <f t="shared" si="2"/>
      </c>
      <c r="G25" s="176"/>
      <c r="H25" s="176"/>
      <c r="I25" s="235">
        <f t="shared" si="3"/>
      </c>
      <c r="J25" s="235">
        <f t="shared" si="4"/>
      </c>
      <c r="K25" s="235">
        <f t="shared" si="5"/>
      </c>
      <c r="L25" s="229">
        <f t="shared" si="0"/>
      </c>
      <c r="M25" s="229">
        <f t="shared" si="6"/>
      </c>
      <c r="P25" s="157"/>
    </row>
    <row r="26" spans="1:16" ht="12.75">
      <c r="A26" s="173">
        <v>13</v>
      </c>
      <c r="B26" s="239"/>
      <c r="C26" s="236"/>
      <c r="D26" s="227"/>
      <c r="E26" s="237">
        <f t="shared" si="1"/>
      </c>
      <c r="F26" s="229">
        <f t="shared" si="2"/>
      </c>
      <c r="G26" s="176"/>
      <c r="H26" s="176"/>
      <c r="I26" s="235">
        <f t="shared" si="3"/>
      </c>
      <c r="J26" s="235">
        <f t="shared" si="4"/>
      </c>
      <c r="K26" s="235">
        <f t="shared" si="5"/>
      </c>
      <c r="L26" s="229">
        <f t="shared" si="0"/>
      </c>
      <c r="M26" s="229">
        <f t="shared" si="6"/>
      </c>
      <c r="P26" s="157"/>
    </row>
    <row r="27" spans="1:16" ht="12.75">
      <c r="A27" s="173">
        <v>14</v>
      </c>
      <c r="B27" s="239"/>
      <c r="C27" s="236"/>
      <c r="D27" s="227"/>
      <c r="E27" s="237">
        <f t="shared" si="1"/>
      </c>
      <c r="F27" s="229">
        <f t="shared" si="2"/>
      </c>
      <c r="G27" s="176"/>
      <c r="H27" s="176"/>
      <c r="I27" s="235">
        <f t="shared" si="3"/>
      </c>
      <c r="J27" s="235">
        <f t="shared" si="4"/>
      </c>
      <c r="K27" s="235">
        <f t="shared" si="5"/>
      </c>
      <c r="L27" s="229">
        <f t="shared" si="0"/>
      </c>
      <c r="M27" s="229">
        <f t="shared" si="6"/>
      </c>
      <c r="P27" s="157"/>
    </row>
    <row r="28" spans="1:16" s="158" customFormat="1" ht="12.75">
      <c r="A28" s="174">
        <v>15</v>
      </c>
      <c r="B28" s="239"/>
      <c r="C28" s="236"/>
      <c r="D28" s="227"/>
      <c r="E28" s="237">
        <f t="shared" si="1"/>
      </c>
      <c r="F28" s="229">
        <f t="shared" si="2"/>
      </c>
      <c r="G28" s="176"/>
      <c r="H28" s="176"/>
      <c r="I28" s="235">
        <f t="shared" si="3"/>
      </c>
      <c r="J28" s="235">
        <f t="shared" si="4"/>
      </c>
      <c r="K28" s="235">
        <f t="shared" si="5"/>
      </c>
      <c r="L28" s="229">
        <f t="shared" si="0"/>
      </c>
      <c r="M28" s="229">
        <f t="shared" si="6"/>
      </c>
      <c r="P28" s="159"/>
    </row>
    <row r="29" spans="1:16" ht="12.75">
      <c r="A29" s="173">
        <v>16</v>
      </c>
      <c r="B29" s="239"/>
      <c r="C29" s="236"/>
      <c r="D29" s="227"/>
      <c r="E29" s="228">
        <f t="shared" si="1"/>
      </c>
      <c r="F29" s="229">
        <f t="shared" si="2"/>
      </c>
      <c r="G29" s="176"/>
      <c r="H29" s="176"/>
      <c r="I29" s="235">
        <f t="shared" si="3"/>
      </c>
      <c r="J29" s="235">
        <f t="shared" si="4"/>
      </c>
      <c r="K29" s="235">
        <f t="shared" si="5"/>
      </c>
      <c r="L29" s="229">
        <f t="shared" si="0"/>
      </c>
      <c r="M29" s="229">
        <f t="shared" si="6"/>
      </c>
      <c r="P29" s="157"/>
    </row>
    <row r="30" spans="1:16" ht="12.75">
      <c r="A30" s="173">
        <v>17</v>
      </c>
      <c r="B30" s="239"/>
      <c r="C30" s="236"/>
      <c r="D30" s="227"/>
      <c r="E30" s="228">
        <f t="shared" si="1"/>
      </c>
      <c r="F30" s="229">
        <f t="shared" si="2"/>
      </c>
      <c r="G30" s="176"/>
      <c r="H30" s="176"/>
      <c r="I30" s="235">
        <f t="shared" si="3"/>
      </c>
      <c r="J30" s="235">
        <f t="shared" si="4"/>
      </c>
      <c r="K30" s="235">
        <f t="shared" si="5"/>
      </c>
      <c r="L30" s="229">
        <f t="shared" si="0"/>
      </c>
      <c r="M30" s="229">
        <f t="shared" si="6"/>
      </c>
      <c r="P30" s="157"/>
    </row>
    <row r="31" spans="1:16" ht="12.75">
      <c r="A31" s="173">
        <v>18</v>
      </c>
      <c r="B31" s="239"/>
      <c r="C31" s="236"/>
      <c r="D31" s="227"/>
      <c r="E31" s="228">
        <f t="shared" si="1"/>
      </c>
      <c r="F31" s="229">
        <f t="shared" si="2"/>
      </c>
      <c r="G31" s="176"/>
      <c r="H31" s="176"/>
      <c r="I31" s="235">
        <f t="shared" si="3"/>
      </c>
      <c r="J31" s="235">
        <f t="shared" si="4"/>
      </c>
      <c r="K31" s="235">
        <f t="shared" si="5"/>
      </c>
      <c r="L31" s="229">
        <f t="shared" si="0"/>
      </c>
      <c r="M31" s="229">
        <f t="shared" si="6"/>
      </c>
      <c r="P31" s="157"/>
    </row>
    <row r="32" spans="1:16" s="149" customFormat="1" ht="12.75">
      <c r="A32" s="173">
        <v>19</v>
      </c>
      <c r="B32" s="239"/>
      <c r="C32" s="236"/>
      <c r="D32" s="227"/>
      <c r="E32" s="228">
        <f t="shared" si="1"/>
      </c>
      <c r="F32" s="229">
        <f t="shared" si="2"/>
      </c>
      <c r="G32" s="176"/>
      <c r="H32" s="176"/>
      <c r="I32" s="235">
        <f t="shared" si="3"/>
      </c>
      <c r="J32" s="235">
        <f t="shared" si="4"/>
      </c>
      <c r="K32" s="235">
        <f t="shared" si="5"/>
      </c>
      <c r="L32" s="229">
        <f t="shared" si="0"/>
      </c>
      <c r="M32" s="229">
        <f t="shared" si="6"/>
      </c>
      <c r="P32" s="157"/>
    </row>
    <row r="33" spans="1:16" s="149" customFormat="1" ht="12.75">
      <c r="A33" s="174">
        <v>20</v>
      </c>
      <c r="B33" s="239"/>
      <c r="C33" s="236"/>
      <c r="D33" s="227"/>
      <c r="E33" s="228">
        <f t="shared" si="1"/>
      </c>
      <c r="F33" s="229">
        <f t="shared" si="2"/>
      </c>
      <c r="G33" s="176"/>
      <c r="H33" s="176"/>
      <c r="I33" s="235">
        <f t="shared" si="3"/>
      </c>
      <c r="J33" s="235">
        <f t="shared" si="4"/>
      </c>
      <c r="K33" s="235">
        <f t="shared" si="5"/>
      </c>
      <c r="L33" s="229">
        <f t="shared" si="0"/>
      </c>
      <c r="M33" s="229">
        <f t="shared" si="6"/>
      </c>
      <c r="P33" s="157"/>
    </row>
    <row r="34" spans="1:16" s="149" customFormat="1" ht="12.75">
      <c r="A34" s="174">
        <v>21</v>
      </c>
      <c r="B34" s="239"/>
      <c r="C34" s="236"/>
      <c r="D34" s="227"/>
      <c r="E34" s="228">
        <f t="shared" si="1"/>
      </c>
      <c r="F34" s="229">
        <f t="shared" si="2"/>
      </c>
      <c r="G34" s="176"/>
      <c r="H34" s="176"/>
      <c r="I34" s="235">
        <f t="shared" si="3"/>
      </c>
      <c r="J34" s="235">
        <f t="shared" si="4"/>
      </c>
      <c r="K34" s="235">
        <f t="shared" si="5"/>
      </c>
      <c r="L34" s="229">
        <f t="shared" si="0"/>
      </c>
      <c r="M34" s="229">
        <f t="shared" si="6"/>
      </c>
      <c r="P34" s="157"/>
    </row>
    <row r="35" spans="1:16" s="149" customFormat="1" ht="12.75">
      <c r="A35" s="174">
        <v>22</v>
      </c>
      <c r="B35" s="239"/>
      <c r="C35" s="236"/>
      <c r="D35" s="227"/>
      <c r="E35" s="228">
        <f t="shared" si="1"/>
      </c>
      <c r="F35" s="229">
        <f t="shared" si="2"/>
      </c>
      <c r="G35" s="176"/>
      <c r="H35" s="176"/>
      <c r="I35" s="235">
        <f t="shared" si="3"/>
      </c>
      <c r="J35" s="235">
        <f t="shared" si="4"/>
      </c>
      <c r="K35" s="235">
        <f t="shared" si="5"/>
      </c>
      <c r="L35" s="229">
        <f t="shared" si="0"/>
      </c>
      <c r="M35" s="229">
        <f t="shared" si="6"/>
      </c>
      <c r="P35" s="157"/>
    </row>
    <row r="36" spans="1:16" s="149" customFormat="1" ht="12.75">
      <c r="A36" s="174">
        <v>23</v>
      </c>
      <c r="B36" s="239"/>
      <c r="C36" s="236"/>
      <c r="D36" s="227"/>
      <c r="E36" s="228">
        <f t="shared" si="1"/>
      </c>
      <c r="F36" s="229">
        <f t="shared" si="2"/>
      </c>
      <c r="G36" s="176"/>
      <c r="H36" s="176"/>
      <c r="I36" s="235">
        <f t="shared" si="3"/>
      </c>
      <c r="J36" s="235">
        <f t="shared" si="4"/>
      </c>
      <c r="K36" s="235">
        <f t="shared" si="5"/>
      </c>
      <c r="L36" s="229">
        <f t="shared" si="0"/>
      </c>
      <c r="M36" s="229">
        <f t="shared" si="6"/>
      </c>
      <c r="P36" s="157"/>
    </row>
    <row r="37" spans="1:16" s="149" customFormat="1" ht="12.75">
      <c r="A37" s="174">
        <v>24</v>
      </c>
      <c r="B37" s="239"/>
      <c r="C37" s="236"/>
      <c r="D37" s="227"/>
      <c r="E37" s="228">
        <f t="shared" si="1"/>
      </c>
      <c r="F37" s="229">
        <f t="shared" si="2"/>
      </c>
      <c r="G37" s="176"/>
      <c r="H37" s="176"/>
      <c r="I37" s="235">
        <f t="shared" si="3"/>
      </c>
      <c r="J37" s="235">
        <f t="shared" si="4"/>
      </c>
      <c r="K37" s="235">
        <f t="shared" si="5"/>
      </c>
      <c r="L37" s="229">
        <f t="shared" si="0"/>
      </c>
      <c r="M37" s="229">
        <f t="shared" si="6"/>
      </c>
      <c r="P37" s="157"/>
    </row>
    <row r="38" spans="1:16" s="149" customFormat="1" ht="12.75">
      <c r="A38" s="174">
        <v>25</v>
      </c>
      <c r="B38" s="239"/>
      <c r="C38" s="236"/>
      <c r="D38" s="227"/>
      <c r="E38" s="228">
        <f t="shared" si="1"/>
      </c>
      <c r="F38" s="229">
        <f t="shared" si="2"/>
      </c>
      <c r="G38" s="176"/>
      <c r="H38" s="176"/>
      <c r="I38" s="235">
        <f t="shared" si="3"/>
      </c>
      <c r="J38" s="235">
        <f t="shared" si="4"/>
      </c>
      <c r="K38" s="235">
        <f t="shared" si="5"/>
      </c>
      <c r="L38" s="229">
        <f t="shared" si="0"/>
      </c>
      <c r="M38" s="229">
        <f t="shared" si="6"/>
      </c>
      <c r="P38" s="157"/>
    </row>
    <row r="39" spans="1:16" s="149" customFormat="1" ht="12.75">
      <c r="A39" s="174">
        <v>26</v>
      </c>
      <c r="B39" s="239"/>
      <c r="C39" s="236"/>
      <c r="D39" s="227"/>
      <c r="E39" s="228">
        <f t="shared" si="1"/>
      </c>
      <c r="F39" s="229">
        <f t="shared" si="2"/>
      </c>
      <c r="G39" s="176"/>
      <c r="H39" s="176"/>
      <c r="I39" s="235">
        <f t="shared" si="3"/>
      </c>
      <c r="J39" s="235">
        <f t="shared" si="4"/>
      </c>
      <c r="K39" s="235">
        <f t="shared" si="5"/>
      </c>
      <c r="L39" s="229">
        <f t="shared" si="0"/>
      </c>
      <c r="M39" s="229">
        <f t="shared" si="6"/>
      </c>
      <c r="P39" s="157"/>
    </row>
    <row r="40" spans="1:16" s="149" customFormat="1" ht="12.75">
      <c r="A40" s="174">
        <v>27</v>
      </c>
      <c r="B40" s="239"/>
      <c r="C40" s="236"/>
      <c r="D40" s="227"/>
      <c r="E40" s="228">
        <f t="shared" si="1"/>
      </c>
      <c r="F40" s="229">
        <f t="shared" si="2"/>
      </c>
      <c r="G40" s="176"/>
      <c r="H40" s="176"/>
      <c r="I40" s="235">
        <f t="shared" si="3"/>
      </c>
      <c r="J40" s="235">
        <f t="shared" si="4"/>
      </c>
      <c r="K40" s="235">
        <f t="shared" si="5"/>
      </c>
      <c r="L40" s="229">
        <f t="shared" si="0"/>
      </c>
      <c r="M40" s="229">
        <f t="shared" si="6"/>
      </c>
      <c r="P40" s="157"/>
    </row>
    <row r="41" spans="1:16" s="149" customFormat="1" ht="12.75">
      <c r="A41" s="174">
        <v>28</v>
      </c>
      <c r="B41" s="239"/>
      <c r="C41" s="236"/>
      <c r="D41" s="227"/>
      <c r="E41" s="228">
        <f t="shared" si="1"/>
      </c>
      <c r="F41" s="229">
        <f t="shared" si="2"/>
      </c>
      <c r="G41" s="176"/>
      <c r="H41" s="176"/>
      <c r="I41" s="235">
        <f t="shared" si="3"/>
      </c>
      <c r="J41" s="235">
        <f t="shared" si="4"/>
      </c>
      <c r="K41" s="235">
        <f t="shared" si="5"/>
      </c>
      <c r="L41" s="229">
        <f t="shared" si="0"/>
      </c>
      <c r="M41" s="229">
        <f t="shared" si="6"/>
      </c>
      <c r="P41" s="157"/>
    </row>
    <row r="42" spans="1:16" ht="18">
      <c r="A42" s="285" t="s">
        <v>78</v>
      </c>
      <c r="B42" s="285"/>
      <c r="C42" s="192"/>
      <c r="D42" s="192"/>
      <c r="E42" s="191"/>
      <c r="F42" s="191"/>
      <c r="G42" s="191"/>
      <c r="H42" s="191"/>
      <c r="I42" s="191"/>
      <c r="J42" s="191"/>
      <c r="K42" s="191"/>
      <c r="L42" s="191"/>
      <c r="M42" s="193">
        <f>IF(ISERROR(MATCH("Error",M14:M41,0)),SUM(M14:M41),"Error")</f>
        <v>0</v>
      </c>
      <c r="P42" s="157"/>
    </row>
    <row r="43" spans="1:16" s="149" customFormat="1" ht="18">
      <c r="A43" s="191"/>
      <c r="B43" s="191"/>
      <c r="C43" s="192"/>
      <c r="D43" s="192"/>
      <c r="E43" s="191"/>
      <c r="F43" s="191"/>
      <c r="G43" s="191"/>
      <c r="H43" s="191"/>
      <c r="I43" s="191"/>
      <c r="J43" s="191"/>
      <c r="K43" s="191"/>
      <c r="L43" s="191"/>
      <c r="M43" s="193"/>
      <c r="P43" s="157"/>
    </row>
    <row r="44" spans="1:16" ht="18">
      <c r="A44" s="180" t="s">
        <v>145</v>
      </c>
      <c r="B44" s="194"/>
      <c r="C44" s="194"/>
      <c r="D44" s="194"/>
      <c r="E44" s="191"/>
      <c r="F44" s="191"/>
      <c r="G44" s="194"/>
      <c r="H44" s="194"/>
      <c r="I44" s="194"/>
      <c r="J44" s="194"/>
      <c r="K44" s="194"/>
      <c r="L44" s="194"/>
      <c r="M44" s="193"/>
      <c r="P44" s="157"/>
    </row>
    <row r="45" spans="1:16" ht="83.25" customHeight="1">
      <c r="A45" s="128" t="s">
        <v>3</v>
      </c>
      <c r="B45" s="129" t="s">
        <v>4</v>
      </c>
      <c r="C45" s="129" t="s">
        <v>63</v>
      </c>
      <c r="D45" s="128" t="s">
        <v>126</v>
      </c>
      <c r="E45" s="128" t="s">
        <v>127</v>
      </c>
      <c r="F45" s="128" t="s">
        <v>136</v>
      </c>
      <c r="G45" s="128" t="s">
        <v>5</v>
      </c>
      <c r="H45" s="129" t="s">
        <v>6</v>
      </c>
      <c r="I45" s="129" t="s">
        <v>144</v>
      </c>
      <c r="J45" s="128" t="s">
        <v>128</v>
      </c>
      <c r="K45" s="128" t="s">
        <v>130</v>
      </c>
      <c r="L45" s="128" t="s">
        <v>129</v>
      </c>
      <c r="M45" s="130" t="s">
        <v>135</v>
      </c>
      <c r="P45" s="157"/>
    </row>
    <row r="46" spans="1:16" ht="12.75">
      <c r="A46" s="119">
        <v>1</v>
      </c>
      <c r="B46" s="179">
        <f>'Contractor Entry Sheet'!B10</f>
        <v>0</v>
      </c>
      <c r="C46" s="175">
        <f>'Contractor Entry Sheet'!B11/1.1</f>
        <v>0</v>
      </c>
      <c r="D46" s="232">
        <v>0</v>
      </c>
      <c r="E46" s="230">
        <f>IF(D46="","",1-D46)</f>
        <v>1</v>
      </c>
      <c r="F46" s="231">
        <f>IF(D46="","",C46*E46)</f>
        <v>0</v>
      </c>
      <c r="G46" s="176"/>
      <c r="H46" s="176"/>
      <c r="I46" s="235">
        <f>IF(OR(H46="",G46=""),"",DATEDIF(G46,H46,"m"))</f>
      </c>
      <c r="J46" s="238">
        <f>IF(OR(H46="",C$11=""),"",IF(C$11&gt;H46,0,DATEDIF($C$11,H46,"m")))</f>
      </c>
      <c r="K46" s="235">
        <f>IF(OR(H46="",C$11="",$G$11=""),"",DATEDIF(MIN($C$11,H46),MIN(H46,$G$11+1),"m"))</f>
      </c>
      <c r="L46" s="175">
        <f>IF(OR(F46="",J46=""),"",_xlfn.IFERROR(F46/J46,F46))</f>
      </c>
      <c r="M46" s="175" t="str">
        <f>IF(B46="","",IF(OR(H46="",G46="",D46=""),"Error",IF(K46=0,F46,K46*L46)))</f>
        <v>Error</v>
      </c>
      <c r="P46" s="157"/>
    </row>
    <row r="47" spans="1:16" ht="12.75">
      <c r="A47" s="119">
        <v>2</v>
      </c>
      <c r="B47" s="239"/>
      <c r="C47" s="236"/>
      <c r="D47" s="233">
        <v>0</v>
      </c>
      <c r="E47" s="230">
        <f>IF(D47="","",1-D47)</f>
        <v>1</v>
      </c>
      <c r="F47" s="231">
        <f>IF(D47="","",C47*E47)</f>
        <v>0</v>
      </c>
      <c r="G47" s="234"/>
      <c r="H47" s="234"/>
      <c r="I47" s="235">
        <f>IF(OR(H47="",G47=""),"",DATEDIF(G47,H47,"m"))</f>
      </c>
      <c r="J47" s="238">
        <f>IF(OR(H47="",C$11=""),"",IF(C$11&gt;H47,0,DATEDIF($C$11,H47,"m")))</f>
      </c>
      <c r="K47" s="235">
        <f>IF(OR(H47="",C$11="",$G$11=""),"",DATEDIF(MIN($C$11,H47),MIN(H47,$G$11+1),"m"))</f>
      </c>
      <c r="L47" s="175">
        <f>IF(OR(F47="",J47=""),"",_xlfn.IFERROR(F47/J47,F47))</f>
      </c>
      <c r="M47" s="175">
        <f>IF(B47="","",IF(OR(H47="",G47="",D47=""),"Error",IF(K47=0,F47,K47*L47)))</f>
      </c>
      <c r="P47" s="157"/>
    </row>
    <row r="48" spans="1:16" ht="12.75">
      <c r="A48" s="120">
        <v>3</v>
      </c>
      <c r="B48" s="241"/>
      <c r="C48" s="236"/>
      <c r="D48" s="233">
        <v>0</v>
      </c>
      <c r="E48" s="230">
        <f>IF(D48="","",1-D48)</f>
        <v>1</v>
      </c>
      <c r="F48" s="231">
        <f>IF(D48="","",C48*E48)</f>
        <v>0</v>
      </c>
      <c r="G48" s="234"/>
      <c r="H48" s="234"/>
      <c r="I48" s="235">
        <f>IF(OR(H48="",G48=""),"",DATEDIF(G48,H48,"m"))</f>
      </c>
      <c r="J48" s="238">
        <f>IF(OR(H48="",C$11=""),"",IF(C$11&gt;H48,0,DATEDIF($C$11,H48,"m")))</f>
      </c>
      <c r="K48" s="235">
        <f>IF(OR(H48="",C$11="",$G$11=""),"",DATEDIF(MIN($C$11,H48),MIN(H48,$G$11+1),"m"))</f>
      </c>
      <c r="L48" s="175">
        <f>IF(OR(F48="",J48=""),"",_xlfn.IFERROR(F48/J48,F48))</f>
      </c>
      <c r="M48" s="175">
        <f>IF(B48="","",IF(OR(H48="",G48="",D48=""),"Error",IF(K48=0,F48,K48*L48)))</f>
      </c>
      <c r="P48" s="157"/>
    </row>
    <row r="49" spans="1:16" s="149" customFormat="1" ht="12.75">
      <c r="A49" s="246">
        <v>4</v>
      </c>
      <c r="B49" s="241"/>
      <c r="C49" s="236"/>
      <c r="D49" s="233">
        <v>0</v>
      </c>
      <c r="E49" s="230">
        <f>IF(D49="","",1-D49)</f>
        <v>1</v>
      </c>
      <c r="F49" s="231">
        <f>IF(D49="","",C49*E49)</f>
        <v>0</v>
      </c>
      <c r="G49" s="234"/>
      <c r="H49" s="234"/>
      <c r="I49" s="235">
        <f>IF(OR(H49="",G49=""),"",DATEDIF(G49,H49,"m"))</f>
      </c>
      <c r="J49" s="238">
        <f>IF(OR(H49="",C$11=""),"",IF(C$11&gt;H49,0,DATEDIF($C$11,H49,"m")))</f>
      </c>
      <c r="K49" s="235">
        <f>IF(OR(H49="",C$11="",$G$11=""),"",DATEDIF(MIN($C$11,H49),MIN(H49,$G$11+1),"m"))</f>
      </c>
      <c r="L49" s="175">
        <f>IF(OR(F49="",J49=""),"",_xlfn.IFERROR(F49/J49,F49))</f>
      </c>
      <c r="M49" s="175">
        <f>IF(B49="","",IF(OR(H49="",G49="",D49=""),"Error",IF(K49=0,F49,K49*L49)))</f>
      </c>
      <c r="P49" s="157"/>
    </row>
    <row r="50" spans="1:16" s="149" customFormat="1" ht="12.75">
      <c r="A50" s="120">
        <v>5</v>
      </c>
      <c r="B50" s="241"/>
      <c r="C50" s="236"/>
      <c r="D50" s="233">
        <v>0</v>
      </c>
      <c r="E50" s="230">
        <f>IF(D50="","",1-D50)</f>
        <v>1</v>
      </c>
      <c r="F50" s="231">
        <f>IF(D50="","",C50*E50)</f>
        <v>0</v>
      </c>
      <c r="G50" s="234"/>
      <c r="H50" s="234"/>
      <c r="I50" s="235">
        <f>IF(OR(H50="",G50=""),"",DATEDIF(G50,H50,"m"))</f>
      </c>
      <c r="J50" s="238">
        <f>IF(OR(H50="",C$11=""),"",IF(C$11&gt;H50,0,DATEDIF($C$11,H50,"m")))</f>
      </c>
      <c r="K50" s="235">
        <f>IF(OR(H50="",C$11="",$G$11=""),"",DATEDIF(MIN($C$11,H50),MIN(H50,$G$11+1),"m"))</f>
      </c>
      <c r="L50" s="175">
        <f>IF(OR(F50="",J50=""),"",_xlfn.IFERROR(F50/J50,F50))</f>
      </c>
      <c r="M50" s="175">
        <f>IF(B50="","",IF(OR(H50="",G50="",D50=""),"Error",IF(K50=0,F50,K50*L50)))</f>
      </c>
      <c r="P50" s="157"/>
    </row>
    <row r="51" spans="1:16" ht="18">
      <c r="A51" s="286" t="s">
        <v>79</v>
      </c>
      <c r="B51" s="283"/>
      <c r="C51" s="195"/>
      <c r="D51" s="196"/>
      <c r="E51" s="196"/>
      <c r="F51" s="196"/>
      <c r="G51" s="197"/>
      <c r="H51" s="198"/>
      <c r="I51" s="198"/>
      <c r="J51" s="198"/>
      <c r="K51" s="198"/>
      <c r="L51" s="198"/>
      <c r="M51" s="193" t="str">
        <f>IF(ISERROR(MATCH("Error",M46:M48,0)),SUM(M46:M48),"Error")</f>
        <v>Error</v>
      </c>
      <c r="P51" s="157"/>
    </row>
    <row r="52" spans="1:13" ht="12.75">
      <c r="A52" s="4"/>
      <c r="B52" s="27"/>
      <c r="C52" s="118"/>
      <c r="D52" s="133"/>
      <c r="E52" s="133"/>
      <c r="F52" s="133"/>
      <c r="G52" s="121"/>
      <c r="H52" s="122"/>
      <c r="I52" s="122"/>
      <c r="J52" s="122"/>
      <c r="K52" s="122"/>
      <c r="L52" s="122"/>
      <c r="M52" s="123"/>
    </row>
    <row r="53" spans="1:13" ht="12.75">
      <c r="A53" s="181"/>
      <c r="B53" s="199"/>
      <c r="C53" s="133"/>
      <c r="D53" s="133"/>
      <c r="E53" s="133"/>
      <c r="F53" s="133"/>
      <c r="G53" s="121"/>
      <c r="H53" s="122"/>
      <c r="I53" s="122"/>
      <c r="J53" s="122"/>
      <c r="K53" s="122"/>
      <c r="L53" s="122"/>
      <c r="M53" s="123"/>
    </row>
    <row r="54" spans="1:13" ht="18">
      <c r="A54" s="283" t="s">
        <v>140</v>
      </c>
      <c r="B54" s="283"/>
      <c r="C54" s="283"/>
      <c r="D54" s="121"/>
      <c r="E54" s="121"/>
      <c r="F54" s="121"/>
      <c r="G54" s="121"/>
      <c r="H54" s="122"/>
      <c r="I54" s="122"/>
      <c r="J54" s="122"/>
      <c r="K54" s="122"/>
      <c r="L54" s="122"/>
      <c r="M54" s="193" t="str">
        <f>IF(OR(M42="Error",M51="Error"),"Error",SUM(M42,M51))</f>
        <v>Error</v>
      </c>
    </row>
    <row r="55" spans="1:13" ht="12.75">
      <c r="A55" s="181"/>
      <c r="B55" s="199"/>
      <c r="C55" s="133"/>
      <c r="D55" s="133"/>
      <c r="E55" s="133"/>
      <c r="F55" s="133"/>
      <c r="G55" s="124"/>
      <c r="H55" s="122"/>
      <c r="I55" s="122"/>
      <c r="J55" s="122"/>
      <c r="K55" s="122"/>
      <c r="L55" s="122"/>
      <c r="M55" s="123"/>
    </row>
    <row r="56" spans="1:13" ht="12.75">
      <c r="A56" s="181"/>
      <c r="B56" s="199"/>
      <c r="C56" s="133"/>
      <c r="D56" s="133"/>
      <c r="E56" s="133"/>
      <c r="F56" s="133"/>
      <c r="G56" s="124"/>
      <c r="H56" s="122"/>
      <c r="I56" s="122"/>
      <c r="J56" s="122"/>
      <c r="K56" s="122"/>
      <c r="L56" s="122"/>
      <c r="M56" s="123"/>
    </row>
    <row r="57" spans="1:13" ht="14.25">
      <c r="A57" s="181"/>
      <c r="B57" s="199"/>
      <c r="C57" s="183"/>
      <c r="D57" s="134"/>
      <c r="E57" s="134"/>
      <c r="F57" s="134"/>
      <c r="G57" s="125"/>
      <c r="H57" s="126"/>
      <c r="I57" s="126"/>
      <c r="J57" s="126"/>
      <c r="K57" s="126"/>
      <c r="L57" s="126"/>
      <c r="M57" s="131"/>
    </row>
    <row r="58" spans="1:13" ht="15">
      <c r="A58" s="181"/>
      <c r="B58" s="199"/>
      <c r="C58" s="184"/>
      <c r="D58" s="135"/>
      <c r="E58" s="135"/>
      <c r="F58" s="135"/>
      <c r="G58" s="125"/>
      <c r="H58" s="127"/>
      <c r="I58" s="127"/>
      <c r="J58" s="127"/>
      <c r="K58" s="127"/>
      <c r="L58" s="127"/>
      <c r="M58" s="132"/>
    </row>
    <row r="59" spans="1:11" ht="12.75">
      <c r="A59" s="4"/>
      <c r="B59" s="27"/>
      <c r="C59" s="182"/>
      <c r="D59" s="23"/>
      <c r="E59" s="21"/>
      <c r="F59" s="21"/>
      <c r="G59" s="21"/>
      <c r="H59" s="21"/>
      <c r="I59" s="21"/>
      <c r="J59" s="22"/>
      <c r="K59" s="11"/>
    </row>
    <row r="60" spans="1:11" ht="14.25">
      <c r="A60" s="4"/>
      <c r="B60" s="27"/>
      <c r="C60" s="182"/>
      <c r="D60" s="24"/>
      <c r="E60" s="25"/>
      <c r="F60" s="25"/>
      <c r="G60" s="25"/>
      <c r="H60" s="25"/>
      <c r="I60" s="25"/>
      <c r="J60" s="28"/>
      <c r="K60" s="11"/>
    </row>
    <row r="61" spans="1:11" ht="15">
      <c r="A61" s="4"/>
      <c r="B61" s="27"/>
      <c r="C61" s="24"/>
      <c r="D61" s="24"/>
      <c r="E61" s="26"/>
      <c r="F61" s="26"/>
      <c r="G61" s="26"/>
      <c r="H61" s="26"/>
      <c r="I61" s="26"/>
      <c r="J61" s="29"/>
      <c r="K61" s="11"/>
    </row>
    <row r="62" spans="1:10" ht="12.75">
      <c r="A62" s="4"/>
      <c r="B62" s="4"/>
      <c r="C62" s="4"/>
      <c r="D62" s="4"/>
      <c r="E62" s="4"/>
      <c r="F62" s="4"/>
      <c r="G62" s="4"/>
      <c r="H62" s="4"/>
      <c r="I62" s="4"/>
      <c r="J62" s="4"/>
    </row>
    <row r="63" spans="1:10" ht="12.75">
      <c r="A63" s="4"/>
      <c r="B63" s="4"/>
      <c r="C63" s="4"/>
      <c r="D63" s="4"/>
      <c r="E63" s="4"/>
      <c r="F63" s="4"/>
      <c r="G63" s="4"/>
      <c r="H63" s="4"/>
      <c r="I63" s="4"/>
      <c r="J63" s="4"/>
    </row>
  </sheetData>
  <sheetProtection password="D39E" sheet="1" objects="1" scenarios="1" selectLockedCells="1"/>
  <mergeCells count="8">
    <mergeCell ref="A54:C54"/>
    <mergeCell ref="B6:I6"/>
    <mergeCell ref="A42:B42"/>
    <mergeCell ref="A51:B51"/>
    <mergeCell ref="A2:G2"/>
    <mergeCell ref="A5:B5"/>
    <mergeCell ref="E9:I9"/>
    <mergeCell ref="B7:I7"/>
  </mergeCells>
  <conditionalFormatting sqref="M46">
    <cfRule type="cellIs" priority="1" dxfId="12" operator="equal">
      <formula>"Error"</formula>
    </cfRule>
  </conditionalFormatting>
  <dataValidations count="3">
    <dataValidation type="whole" allowBlank="1" showInputMessage="1" showErrorMessage="1" sqref="C47:C50 C14:C41 G22:H22">
      <formula1>0</formula1>
      <formula2>999999999999</formula2>
    </dataValidation>
    <dataValidation type="decimal" allowBlank="1" showInputMessage="1" showErrorMessage="1" sqref="D14:D41">
      <formula1>0</formula1>
      <formula2>1</formula2>
    </dataValidation>
    <dataValidation type="date" allowBlank="1" showInputMessage="1" showErrorMessage="1" sqref="G46:H50 G14:H21 G23:H41">
      <formula1>36526</formula1>
      <formula2>46022</formula2>
    </dataValidation>
  </dataValidations>
  <hyperlinks>
    <hyperlink ref="E9" location="Instructions!A1" display="Instructions"/>
    <hyperlink ref="E9:I9" location="General!A1" display="Please click here to read instruction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V43"/>
  <sheetViews>
    <sheetView view="pageBreakPreview" zoomScaleSheetLayoutView="100" zoomScalePageLayoutView="0" workbookViewId="0" topLeftCell="A1">
      <selection activeCell="A4" sqref="A4:A5"/>
    </sheetView>
  </sheetViews>
  <sheetFormatPr defaultColWidth="9.140625" defaultRowHeight="12.75"/>
  <cols>
    <col min="1" max="1" width="31.8515625" style="53" customWidth="1"/>
    <col min="2" max="2" width="16.7109375" style="53" customWidth="1"/>
    <col min="3" max="3" width="4.00390625" style="53" customWidth="1"/>
    <col min="4" max="4" width="14.140625" style="53" customWidth="1"/>
    <col min="5" max="5" width="18.00390625" style="53" customWidth="1"/>
    <col min="6" max="6" width="2.00390625" style="53" customWidth="1"/>
    <col min="7" max="7" width="12.7109375" style="53" hidden="1" customWidth="1"/>
    <col min="8" max="8" width="2.00390625" style="53" hidden="1" customWidth="1"/>
    <col min="9" max="9" width="12.7109375" style="53" hidden="1" customWidth="1"/>
    <col min="10" max="10" width="1.8515625" style="53" customWidth="1"/>
    <col min="11" max="11" width="12.00390625" style="53" bestFit="1" customWidth="1"/>
    <col min="12" max="12" width="24.28125" style="53" bestFit="1" customWidth="1"/>
    <col min="13" max="15" width="9.140625" style="53" customWidth="1"/>
    <col min="16" max="16" width="2.8515625" style="53" customWidth="1"/>
    <col min="17" max="20" width="9.140625" style="53" customWidth="1"/>
    <col min="21" max="21" width="12.421875" style="53" customWidth="1"/>
    <col min="22" max="16384" width="9.140625" style="53" customWidth="1"/>
  </cols>
  <sheetData>
    <row r="1" spans="1:22" ht="20.25">
      <c r="A1" s="54"/>
      <c r="B1" s="55"/>
      <c r="C1" s="54"/>
      <c r="N1" s="107"/>
      <c r="O1" s="295"/>
      <c r="P1" s="295"/>
      <c r="Q1" s="295"/>
      <c r="R1" s="295"/>
      <c r="S1" s="295"/>
      <c r="T1" s="295"/>
      <c r="U1" s="295"/>
      <c r="V1" s="295"/>
    </row>
    <row r="2" spans="1:22" ht="18">
      <c r="A2" s="299" t="s">
        <v>131</v>
      </c>
      <c r="B2" s="299"/>
      <c r="C2" s="299"/>
      <c r="D2" s="299"/>
      <c r="E2" s="299"/>
      <c r="N2" s="107"/>
      <c r="O2" s="215"/>
      <c r="P2" s="215"/>
      <c r="Q2" s="215"/>
      <c r="R2" s="215"/>
      <c r="S2" s="215"/>
      <c r="T2" s="215"/>
      <c r="U2" s="215"/>
      <c r="V2" s="215"/>
    </row>
    <row r="3" spans="1:22" ht="18">
      <c r="A3" s="226"/>
      <c r="B3" s="226"/>
      <c r="C3" s="226"/>
      <c r="D3" s="226"/>
      <c r="E3" s="226"/>
      <c r="N3" s="107"/>
      <c r="O3" s="224"/>
      <c r="P3" s="224"/>
      <c r="Q3" s="224"/>
      <c r="R3" s="224"/>
      <c r="S3" s="224"/>
      <c r="T3" s="224"/>
      <c r="U3" s="224"/>
      <c r="V3" s="224"/>
    </row>
    <row r="4" spans="1:22" ht="12.75" customHeight="1">
      <c r="A4" s="269" t="s">
        <v>147</v>
      </c>
      <c r="B4" s="219"/>
      <c r="C4" s="54"/>
      <c r="N4" s="107"/>
      <c r="O4" s="215"/>
      <c r="P4" s="215"/>
      <c r="Q4" s="215"/>
      <c r="R4" s="215"/>
      <c r="S4" s="215"/>
      <c r="T4" s="215"/>
      <c r="U4" s="215"/>
      <c r="V4" s="215"/>
    </row>
    <row r="5" spans="1:22" ht="12.75" customHeight="1">
      <c r="A5" s="269" t="s">
        <v>148</v>
      </c>
      <c r="B5" s="55"/>
      <c r="C5" s="54"/>
      <c r="N5" s="107"/>
      <c r="O5" s="215"/>
      <c r="P5" s="215"/>
      <c r="Q5" s="215"/>
      <c r="R5" s="215"/>
      <c r="S5" s="215"/>
      <c r="T5" s="215"/>
      <c r="U5" s="215"/>
      <c r="V5" s="215"/>
    </row>
    <row r="6" spans="2:22" ht="20.25">
      <c r="B6" s="55"/>
      <c r="C6" s="54"/>
      <c r="N6" s="107"/>
      <c r="O6" s="215"/>
      <c r="P6" s="215"/>
      <c r="Q6" s="215"/>
      <c r="R6" s="215"/>
      <c r="S6" s="215"/>
      <c r="T6" s="215"/>
      <c r="U6" s="215"/>
      <c r="V6" s="215"/>
    </row>
    <row r="7" spans="14:22" ht="12.75">
      <c r="N7" s="107"/>
      <c r="O7" s="85"/>
      <c r="P7" s="85"/>
      <c r="Q7" s="85"/>
      <c r="R7" s="85"/>
      <c r="S7" s="85"/>
      <c r="T7" s="86"/>
      <c r="U7" s="85"/>
      <c r="V7" s="85"/>
    </row>
    <row r="8" spans="1:22" ht="15.75">
      <c r="A8" s="220" t="s">
        <v>34</v>
      </c>
      <c r="B8" s="221" t="str">
        <f>+'Contractor Entry Sheet'!B8</f>
        <v>Tender</v>
      </c>
      <c r="H8" s="58"/>
      <c r="I8" s="59"/>
      <c r="J8" s="59"/>
      <c r="K8" s="59"/>
      <c r="N8" s="107"/>
      <c r="O8" s="87"/>
      <c r="P8" s="88"/>
      <c r="Q8" s="87"/>
      <c r="R8" s="85"/>
      <c r="S8" s="85"/>
      <c r="T8" s="86"/>
      <c r="U8" s="85"/>
      <c r="V8" s="85"/>
    </row>
    <row r="9" spans="1:22" ht="15.75">
      <c r="A9" s="220" t="s">
        <v>8</v>
      </c>
      <c r="B9" s="222">
        <f>+'Contractor Entry Sheet'!B9:C9</f>
        <v>42821</v>
      </c>
      <c r="C9" s="60"/>
      <c r="D9" s="58"/>
      <c r="E9" s="63"/>
      <c r="F9" s="63"/>
      <c r="K9" s="58"/>
      <c r="N9" s="107"/>
      <c r="O9" s="85"/>
      <c r="P9" s="85"/>
      <c r="Q9" s="85"/>
      <c r="R9" s="85"/>
      <c r="S9" s="85"/>
      <c r="T9" s="89"/>
      <c r="U9" s="85"/>
      <c r="V9" s="85"/>
    </row>
    <row r="10" spans="1:22" ht="14.25">
      <c r="A10" s="220" t="str">
        <f>+'Contractor Entry Sheet'!A11</f>
        <v>Tender Value (including GST)</v>
      </c>
      <c r="B10" s="223">
        <f>+'Contractor Entry Sheet'!B11</f>
        <v>0</v>
      </c>
      <c r="H10" s="61"/>
      <c r="I10" s="61"/>
      <c r="J10" s="61"/>
      <c r="K10" s="60"/>
      <c r="N10" s="107"/>
      <c r="O10" s="85"/>
      <c r="P10" s="90"/>
      <c r="Q10" s="85"/>
      <c r="R10" s="85"/>
      <c r="S10" s="85"/>
      <c r="T10" s="85"/>
      <c r="U10" s="85"/>
      <c r="V10" s="85"/>
    </row>
    <row r="11" spans="1:22" ht="15.75">
      <c r="A11" s="57"/>
      <c r="B11" s="64"/>
      <c r="C11" s="65"/>
      <c r="D11" s="60"/>
      <c r="E11" s="66"/>
      <c r="F11" s="60"/>
      <c r="G11" s="66"/>
      <c r="H11" s="66"/>
      <c r="I11" s="66"/>
      <c r="J11" s="66"/>
      <c r="K11" s="58"/>
      <c r="N11" s="107"/>
      <c r="O11" s="85"/>
      <c r="P11" s="90"/>
      <c r="Q11" s="85"/>
      <c r="R11" s="85"/>
      <c r="S11" s="85"/>
      <c r="T11" s="85"/>
      <c r="U11" s="91"/>
      <c r="V11" s="85"/>
    </row>
    <row r="12" spans="8:22" ht="12.75">
      <c r="H12" s="54"/>
      <c r="N12" s="107"/>
      <c r="O12" s="85"/>
      <c r="P12" s="90"/>
      <c r="Q12" s="85"/>
      <c r="R12" s="85"/>
      <c r="S12" s="85"/>
      <c r="T12" s="85"/>
      <c r="U12" s="91"/>
      <c r="V12" s="85"/>
    </row>
    <row r="13" spans="1:22" ht="12.75">
      <c r="A13" s="56" t="s">
        <v>0</v>
      </c>
      <c r="E13" s="67" t="s">
        <v>42</v>
      </c>
      <c r="F13" s="68"/>
      <c r="G13" s="67" t="e">
        <f>CONCATENATE('Contractor Entry Sheet'!#REF!," ",'Contractor Entry Sheet'!#REF!)</f>
        <v>#REF!</v>
      </c>
      <c r="H13" s="69"/>
      <c r="I13" s="67" t="e">
        <f>CONCATENATE('Contractor Entry Sheet'!#REF!," ",'Contractor Entry Sheet'!#REF!)</f>
        <v>#REF!</v>
      </c>
      <c r="J13" s="70"/>
      <c r="K13" s="71" t="s">
        <v>41</v>
      </c>
      <c r="L13" s="72" t="s">
        <v>14</v>
      </c>
      <c r="N13" s="107"/>
      <c r="O13" s="85"/>
      <c r="P13" s="90"/>
      <c r="Q13" s="85"/>
      <c r="R13" s="85"/>
      <c r="S13" s="85"/>
      <c r="T13" s="85"/>
      <c r="U13" s="91"/>
      <c r="V13" s="85"/>
    </row>
    <row r="14" spans="5:22" ht="12.75">
      <c r="E14" s="54"/>
      <c r="F14" s="54"/>
      <c r="G14" s="54"/>
      <c r="H14" s="54"/>
      <c r="I14" s="73"/>
      <c r="L14" s="54"/>
      <c r="N14" s="107"/>
      <c r="O14" s="85"/>
      <c r="P14" s="90"/>
      <c r="Q14" s="85"/>
      <c r="R14" s="85"/>
      <c r="S14" s="85"/>
      <c r="T14" s="85"/>
      <c r="U14" s="91"/>
      <c r="V14" s="85"/>
    </row>
    <row r="15" spans="1:22" ht="12.75">
      <c r="A15" s="296" t="s">
        <v>15</v>
      </c>
      <c r="B15" s="296"/>
      <c r="D15" s="205" t="e">
        <f>IF(E15&lt;5%,1,2)</f>
        <v>#DIV/0!</v>
      </c>
      <c r="E15" s="49" t="e">
        <f>K28</f>
        <v>#DIV/0!</v>
      </c>
      <c r="F15" s="54"/>
      <c r="G15" s="75" t="e">
        <f>+#REF!</f>
        <v>#REF!</v>
      </c>
      <c r="H15" s="54"/>
      <c r="I15" s="75" t="e">
        <f>+#REF!</f>
        <v>#REF!</v>
      </c>
      <c r="K15" s="76">
        <f>_xlfn.IFERROR(IF(E15&gt;=5%,"PASS","FAIL"),"")</f>
      </c>
      <c r="L15" s="77" t="s">
        <v>12</v>
      </c>
      <c r="N15" s="107"/>
      <c r="O15" s="85"/>
      <c r="P15" s="85"/>
      <c r="Q15" s="85"/>
      <c r="R15" s="85"/>
      <c r="S15" s="85"/>
      <c r="T15" s="85"/>
      <c r="U15" s="91"/>
      <c r="V15" s="85"/>
    </row>
    <row r="16" spans="4:22" ht="12.75">
      <c r="D16" s="205"/>
      <c r="E16" s="50"/>
      <c r="F16" s="54"/>
      <c r="G16" s="50"/>
      <c r="H16" s="54"/>
      <c r="I16" s="78"/>
      <c r="L16" s="50"/>
      <c r="N16" s="107"/>
      <c r="O16" s="85"/>
      <c r="P16" s="85"/>
      <c r="Q16" s="85"/>
      <c r="R16" s="85"/>
      <c r="S16" s="85"/>
      <c r="T16" s="85"/>
      <c r="U16" s="85"/>
      <c r="V16" s="85"/>
    </row>
    <row r="17" spans="1:22" ht="12.75">
      <c r="A17" s="297" t="s">
        <v>64</v>
      </c>
      <c r="B17" s="297"/>
      <c r="D17" s="205" t="e">
        <f>IF(E17&lt;=10%,1,2)</f>
        <v>#DIV/0!</v>
      </c>
      <c r="E17" s="49" t="e">
        <f>K33</f>
        <v>#DIV/0!</v>
      </c>
      <c r="F17" s="54"/>
      <c r="G17" s="75" t="e">
        <f>+#REF!</f>
        <v>#REF!</v>
      </c>
      <c r="H17" s="54"/>
      <c r="I17" s="75" t="e">
        <f>+#REF!</f>
        <v>#REF!</v>
      </c>
      <c r="K17" s="76">
        <f>_xlfn.IFERROR(IF(E17&gt;10%,"PASS","FAIL"),"")</f>
      </c>
      <c r="L17" s="79" t="s">
        <v>13</v>
      </c>
      <c r="N17" s="107"/>
      <c r="O17" s="85"/>
      <c r="P17" s="85"/>
      <c r="Q17" s="85"/>
      <c r="R17" s="85"/>
      <c r="S17" s="85"/>
      <c r="T17" s="85"/>
      <c r="U17" s="85"/>
      <c r="V17" s="85"/>
    </row>
    <row r="18" spans="4:22" ht="12.75">
      <c r="D18" s="205"/>
      <c r="E18" s="50"/>
      <c r="F18" s="54"/>
      <c r="G18" s="50"/>
      <c r="H18" s="54"/>
      <c r="I18" s="78"/>
      <c r="L18" s="50"/>
      <c r="N18" s="107"/>
      <c r="O18" s="85"/>
      <c r="P18" s="85"/>
      <c r="Q18" s="85"/>
      <c r="R18" s="85"/>
      <c r="S18" s="85"/>
      <c r="T18" s="85"/>
      <c r="U18" s="85"/>
      <c r="V18" s="85"/>
    </row>
    <row r="19" spans="1:22" ht="12.75">
      <c r="A19" s="297" t="s">
        <v>32</v>
      </c>
      <c r="B19" s="297"/>
      <c r="D19" s="205"/>
      <c r="E19" s="51">
        <f>E38</f>
        <v>0</v>
      </c>
      <c r="F19" s="54"/>
      <c r="G19" s="80"/>
      <c r="H19" s="73"/>
      <c r="I19" s="80"/>
      <c r="L19" s="77"/>
      <c r="N19" s="107"/>
      <c r="O19" s="85"/>
      <c r="P19" s="85"/>
      <c r="Q19" s="85"/>
      <c r="R19" s="85"/>
      <c r="S19" s="85"/>
      <c r="T19" s="85"/>
      <c r="U19" s="85"/>
      <c r="V19" s="85"/>
    </row>
    <row r="20" spans="4:22" ht="12.75">
      <c r="D20" s="205"/>
      <c r="E20" s="50"/>
      <c r="F20" s="54"/>
      <c r="G20" s="50"/>
      <c r="H20" s="54"/>
      <c r="I20" s="78"/>
      <c r="L20" s="50"/>
      <c r="N20" s="107"/>
      <c r="O20" s="85"/>
      <c r="P20" s="85"/>
      <c r="Q20" s="85"/>
      <c r="R20" s="85"/>
      <c r="S20" s="85"/>
      <c r="T20" s="85"/>
      <c r="U20" s="85"/>
      <c r="V20" s="85"/>
    </row>
    <row r="21" spans="1:22" ht="12.75">
      <c r="A21" s="297" t="s">
        <v>65</v>
      </c>
      <c r="B21" s="297"/>
      <c r="D21" s="205">
        <f>IF(E21&gt;E19,1,2)</f>
        <v>1</v>
      </c>
      <c r="E21" s="52" t="str">
        <f>E42</f>
        <v>Error</v>
      </c>
      <c r="F21" s="54"/>
      <c r="G21" s="50"/>
      <c r="H21" s="54"/>
      <c r="I21" s="78"/>
      <c r="K21" s="76" t="str">
        <f>_xlfn.IFERROR(IF(E21&lt;=E19,"PASS","FAIL"),"")</f>
        <v>FAIL</v>
      </c>
      <c r="L21" s="50" t="s">
        <v>33</v>
      </c>
      <c r="N21" s="107"/>
      <c r="O21" s="85"/>
      <c r="P21" s="85"/>
      <c r="Q21" s="85"/>
      <c r="R21" s="85"/>
      <c r="S21" s="85"/>
      <c r="T21" s="85"/>
      <c r="U21" s="85"/>
      <c r="V21" s="85"/>
    </row>
    <row r="22" spans="4:22" ht="12.75">
      <c r="D22" s="205"/>
      <c r="E22" s="50"/>
      <c r="F22" s="54"/>
      <c r="G22" s="50"/>
      <c r="H22" s="54"/>
      <c r="I22" s="78"/>
      <c r="L22" s="50"/>
      <c r="N22" s="107"/>
      <c r="O22" s="107"/>
      <c r="P22" s="107"/>
      <c r="Q22" s="107"/>
      <c r="R22" s="107"/>
      <c r="S22" s="107"/>
      <c r="T22" s="107"/>
      <c r="U22" s="107"/>
      <c r="V22" s="107"/>
    </row>
    <row r="23" spans="1:12" ht="12.75">
      <c r="A23" s="56"/>
      <c r="D23" s="74"/>
      <c r="G23" s="54"/>
      <c r="H23" s="54"/>
      <c r="I23" s="54"/>
      <c r="L23" s="72"/>
    </row>
    <row r="24" spans="1:12" ht="12.75">
      <c r="A24" s="56" t="s">
        <v>132</v>
      </c>
      <c r="D24" s="74"/>
      <c r="G24" s="54"/>
      <c r="H24" s="54"/>
      <c r="I24" s="54"/>
      <c r="L24" s="72"/>
    </row>
    <row r="25" spans="4:9" ht="12.75">
      <c r="D25" s="74"/>
      <c r="G25" s="54"/>
      <c r="H25" s="54"/>
      <c r="I25" s="54"/>
    </row>
    <row r="26" spans="1:12" ht="12.75">
      <c r="A26" s="298" t="s">
        <v>15</v>
      </c>
      <c r="B26" s="298"/>
      <c r="D26" s="74"/>
      <c r="F26" s="81"/>
      <c r="G26" s="82"/>
      <c r="H26" s="81"/>
      <c r="I26" s="82"/>
      <c r="L26" s="83"/>
    </row>
    <row r="27" spans="4:9" ht="12.75">
      <c r="D27" s="74"/>
      <c r="G27" s="54"/>
      <c r="H27" s="54"/>
      <c r="I27" s="54"/>
    </row>
    <row r="28" spans="1:12" ht="12.75">
      <c r="A28" s="291" t="s">
        <v>152</v>
      </c>
      <c r="B28" s="291"/>
      <c r="C28" s="291"/>
      <c r="D28" s="291"/>
      <c r="E28" s="206">
        <f>'Contractor Entry Sheet'!B53-'Contractor Entry Sheet'!B75</f>
        <v>0</v>
      </c>
      <c r="F28" s="54"/>
      <c r="G28" s="207"/>
      <c r="H28" s="84"/>
      <c r="I28" s="207"/>
      <c r="J28" s="54"/>
      <c r="K28" s="208" t="e">
        <f>+E28/E29</f>
        <v>#DIV/0!</v>
      </c>
      <c r="L28" s="83"/>
    </row>
    <row r="29" spans="1:11" ht="12.75">
      <c r="A29" s="292" t="s">
        <v>69</v>
      </c>
      <c r="B29" s="292"/>
      <c r="C29" s="292"/>
      <c r="D29" s="292"/>
      <c r="E29" s="209">
        <f>'Contractor Entry Sheet'!B18</f>
        <v>0</v>
      </c>
      <c r="F29" s="54"/>
      <c r="G29" s="54"/>
      <c r="H29" s="54"/>
      <c r="I29" s="54"/>
      <c r="J29" s="54"/>
      <c r="K29" s="54"/>
    </row>
    <row r="30" spans="4:12" ht="12.75">
      <c r="D30" s="74"/>
      <c r="E30" s="50"/>
      <c r="F30" s="54"/>
      <c r="G30" s="49"/>
      <c r="H30" s="54"/>
      <c r="I30" s="49"/>
      <c r="J30" s="54"/>
      <c r="K30" s="54"/>
      <c r="L30" s="83"/>
    </row>
    <row r="31" spans="1:11" ht="12.75">
      <c r="A31" s="290" t="s">
        <v>64</v>
      </c>
      <c r="B31" s="290"/>
      <c r="D31" s="74"/>
      <c r="E31" s="50"/>
      <c r="F31" s="54"/>
      <c r="G31" s="54"/>
      <c r="H31" s="54"/>
      <c r="I31" s="54"/>
      <c r="J31" s="54"/>
      <c r="K31" s="54"/>
    </row>
    <row r="32" spans="4:11" ht="12.75">
      <c r="D32" s="74"/>
      <c r="E32" s="50"/>
      <c r="F32" s="54"/>
      <c r="G32" s="54"/>
      <c r="H32" s="54"/>
      <c r="I32" s="54"/>
      <c r="J32" s="54"/>
      <c r="K32" s="54"/>
    </row>
    <row r="33" spans="1:11" ht="12.75">
      <c r="A33" s="293" t="s">
        <v>68</v>
      </c>
      <c r="B33" s="293"/>
      <c r="C33" s="293"/>
      <c r="D33" s="293"/>
      <c r="E33" s="206">
        <f>'Contractor Entry Sheet'!B38-'Contractor Entry Sheet'!B63</f>
        <v>0</v>
      </c>
      <c r="F33" s="54"/>
      <c r="G33" s="54"/>
      <c r="H33" s="54"/>
      <c r="I33" s="54"/>
      <c r="J33" s="54"/>
      <c r="K33" s="208" t="e">
        <f>+E33/E34</f>
        <v>#DIV/0!</v>
      </c>
    </row>
    <row r="34" spans="1:11" ht="12.75">
      <c r="A34" s="294" t="s">
        <v>62</v>
      </c>
      <c r="B34" s="294"/>
      <c r="C34" s="294"/>
      <c r="D34" s="294"/>
      <c r="E34" s="209">
        <f>'Contractor Entry Sheet'!B11</f>
        <v>0</v>
      </c>
      <c r="F34" s="54"/>
      <c r="G34" s="54"/>
      <c r="H34" s="54"/>
      <c r="I34" s="54"/>
      <c r="J34" s="54"/>
      <c r="K34" s="54"/>
    </row>
    <row r="35" spans="1:12" ht="12.75">
      <c r="A35" s="62"/>
      <c r="B35" s="62"/>
      <c r="C35" s="62"/>
      <c r="D35" s="263"/>
      <c r="E35" s="78"/>
      <c r="F35" s="73"/>
      <c r="G35" s="73"/>
      <c r="H35" s="73"/>
      <c r="I35" s="73"/>
      <c r="J35" s="73"/>
      <c r="K35" s="264"/>
      <c r="L35" s="77"/>
    </row>
    <row r="36" spans="1:12" ht="12.75">
      <c r="A36" s="290" t="s">
        <v>32</v>
      </c>
      <c r="B36" s="290"/>
      <c r="D36" s="74"/>
      <c r="E36" s="50"/>
      <c r="F36" s="54"/>
      <c r="G36" s="54"/>
      <c r="H36" s="54"/>
      <c r="I36" s="54"/>
      <c r="J36" s="54"/>
      <c r="K36" s="54"/>
      <c r="L36" s="83"/>
    </row>
    <row r="37" spans="4:12" ht="12.75">
      <c r="D37" s="74"/>
      <c r="E37" s="50"/>
      <c r="F37" s="54"/>
      <c r="G37" s="54"/>
      <c r="H37" s="54"/>
      <c r="I37" s="54"/>
      <c r="J37" s="54"/>
      <c r="K37" s="210"/>
      <c r="L37" s="83"/>
    </row>
    <row r="38" spans="1:12" ht="12.75">
      <c r="A38" s="53" t="s">
        <v>66</v>
      </c>
      <c r="D38" s="74"/>
      <c r="E38" s="209">
        <f>MAX('Contractor Entry Sheet'!B18,'Contractor Entry Sheet'!D18,'Contractor Entry Sheet'!F18)*1.3</f>
        <v>0</v>
      </c>
      <c r="F38" s="54"/>
      <c r="G38" s="54"/>
      <c r="H38" s="54"/>
      <c r="I38" s="54"/>
      <c r="J38" s="54"/>
      <c r="K38" s="54"/>
      <c r="L38" s="83"/>
    </row>
    <row r="39" spans="4:12" ht="12.75">
      <c r="D39" s="74"/>
      <c r="E39" s="50"/>
      <c r="F39" s="54"/>
      <c r="G39" s="54"/>
      <c r="H39" s="54"/>
      <c r="I39" s="54"/>
      <c r="J39" s="54"/>
      <c r="K39" s="54"/>
      <c r="L39" s="83"/>
    </row>
    <row r="40" spans="1:12" ht="12.75">
      <c r="A40" s="290" t="s">
        <v>65</v>
      </c>
      <c r="B40" s="290"/>
      <c r="D40" s="74"/>
      <c r="E40" s="50"/>
      <c r="F40" s="54"/>
      <c r="G40" s="54"/>
      <c r="H40" s="54"/>
      <c r="I40" s="54"/>
      <c r="J40" s="54"/>
      <c r="K40" s="54"/>
      <c r="L40" s="83"/>
    </row>
    <row r="41" spans="1:12" ht="12.75">
      <c r="A41" s="140"/>
      <c r="B41" s="140"/>
      <c r="D41" s="74"/>
      <c r="E41" s="50"/>
      <c r="F41" s="54"/>
      <c r="G41" s="54"/>
      <c r="H41" s="54"/>
      <c r="I41" s="54"/>
      <c r="J41" s="54"/>
      <c r="K41" s="54"/>
      <c r="L41" s="83"/>
    </row>
    <row r="42" spans="1:12" ht="12.75">
      <c r="A42" s="288" t="s">
        <v>153</v>
      </c>
      <c r="B42" s="289"/>
      <c r="C42" s="289"/>
      <c r="D42" s="62"/>
      <c r="E42" s="209" t="str">
        <f>'Current Workload Assessment'!M54</f>
        <v>Error</v>
      </c>
      <c r="F42" s="73"/>
      <c r="G42" s="73"/>
      <c r="H42" s="73"/>
      <c r="I42" s="73"/>
      <c r="J42" s="73"/>
      <c r="K42" s="73"/>
      <c r="L42" s="77"/>
    </row>
    <row r="43" spans="1:12" ht="12.75">
      <c r="A43" s="62"/>
      <c r="B43" s="62"/>
      <c r="C43" s="62"/>
      <c r="D43" s="62"/>
      <c r="E43" s="73"/>
      <c r="F43" s="73"/>
      <c r="G43" s="73"/>
      <c r="H43" s="73"/>
      <c r="I43" s="73"/>
      <c r="J43" s="73"/>
      <c r="K43" s="73"/>
      <c r="L43" s="62"/>
    </row>
  </sheetData>
  <sheetProtection password="D39E" sheet="1" objects="1" scenarios="1" selectLockedCells="1"/>
  <mergeCells count="15">
    <mergeCell ref="O1:V1"/>
    <mergeCell ref="A36:B36"/>
    <mergeCell ref="A15:B15"/>
    <mergeCell ref="A17:B17"/>
    <mergeCell ref="A19:B19"/>
    <mergeCell ref="A21:B21"/>
    <mergeCell ref="A26:B26"/>
    <mergeCell ref="A31:B31"/>
    <mergeCell ref="A2:E2"/>
    <mergeCell ref="A42:C42"/>
    <mergeCell ref="A40:B40"/>
    <mergeCell ref="A28:D28"/>
    <mergeCell ref="A29:D29"/>
    <mergeCell ref="A33:D33"/>
    <mergeCell ref="A34:D34"/>
  </mergeCells>
  <conditionalFormatting sqref="I15 E15 G15">
    <cfRule type="cellIs" priority="22" dxfId="1" operator="lessThan">
      <formula>0.05</formula>
    </cfRule>
    <cfRule type="cellIs" priority="23" dxfId="0" operator="greaterThanOrEqual">
      <formula>0.05</formula>
    </cfRule>
  </conditionalFormatting>
  <conditionalFormatting sqref="E17 G17 I17">
    <cfRule type="cellIs" priority="20" dxfId="1" operator="lessThanOrEqual">
      <formula>0.1</formula>
    </cfRule>
    <cfRule type="cellIs" priority="21" dxfId="0" operator="greaterThan">
      <formula>0.1</formula>
    </cfRule>
  </conditionalFormatting>
  <conditionalFormatting sqref="E21">
    <cfRule type="cellIs" priority="18" dxfId="1" operator="greaterThan">
      <formula>$E$19</formula>
    </cfRule>
    <cfRule type="cellIs" priority="19" dxfId="0" operator="lessThanOrEqual">
      <formula>$E$19</formula>
    </cfRule>
  </conditionalFormatting>
  <conditionalFormatting sqref="I26 G26">
    <cfRule type="cellIs" priority="14" dxfId="1" operator="lessThanOrEqual">
      <formula>1</formula>
    </cfRule>
    <cfRule type="cellIs" priority="15" dxfId="0" operator="greaterThan">
      <formula>1</formula>
    </cfRule>
  </conditionalFormatting>
  <conditionalFormatting sqref="I28 G28">
    <cfRule type="cellIs" priority="12" dxfId="1" operator="greaterThan">
      <formula>50</formula>
    </cfRule>
    <cfRule type="cellIs" priority="13" dxfId="0" operator="lessThanOrEqual">
      <formula>50</formula>
    </cfRule>
  </conditionalFormatting>
  <conditionalFormatting sqref="I30 G30">
    <cfRule type="cellIs" priority="10" dxfId="1" operator="lessThan">
      <formula>0</formula>
    </cfRule>
    <cfRule type="cellIs" priority="11" dxfId="0" operator="greaterThanOrEqual">
      <formula>0</formula>
    </cfRule>
  </conditionalFormatting>
  <dataValidations count="1">
    <dataValidation type="list" allowBlank="1" showInputMessage="1" showErrorMessage="1" sqref="K10">
      <formula1>$T$7:$T$8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ignoredErrors>
    <ignoredError sqref="D15"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A1:L60"/>
  <sheetViews>
    <sheetView view="pageBreakPreview" zoomScaleSheetLayoutView="100" zoomScalePageLayoutView="0" workbookViewId="0" topLeftCell="A19">
      <selection activeCell="J56" sqref="J56"/>
    </sheetView>
  </sheetViews>
  <sheetFormatPr defaultColWidth="9.140625" defaultRowHeight="12.75"/>
  <cols>
    <col min="1" max="1" width="32.7109375" style="13" customWidth="1"/>
    <col min="2" max="2" width="4.00390625" style="13" customWidth="1"/>
    <col min="3" max="3" width="16.8515625" style="13" customWidth="1"/>
    <col min="4" max="4" width="12.28125" style="0" customWidth="1"/>
    <col min="10" max="10" width="10.140625" style="0" bestFit="1" customWidth="1"/>
  </cols>
  <sheetData>
    <row r="1" spans="1:4" ht="16.5" customHeight="1">
      <c r="A1" s="96" t="s">
        <v>50</v>
      </c>
      <c r="C1" s="301" t="s">
        <v>56</v>
      </c>
      <c r="D1" s="302"/>
    </row>
    <row r="2" spans="1:12" ht="15.75">
      <c r="A2" s="97" t="s">
        <v>55</v>
      </c>
      <c r="B2" s="2"/>
      <c r="C2" s="115"/>
      <c r="D2" s="117" t="s">
        <v>57</v>
      </c>
      <c r="I2" s="300" t="s">
        <v>51</v>
      </c>
      <c r="J2" s="300"/>
      <c r="K2" s="104"/>
      <c r="L2" s="104"/>
    </row>
    <row r="3" spans="1:12" ht="12.75" customHeight="1">
      <c r="A3" s="3"/>
      <c r="B3" s="2"/>
      <c r="I3" s="105"/>
      <c r="J3" s="105"/>
      <c r="K3" s="104"/>
      <c r="L3" s="104"/>
    </row>
    <row r="4" spans="1:12" ht="15.75">
      <c r="A4" s="100" t="s">
        <v>52</v>
      </c>
      <c r="B4" s="2"/>
      <c r="C4" s="14" t="s">
        <v>16</v>
      </c>
      <c r="I4" s="106">
        <v>41091</v>
      </c>
      <c r="J4" s="106">
        <v>41455</v>
      </c>
      <c r="K4" s="105">
        <v>2012</v>
      </c>
      <c r="L4" s="104"/>
    </row>
    <row r="5" spans="1:12" ht="15.75">
      <c r="A5" s="100" t="s">
        <v>53</v>
      </c>
      <c r="B5" s="2"/>
      <c r="C5" s="98">
        <v>2013</v>
      </c>
      <c r="I5" s="106">
        <v>41275</v>
      </c>
      <c r="J5" s="106">
        <v>41639</v>
      </c>
      <c r="K5" s="105">
        <v>2013</v>
      </c>
      <c r="L5" s="104"/>
    </row>
    <row r="6" spans="3:12" ht="12.75">
      <c r="C6" s="102">
        <v>41275</v>
      </c>
      <c r="I6" s="106">
        <v>41456</v>
      </c>
      <c r="J6" s="106">
        <v>41820</v>
      </c>
      <c r="K6" s="105">
        <v>2014</v>
      </c>
      <c r="L6" s="104"/>
    </row>
    <row r="7" spans="3:12" ht="12.75">
      <c r="C7" s="103">
        <v>41639</v>
      </c>
      <c r="I7" s="106">
        <v>41640</v>
      </c>
      <c r="J7" s="106">
        <v>42004</v>
      </c>
      <c r="K7" s="105">
        <v>2015</v>
      </c>
      <c r="L7" s="104"/>
    </row>
    <row r="8" spans="3:12" ht="12.75">
      <c r="C8" s="15"/>
      <c r="I8" s="106">
        <v>41821</v>
      </c>
      <c r="J8" s="106">
        <v>42185</v>
      </c>
      <c r="K8" s="105">
        <v>2016</v>
      </c>
      <c r="L8" s="104"/>
    </row>
    <row r="9" spans="1:12" ht="12.75">
      <c r="A9" s="1" t="s">
        <v>1</v>
      </c>
      <c r="B9" s="1"/>
      <c r="C9" s="16">
        <v>0</v>
      </c>
      <c r="I9" s="106">
        <v>42005</v>
      </c>
      <c r="J9" s="106">
        <v>42369</v>
      </c>
      <c r="K9" s="105">
        <v>2017</v>
      </c>
      <c r="L9" s="104"/>
    </row>
    <row r="10" spans="1:12" ht="12.75">
      <c r="A10" s="13" t="s">
        <v>24</v>
      </c>
      <c r="B10" s="1"/>
      <c r="C10" s="17"/>
      <c r="I10" s="106">
        <v>42186</v>
      </c>
      <c r="J10" s="106">
        <v>42551</v>
      </c>
      <c r="K10" s="105">
        <v>2018</v>
      </c>
      <c r="L10" s="104"/>
    </row>
    <row r="11" spans="1:12" ht="12.75">
      <c r="A11" t="s">
        <v>17</v>
      </c>
      <c r="C11" s="16"/>
      <c r="I11" s="106">
        <v>42370</v>
      </c>
      <c r="J11" s="106">
        <v>42735</v>
      </c>
      <c r="K11" s="105">
        <v>2019</v>
      </c>
      <c r="L11" s="104"/>
    </row>
    <row r="12" spans="1:12" ht="12.75">
      <c r="A12" t="s">
        <v>18</v>
      </c>
      <c r="C12" s="16"/>
      <c r="I12" s="106">
        <v>42552</v>
      </c>
      <c r="J12" s="106">
        <v>42916</v>
      </c>
      <c r="K12" s="105">
        <v>2020</v>
      </c>
      <c r="L12" s="104"/>
    </row>
    <row r="13" spans="1:12" ht="12.75">
      <c r="A13" t="s">
        <v>19</v>
      </c>
      <c r="C13" s="16"/>
      <c r="I13" s="106">
        <v>42736</v>
      </c>
      <c r="J13" s="106">
        <v>43100</v>
      </c>
      <c r="K13" s="104"/>
      <c r="L13" s="104"/>
    </row>
    <row r="14" spans="1:12" ht="12.75">
      <c r="A14" t="s">
        <v>25</v>
      </c>
      <c r="C14" s="16"/>
      <c r="I14" s="106">
        <v>42917</v>
      </c>
      <c r="J14" s="106">
        <v>43281</v>
      </c>
      <c r="K14" s="104"/>
      <c r="L14" s="104"/>
    </row>
    <row r="15" spans="1:12" ht="12.75">
      <c r="A15" t="s">
        <v>36</v>
      </c>
      <c r="C15" s="16"/>
      <c r="I15" s="106">
        <v>43101</v>
      </c>
      <c r="J15" s="106">
        <v>43465</v>
      </c>
      <c r="K15" s="104"/>
      <c r="L15" s="104"/>
    </row>
    <row r="16" spans="1:12" ht="12.75">
      <c r="A16" t="s">
        <v>20</v>
      </c>
      <c r="C16" s="16"/>
      <c r="I16" s="106">
        <v>43282</v>
      </c>
      <c r="J16" s="106">
        <v>43646</v>
      </c>
      <c r="K16" s="104"/>
      <c r="L16" s="104"/>
    </row>
    <row r="17" spans="1:12" ht="12.75">
      <c r="A17" t="s">
        <v>21</v>
      </c>
      <c r="C17" s="16"/>
      <c r="I17" s="106">
        <v>43466</v>
      </c>
      <c r="J17" s="106">
        <v>43830</v>
      </c>
      <c r="K17" s="104"/>
      <c r="L17" s="104"/>
    </row>
    <row r="18" spans="1:12" ht="12.75">
      <c r="A18" t="s">
        <v>22</v>
      </c>
      <c r="C18" s="16"/>
      <c r="I18" s="106">
        <v>43647</v>
      </c>
      <c r="J18" s="106">
        <v>44012</v>
      </c>
      <c r="K18" s="104"/>
      <c r="L18" s="104"/>
    </row>
    <row r="19" spans="1:12" ht="12.75">
      <c r="A19" t="s">
        <v>23</v>
      </c>
      <c r="C19" s="16"/>
      <c r="I19" s="106">
        <v>43831</v>
      </c>
      <c r="J19" s="106">
        <v>44196</v>
      </c>
      <c r="K19" s="104"/>
      <c r="L19" s="104"/>
    </row>
    <row r="20" spans="1:12" ht="12.75">
      <c r="A20" s="1" t="s">
        <v>26</v>
      </c>
      <c r="B20" s="1"/>
      <c r="C20" s="19">
        <f>+C9-SUM(C11:C19)</f>
        <v>0</v>
      </c>
      <c r="I20" s="104"/>
      <c r="J20" s="104"/>
      <c r="K20" s="104"/>
      <c r="L20" s="104"/>
    </row>
    <row r="21" spans="9:12" ht="12.75">
      <c r="I21" s="104"/>
      <c r="J21" s="104"/>
      <c r="K21" s="104"/>
      <c r="L21" s="104"/>
    </row>
    <row r="22" spans="1:12" ht="12.75">
      <c r="A22" s="1" t="s">
        <v>2</v>
      </c>
      <c r="C22" s="16"/>
      <c r="I22" s="104"/>
      <c r="J22" s="104"/>
      <c r="K22" s="104"/>
      <c r="L22" s="104"/>
    </row>
    <row r="23" spans="1:12" ht="12.75">
      <c r="A23" s="13" t="s">
        <v>24</v>
      </c>
      <c r="I23" s="104"/>
      <c r="J23" s="104"/>
      <c r="K23" s="104"/>
      <c r="L23" s="104"/>
    </row>
    <row r="24" spans="1:12" ht="12.75">
      <c r="A24" t="s">
        <v>17</v>
      </c>
      <c r="C24" s="16"/>
      <c r="I24" s="104"/>
      <c r="J24" s="104"/>
      <c r="K24" s="104"/>
      <c r="L24" s="104"/>
    </row>
    <row r="25" spans="1:12" ht="12.75">
      <c r="A25" t="s">
        <v>18</v>
      </c>
      <c r="C25" s="16"/>
      <c r="I25" s="104"/>
      <c r="J25" s="104"/>
      <c r="K25" s="104"/>
      <c r="L25" s="104"/>
    </row>
    <row r="26" spans="1:12" ht="12.75">
      <c r="A26" t="s">
        <v>19</v>
      </c>
      <c r="C26" s="16"/>
      <c r="I26" s="104"/>
      <c r="J26" s="104"/>
      <c r="K26" s="104"/>
      <c r="L26" s="104"/>
    </row>
    <row r="27" spans="1:3" ht="12.75">
      <c r="A27" t="s">
        <v>25</v>
      </c>
      <c r="C27" s="16"/>
    </row>
    <row r="28" spans="1:3" ht="12.75">
      <c r="A28" t="s">
        <v>36</v>
      </c>
      <c r="C28" s="16"/>
    </row>
    <row r="29" spans="1:3" ht="12.75">
      <c r="A29" t="s">
        <v>20</v>
      </c>
      <c r="C29" s="16"/>
    </row>
    <row r="30" spans="1:3" ht="12.75">
      <c r="A30" t="s">
        <v>21</v>
      </c>
      <c r="C30" s="16"/>
    </row>
    <row r="31" spans="1:3" ht="12.75">
      <c r="A31" t="s">
        <v>22</v>
      </c>
      <c r="C31" s="16"/>
    </row>
    <row r="32" spans="1:3" ht="12.75">
      <c r="A32" t="s">
        <v>23</v>
      </c>
      <c r="C32" s="16"/>
    </row>
    <row r="33" spans="1:3" ht="12.75">
      <c r="A33" s="1" t="s">
        <v>27</v>
      </c>
      <c r="C33" s="19">
        <f>+C22-SUM(C24:C32)</f>
        <v>0</v>
      </c>
    </row>
    <row r="34" ht="12.75"/>
    <row r="35" spans="1:3" ht="13.5" thickBot="1">
      <c r="A35" s="1" t="s">
        <v>30</v>
      </c>
      <c r="C35" s="18">
        <f>+C20+C33</f>
        <v>0</v>
      </c>
    </row>
    <row r="36" ht="13.5" thickTop="1"/>
    <row r="37" spans="1:3" ht="12.75">
      <c r="A37" s="1" t="s">
        <v>10</v>
      </c>
      <c r="B37" s="1"/>
      <c r="C37" s="16"/>
    </row>
    <row r="38" spans="1:3" ht="12.75">
      <c r="A38" s="13" t="s">
        <v>24</v>
      </c>
      <c r="B38" s="1"/>
      <c r="C38" s="17"/>
    </row>
    <row r="39" spans="1:3" ht="12.75">
      <c r="A39" t="s">
        <v>17</v>
      </c>
      <c r="C39" s="16"/>
    </row>
    <row r="40" spans="1:3" ht="12.75">
      <c r="A40" t="s">
        <v>18</v>
      </c>
      <c r="C40" s="16"/>
    </row>
    <row r="41" spans="1:3" ht="12.75">
      <c r="A41" t="s">
        <v>19</v>
      </c>
      <c r="C41" s="16"/>
    </row>
    <row r="42" spans="1:3" ht="12.75">
      <c r="A42" t="s">
        <v>20</v>
      </c>
      <c r="C42" s="16"/>
    </row>
    <row r="43" spans="1:3" ht="12.75">
      <c r="A43" t="s">
        <v>21</v>
      </c>
      <c r="C43" s="16"/>
    </row>
    <row r="44" spans="1:3" ht="12.75">
      <c r="A44" t="s">
        <v>22</v>
      </c>
      <c r="C44" s="16"/>
    </row>
    <row r="45" spans="1:3" ht="12.75">
      <c r="A45" s="1" t="s">
        <v>28</v>
      </c>
      <c r="B45" s="1"/>
      <c r="C45" s="19">
        <f>+C37-SUM(C39:C44)</f>
        <v>0</v>
      </c>
    </row>
    <row r="46" ht="12.75"/>
    <row r="47" spans="1:3" ht="12.75">
      <c r="A47" s="1" t="s">
        <v>11</v>
      </c>
      <c r="C47" s="16"/>
    </row>
    <row r="48" spans="1:3" ht="12.75">
      <c r="A48" s="13" t="s">
        <v>24</v>
      </c>
      <c r="C48" s="17"/>
    </row>
    <row r="49" spans="1:3" ht="12.75">
      <c r="A49" t="s">
        <v>17</v>
      </c>
      <c r="C49" s="16"/>
    </row>
    <row r="50" spans="1:3" ht="12.75">
      <c r="A50" t="s">
        <v>18</v>
      </c>
      <c r="C50" s="16"/>
    </row>
    <row r="51" spans="1:3" ht="12.75">
      <c r="A51" t="s">
        <v>19</v>
      </c>
      <c r="C51" s="16"/>
    </row>
    <row r="52" spans="1:3" ht="12.75">
      <c r="A52" t="s">
        <v>20</v>
      </c>
      <c r="C52" s="16"/>
    </row>
    <row r="53" spans="1:3" ht="12.75">
      <c r="A53" t="s">
        <v>21</v>
      </c>
      <c r="C53" s="16"/>
    </row>
    <row r="54" spans="1:3" ht="12.75">
      <c r="A54" t="s">
        <v>22</v>
      </c>
      <c r="C54" s="16"/>
    </row>
    <row r="55" spans="1:3" ht="12.75">
      <c r="A55" s="1" t="s">
        <v>29</v>
      </c>
      <c r="C55" s="19">
        <f>+C47-SUM(C49:C54)</f>
        <v>0</v>
      </c>
    </row>
    <row r="56" ht="12.75"/>
    <row r="57" spans="1:3" ht="13.5" thickBot="1">
      <c r="A57" s="1" t="s">
        <v>31</v>
      </c>
      <c r="C57" s="20">
        <f>+C45+C55</f>
        <v>0</v>
      </c>
    </row>
    <row r="58" ht="13.5" thickTop="1"/>
    <row r="60" spans="1:3" ht="12.75">
      <c r="A60" t="s">
        <v>38</v>
      </c>
      <c r="C60" s="16">
        <v>0</v>
      </c>
    </row>
  </sheetData>
  <sheetProtection/>
  <mergeCells count="2">
    <mergeCell ref="I2:J2"/>
    <mergeCell ref="C1:D1"/>
  </mergeCells>
  <dataValidations count="3">
    <dataValidation type="list" allowBlank="1" showInputMessage="1" showErrorMessage="1" sqref="C6">
      <formula1>$I$4:$I$19</formula1>
    </dataValidation>
    <dataValidation type="list" allowBlank="1" showInputMessage="1" showErrorMessage="1" sqref="C7">
      <formula1>$J$4:$J$19</formula1>
    </dataValidation>
    <dataValidation type="list" allowBlank="1" showInputMessage="1" showErrorMessage="1" sqref="C5">
      <formula1>$K$4:$K$12</formula1>
    </dataValidation>
  </dataValidations>
  <hyperlinks>
    <hyperlink ref="A4" location="Instructions!A1" display="Instructions"/>
    <hyperlink ref="A5" location="Flowchart!A1" display="View Flowchart"/>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F18"/>
  <sheetViews>
    <sheetView view="pageBreakPreview" zoomScale="110" zoomScaleSheetLayoutView="110" zoomScalePageLayoutView="0" workbookViewId="0" topLeftCell="A1">
      <selection activeCell="H26" sqref="H26"/>
    </sheetView>
  </sheetViews>
  <sheetFormatPr defaultColWidth="9.140625" defaultRowHeight="12.75"/>
  <cols>
    <col min="1" max="1" width="28.8515625" style="0" customWidth="1"/>
    <col min="2" max="2" width="12.421875" style="0" customWidth="1"/>
    <col min="3" max="3" width="3.00390625" style="0" customWidth="1"/>
    <col min="4" max="4" width="14.28125" style="0" customWidth="1"/>
    <col min="5" max="5" width="3.00390625" style="0" customWidth="1"/>
    <col min="6" max="6" width="14.28125" style="0" customWidth="1"/>
  </cols>
  <sheetData>
    <row r="1" spans="1:6" ht="16.5" customHeight="1">
      <c r="A1" s="96" t="s">
        <v>61</v>
      </c>
      <c r="B1" s="13"/>
      <c r="C1" s="13"/>
      <c r="D1" s="13"/>
      <c r="E1" s="301" t="s">
        <v>56</v>
      </c>
      <c r="F1" s="302"/>
    </row>
    <row r="2" spans="1:6" ht="15.75">
      <c r="A2" s="97" t="s">
        <v>59</v>
      </c>
      <c r="B2" s="2" t="s">
        <v>60</v>
      </c>
      <c r="C2" s="2"/>
      <c r="D2" s="13"/>
      <c r="E2" s="115"/>
      <c r="F2" s="116" t="s">
        <v>57</v>
      </c>
    </row>
    <row r="3" spans="1:6" ht="15.75">
      <c r="A3" s="3"/>
      <c r="B3" s="2"/>
      <c r="C3" s="2"/>
      <c r="D3" s="13"/>
      <c r="F3" s="13"/>
    </row>
    <row r="4" spans="1:6" ht="15.75">
      <c r="A4" s="100" t="s">
        <v>52</v>
      </c>
      <c r="B4" s="2"/>
      <c r="C4" s="2"/>
      <c r="D4" s="13"/>
      <c r="F4" s="13"/>
    </row>
    <row r="5" spans="1:6" ht="15.75">
      <c r="A5" s="100" t="s">
        <v>53</v>
      </c>
      <c r="B5" s="2"/>
      <c r="C5" s="2"/>
      <c r="D5" s="13"/>
      <c r="F5" s="13"/>
    </row>
    <row r="6" spans="1:6" ht="15.75">
      <c r="A6" s="3"/>
      <c r="B6" s="2"/>
      <c r="C6" s="2"/>
      <c r="F6" s="13"/>
    </row>
    <row r="7" spans="1:6" ht="25.5">
      <c r="A7" s="101" t="s">
        <v>47</v>
      </c>
      <c r="B7" s="1" t="s">
        <v>46</v>
      </c>
      <c r="C7" s="1"/>
      <c r="D7" s="1" t="s">
        <v>48</v>
      </c>
      <c r="E7" s="11"/>
      <c r="F7" s="35"/>
    </row>
    <row r="8" spans="1:6" ht="12.75">
      <c r="A8" s="13"/>
      <c r="B8" s="1"/>
      <c r="C8" s="1"/>
      <c r="D8" s="17"/>
      <c r="F8" s="17"/>
    </row>
    <row r="9" spans="1:6" ht="12.75">
      <c r="A9" t="s">
        <v>43</v>
      </c>
      <c r="B9" s="34">
        <v>1</v>
      </c>
      <c r="C9" s="13"/>
      <c r="D9" s="16"/>
      <c r="F9" s="35">
        <f>+B9*D9</f>
        <v>0</v>
      </c>
    </row>
    <row r="10" spans="1:6" ht="12.75">
      <c r="A10" t="s">
        <v>44</v>
      </c>
      <c r="B10" s="34">
        <v>0</v>
      </c>
      <c r="C10" s="13"/>
      <c r="D10" s="16"/>
      <c r="F10" s="35">
        <f>+B10*D10</f>
        <v>0</v>
      </c>
    </row>
    <row r="11" spans="1:6" ht="12.75">
      <c r="A11" t="s">
        <v>45</v>
      </c>
      <c r="B11" s="34">
        <v>0</v>
      </c>
      <c r="C11" s="13"/>
      <c r="D11" s="16"/>
      <c r="F11" s="35">
        <f>+B11*D11</f>
        <v>0</v>
      </c>
    </row>
    <row r="12" spans="2:6" ht="12.75">
      <c r="B12" s="13"/>
      <c r="C12" s="13"/>
      <c r="D12" s="35"/>
      <c r="F12" s="35"/>
    </row>
    <row r="13" spans="1:6" ht="12.75">
      <c r="A13" s="1" t="s">
        <v>49</v>
      </c>
      <c r="B13" s="1"/>
      <c r="C13" s="1"/>
      <c r="D13" s="19">
        <f>SUM(D9:D11)</f>
        <v>0</v>
      </c>
      <c r="F13" s="19">
        <f>SUM(F9:F11)</f>
        <v>0</v>
      </c>
    </row>
    <row r="14" spans="1:6" ht="12.75">
      <c r="A14" s="13"/>
      <c r="B14" s="13"/>
      <c r="C14" s="13"/>
      <c r="D14" s="13"/>
      <c r="F14" s="36"/>
    </row>
    <row r="15" spans="1:6" ht="12.75">
      <c r="A15" s="37"/>
      <c r="B15" s="36"/>
      <c r="C15" s="36"/>
      <c r="D15" s="35"/>
      <c r="E15" s="11"/>
      <c r="F15" s="35"/>
    </row>
    <row r="16" spans="1:6" ht="12.75">
      <c r="A16" s="36"/>
      <c r="B16" s="36"/>
      <c r="C16" s="36"/>
      <c r="D16" s="36"/>
      <c r="E16" s="11"/>
      <c r="F16" s="36"/>
    </row>
    <row r="17" spans="1:6" ht="12.75">
      <c r="A17" s="11"/>
      <c r="B17" s="11"/>
      <c r="C17" s="11"/>
      <c r="D17" s="11"/>
      <c r="E17" s="11"/>
      <c r="F17" s="11"/>
    </row>
    <row r="18" spans="1:6" ht="12.75">
      <c r="A18" s="11"/>
      <c r="B18" s="11"/>
      <c r="C18" s="11"/>
      <c r="D18" s="11"/>
      <c r="E18" s="11"/>
      <c r="F18" s="11"/>
    </row>
  </sheetData>
  <sheetProtection/>
  <mergeCells count="1">
    <mergeCell ref="E1:F1"/>
  </mergeCells>
  <hyperlinks>
    <hyperlink ref="A4" location="Instructions!A1" display="Instructions"/>
    <hyperlink ref="A5" location="Flowchart!A1" display="View Flowchart"/>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D7"/>
  <sheetViews>
    <sheetView view="pageBreakPreview" zoomScaleSheetLayoutView="100" zoomScalePageLayoutView="0" workbookViewId="0" topLeftCell="A1">
      <selection activeCell="Q31" sqref="Q31"/>
    </sheetView>
  </sheetViews>
  <sheetFormatPr defaultColWidth="9.140625" defaultRowHeight="12.75"/>
  <sheetData>
    <row r="1" ht="18">
      <c r="A1" s="32" t="s">
        <v>39</v>
      </c>
    </row>
    <row r="4" spans="1:4" ht="15.75">
      <c r="A4" s="100" t="s">
        <v>52</v>
      </c>
      <c r="B4" s="100"/>
      <c r="C4" s="100"/>
      <c r="D4" s="100"/>
    </row>
    <row r="5" spans="1:4" ht="15.75">
      <c r="A5" s="100" t="s">
        <v>54</v>
      </c>
      <c r="B5" s="100"/>
      <c r="C5" s="100"/>
      <c r="D5" s="100"/>
    </row>
    <row r="7" ht="12.75">
      <c r="B7" s="31"/>
    </row>
  </sheetData>
  <sheetProtection/>
  <hyperlinks>
    <hyperlink ref="A4" location="Instructions!A1" display="Instructions"/>
    <hyperlink ref="A5" location="'Contractor Entry Sheet'!A1" display="GoTo Contractor Entry Sheet"/>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cshroa1</dc:creator>
  <cp:keywords/>
  <dc:description/>
  <cp:lastModifiedBy>Rick Boyd</cp:lastModifiedBy>
  <cp:lastPrinted>2015-12-15T08:47:04Z</cp:lastPrinted>
  <dcterms:created xsi:type="dcterms:W3CDTF">2014-03-04T04:18:59Z</dcterms:created>
  <dcterms:modified xsi:type="dcterms:W3CDTF">2017-03-27T02:47:43Z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535162177</vt:i4>
  </property>
  <property fmtid="{D5CDD505-2E9C-101B-9397-08002B2CF9AE}" pid="3" name="_NewReviewCycle">
    <vt:lpwstr/>
  </property>
  <property fmtid="{D5CDD505-2E9C-101B-9397-08002B2CF9AE}" pid="4" name="_EmailSubject">
    <vt:lpwstr>ONLINE CALCULATOR -APPROVAL</vt:lpwstr>
  </property>
  <property fmtid="{D5CDD505-2E9C-101B-9397-08002B2CF9AE}" pid="5" name="_AuthorEmail">
    <vt:lpwstr>Aps.Shroff@finance.wa.gov.au</vt:lpwstr>
  </property>
  <property fmtid="{D5CDD505-2E9C-101B-9397-08002B2CF9AE}" pid="6" name="_AuthorEmailDisplayName">
    <vt:lpwstr>Shroff, Aps</vt:lpwstr>
  </property>
  <property fmtid="{D5CDD505-2E9C-101B-9397-08002B2CF9AE}" pid="7" name="_PreviousAdHocReviewCycleID">
    <vt:i4>846883846</vt:i4>
  </property>
  <property fmtid="{D5CDD505-2E9C-101B-9397-08002B2CF9AE}" pid="8" name="_ReviewingToolsShownOnce">
    <vt:lpwstr/>
  </property>
</Properties>
</file>