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y04\strategic\Publications\PUBLICATIONS\01_TREASURY BU\02_ECONOMIC_BU\01_RevenueIntergovernmental Relations\Intergovernmental\2017\CGC Submissions for website\2015\"/>
    </mc:Choice>
  </mc:AlternateContent>
  <bookViews>
    <workbookView xWindow="480" yWindow="60" windowWidth="18240" windowHeight="13350"/>
  </bookViews>
  <sheets>
    <sheet name="Office" sheetId="6" r:id="rId1"/>
    <sheet name="Electricity" sheetId="10" r:id="rId2"/>
    <sheet name="Freight" sheetId="11" r:id="rId3"/>
    <sheet name="Travel" sheetId="12" r:id="rId4"/>
  </sheets>
  <calcPr calcId="152511"/>
</workbook>
</file>

<file path=xl/calcChain.xml><?xml version="1.0" encoding="utf-8"?>
<calcChain xmlns="http://schemas.openxmlformats.org/spreadsheetml/2006/main">
  <c r="J14" i="12" l="1"/>
  <c r="J15" i="12" s="1"/>
  <c r="J16" i="12" s="1"/>
  <c r="I14" i="12"/>
  <c r="I15" i="12" s="1"/>
  <c r="I16" i="12" s="1"/>
  <c r="H14" i="12"/>
  <c r="H15" i="12" s="1"/>
  <c r="H16" i="12" s="1"/>
  <c r="G14" i="12"/>
  <c r="G15" i="12" s="1"/>
  <c r="G16" i="12" s="1"/>
  <c r="F14" i="12"/>
  <c r="F15" i="12" s="1"/>
  <c r="F16" i="12" s="1"/>
  <c r="E14" i="12"/>
  <c r="E15" i="12" s="1"/>
  <c r="E16" i="12" s="1"/>
  <c r="D14" i="12"/>
  <c r="D15" i="12" s="1"/>
  <c r="D16" i="12" s="1"/>
  <c r="C14" i="12"/>
  <c r="C15" i="12" s="1"/>
  <c r="C16" i="12" s="1"/>
  <c r="K12" i="12"/>
  <c r="K16" i="12" s="1"/>
  <c r="E15" i="11"/>
  <c r="F15" i="11"/>
  <c r="J15" i="11"/>
  <c r="J16" i="11" s="1"/>
  <c r="D14" i="11"/>
  <c r="E14" i="11"/>
  <c r="F14" i="11"/>
  <c r="G14" i="11"/>
  <c r="H14" i="11"/>
  <c r="H15" i="11" s="1"/>
  <c r="I14" i="11"/>
  <c r="I15" i="11" s="1"/>
  <c r="J14" i="11"/>
  <c r="C14" i="11"/>
  <c r="C15" i="11" s="1"/>
  <c r="K12" i="11"/>
  <c r="F16" i="11" l="1"/>
  <c r="D15" i="11"/>
  <c r="D16" i="11" s="1"/>
  <c r="I16" i="11"/>
  <c r="G15" i="11"/>
  <c r="G16" i="11" s="1"/>
  <c r="E16" i="11"/>
  <c r="H16" i="11"/>
  <c r="C16" i="11" l="1"/>
  <c r="K16" i="11"/>
  <c r="H21" i="10" l="1"/>
  <c r="G21" i="10"/>
  <c r="F21" i="10"/>
  <c r="E21" i="10"/>
  <c r="D21" i="10"/>
  <c r="C21" i="10"/>
  <c r="I12" i="10"/>
  <c r="I13" i="10" s="1"/>
  <c r="F14" i="10" l="1"/>
  <c r="F22" i="10" s="1"/>
  <c r="G14" i="10"/>
  <c r="G22" i="10" s="1"/>
  <c r="D14" i="10"/>
  <c r="D22" i="10" s="1"/>
  <c r="H14" i="10"/>
  <c r="H22" i="10" s="1"/>
  <c r="E14" i="10"/>
  <c r="E22" i="10" s="1"/>
  <c r="C14" i="10"/>
  <c r="C22" i="10" s="1"/>
  <c r="I14" i="10"/>
  <c r="H10" i="6"/>
  <c r="G10" i="6"/>
  <c r="F10" i="6"/>
  <c r="E10" i="6"/>
  <c r="D10" i="6"/>
  <c r="C10" i="6"/>
  <c r="D23" i="10" l="1"/>
  <c r="G23" i="10"/>
  <c r="F23" i="10"/>
  <c r="H23" i="10"/>
  <c r="E23" i="10"/>
  <c r="I22" i="10" l="1"/>
  <c r="I23" i="10" s="1"/>
  <c r="C23" i="10"/>
  <c r="D25" i="6" l="1"/>
  <c r="E25" i="6"/>
  <c r="F25" i="6"/>
  <c r="G25" i="6"/>
  <c r="H25" i="6"/>
  <c r="C25" i="6"/>
  <c r="I16" i="6" l="1"/>
  <c r="I17" i="6" s="1"/>
  <c r="I18" i="6" l="1"/>
  <c r="E18" i="6"/>
  <c r="D18" i="6"/>
  <c r="F18" i="6"/>
  <c r="H18" i="6"/>
  <c r="C18" i="6"/>
  <c r="G18" i="6"/>
  <c r="D26" i="6" l="1"/>
  <c r="H26" i="6"/>
  <c r="G26" i="6"/>
  <c r="C26" i="6"/>
  <c r="E26" i="6"/>
  <c r="F26" i="6" l="1"/>
  <c r="F27" i="6" s="1"/>
  <c r="C27" i="6"/>
  <c r="E27" i="6"/>
  <c r="H27" i="6"/>
  <c r="D27" i="6"/>
  <c r="G27" i="6"/>
  <c r="I26" i="6" l="1"/>
  <c r="I27" i="6" s="1"/>
</calcChain>
</file>

<file path=xl/sharedStrings.xml><?xml version="1.0" encoding="utf-8"?>
<sst xmlns="http://schemas.openxmlformats.org/spreadsheetml/2006/main" count="136" uniqueCount="50">
  <si>
    <t>Electricity</t>
  </si>
  <si>
    <t>Office Accommodation</t>
  </si>
  <si>
    <t>Freight</t>
  </si>
  <si>
    <t>NSW</t>
  </si>
  <si>
    <t>Vic</t>
  </si>
  <si>
    <t>Qld</t>
  </si>
  <si>
    <t>WA</t>
  </si>
  <si>
    <t>SA</t>
  </si>
  <si>
    <t>Tas</t>
  </si>
  <si>
    <t>ACT</t>
  </si>
  <si>
    <t>NT</t>
  </si>
  <si>
    <t>2013-14</t>
  </si>
  <si>
    <t>Population</t>
  </si>
  <si>
    <t>Factor</t>
  </si>
  <si>
    <t>2013 Q4</t>
  </si>
  <si>
    <t>2014 Q1</t>
  </si>
  <si>
    <t>2014 Q2</t>
  </si>
  <si>
    <t>2014 Q3</t>
  </si>
  <si>
    <t>Change per cap</t>
  </si>
  <si>
    <t>Avg per cap exp 2012-13</t>
  </si>
  <si>
    <t>Avg State exp 2012-13</t>
  </si>
  <si>
    <t>Note: Discount reflects the lack of suburban and regional rents in data</t>
  </si>
  <si>
    <t>Discount</t>
  </si>
  <si>
    <t>Discounted State needs</t>
  </si>
  <si>
    <t>Travel</t>
  </si>
  <si>
    <t>Table 1.  Effective Grade A office rent per annum, per square metre - $U.S.</t>
  </si>
  <si>
    <r>
      <t>Source: Jones Lang Lasalle '</t>
    </r>
    <r>
      <rPr>
        <i/>
        <sz val="8"/>
        <color theme="1"/>
        <rFont val="Arial"/>
        <family val="2"/>
      </rPr>
      <t>The Office Index</t>
    </r>
    <r>
      <rPr>
        <sz val="8"/>
        <color theme="1"/>
        <rFont val="Arial"/>
        <family val="2"/>
      </rPr>
      <t>' - various quarters</t>
    </r>
  </si>
  <si>
    <t>Average (2013 Q4 - 2014 Q3)</t>
  </si>
  <si>
    <t>Table 2.  Office rent weighted average factor 2013 Q4 - 2014 Q3</t>
  </si>
  <si>
    <t>Weighted Average</t>
  </si>
  <si>
    <t>Table 3.  Needs Calculation</t>
  </si>
  <si>
    <t>Source: CGC 2014U - as at 31 Dec 2012</t>
  </si>
  <si>
    <t>Proportion of State Budget</t>
  </si>
  <si>
    <t>Source: CGC R2004 Working Papers Vol. 7 - Common Factors p. 511</t>
  </si>
  <si>
    <t>Source: CGC R2004 Working Papers Vol. 7 - Common Factors p. 507</t>
  </si>
  <si>
    <t>State needs</t>
  </si>
  <si>
    <t>Source: Population - CGC 2014U - as at 31 Dec 2012;  Average assessed per cap expenses for 2012-13 -- 2014U - The Assessed Budget.xlsx - Cell L5</t>
  </si>
  <si>
    <t>Source: Average assessed per cap expenses for 2012-13 -- 2014U - The Assessed Budget.xlsx - Cell L5</t>
  </si>
  <si>
    <t>Source: CGC R2010 'Location Costs' ch. 24 p. 511 T. 24-5</t>
  </si>
  <si>
    <t>Source: CGC R2010 'Location Costs' ch. 24 p. 513 T. 24-7</t>
  </si>
  <si>
    <t>Table 4.  Average cost - cents per kilowatt hour</t>
  </si>
  <si>
    <t>Table 5.  Electricity weighted factor 2013 - 2014</t>
  </si>
  <si>
    <t>Table 6.  Needs Calculation</t>
  </si>
  <si>
    <t>Table 7.  Freight factor</t>
  </si>
  <si>
    <t>Table 8.  Needs Calculation</t>
  </si>
  <si>
    <t>Table 9.  Travel factor</t>
  </si>
  <si>
    <t>Table 10.  Needs Calculation</t>
  </si>
  <si>
    <t>Australia</t>
  </si>
  <si>
    <t>Source: Underlying data from 'Electricity Market Review Discussion Paper' July 2014 - http://www.finance.wa.gov.au/cms/uploadedFiles/Public_Utilities_Office/Electricity_Market_Review/electricity-market-review-discussion-paper.pdf</t>
  </si>
  <si>
    <t>2008-09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</si>
</sst>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0000"/>
  </numFmts>
  <fonts count="11" x14ac:knownFonts="1"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rgb="FF0000FF"/>
      <name val="Arial"/>
      <family val="2"/>
    </font>
    <font>
      <sz val="11"/>
      <name val="Arial"/>
      <family val="2"/>
    </font>
    <font>
      <b/>
      <i/>
      <sz val="11"/>
      <color theme="0"/>
      <name val="Arial"/>
      <family val="2"/>
    </font>
    <font>
      <i/>
      <sz val="8"/>
      <color theme="1"/>
      <name val="Arial"/>
      <family val="2"/>
    </font>
    <font>
      <b/>
      <sz val="11"/>
      <color theme="9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/>
    <xf numFmtId="43" fontId="0" fillId="0" borderId="0" xfId="0" applyNumberFormat="1"/>
    <xf numFmtId="0" fontId="4" fillId="0" borderId="0" xfId="0" applyFont="1"/>
    <xf numFmtId="3" fontId="0" fillId="0" borderId="0" xfId="0" applyNumberFormat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43" fontId="1" fillId="0" borderId="0" xfId="0" applyNumberFormat="1" applyFont="1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/>
    <xf numFmtId="1" fontId="6" fillId="0" borderId="0" xfId="0" applyNumberFormat="1" applyFont="1" applyBorder="1"/>
    <xf numFmtId="1" fontId="6" fillId="0" borderId="5" xfId="0" applyNumberFormat="1" applyFont="1" applyBorder="1"/>
    <xf numFmtId="0" fontId="0" fillId="0" borderId="6" xfId="0" applyBorder="1"/>
    <xf numFmtId="0" fontId="0" fillId="0" borderId="0" xfId="0" applyBorder="1"/>
    <xf numFmtId="0" fontId="8" fillId="2" borderId="0" xfId="0" applyFont="1" applyFill="1" applyAlignment="1"/>
    <xf numFmtId="1" fontId="2" fillId="0" borderId="7" xfId="0" applyNumberFormat="1" applyFont="1" applyBorder="1"/>
    <xf numFmtId="1" fontId="2" fillId="0" borderId="8" xfId="0" applyNumberFormat="1" applyFont="1" applyBorder="1"/>
    <xf numFmtId="0" fontId="2" fillId="0" borderId="0" xfId="0" applyFont="1"/>
    <xf numFmtId="0" fontId="5" fillId="0" borderId="3" xfId="0" applyFont="1" applyBorder="1" applyAlignment="1">
      <alignment horizontal="center"/>
    </xf>
    <xf numFmtId="3" fontId="6" fillId="0" borderId="0" xfId="0" applyNumberFormat="1" applyFont="1" applyBorder="1"/>
    <xf numFmtId="3" fontId="2" fillId="0" borderId="5" xfId="0" applyNumberFormat="1" applyFont="1" applyBorder="1"/>
    <xf numFmtId="0" fontId="2" fillId="0" borderId="6" xfId="0" applyFont="1" applyBorder="1"/>
    <xf numFmtId="43" fontId="2" fillId="0" borderId="7" xfId="0" applyNumberFormat="1" applyFont="1" applyBorder="1"/>
    <xf numFmtId="43" fontId="2" fillId="0" borderId="8" xfId="0" applyNumberFormat="1" applyFont="1" applyBorder="1"/>
    <xf numFmtId="164" fontId="0" fillId="0" borderId="5" xfId="0" applyNumberFormat="1" applyFont="1" applyBorder="1"/>
    <xf numFmtId="43" fontId="0" fillId="0" borderId="0" xfId="0" applyNumberFormat="1" applyBorder="1"/>
    <xf numFmtId="164" fontId="6" fillId="0" borderId="5" xfId="0" applyNumberFormat="1" applyFont="1" applyBorder="1"/>
    <xf numFmtId="0" fontId="0" fillId="0" borderId="4" xfId="0" applyFill="1" applyBorder="1"/>
    <xf numFmtId="3" fontId="7" fillId="0" borderId="0" xfId="0" applyNumberFormat="1" applyFont="1" applyBorder="1"/>
    <xf numFmtId="3" fontId="0" fillId="0" borderId="0" xfId="0" applyNumberFormat="1" applyBorder="1"/>
    <xf numFmtId="2" fontId="0" fillId="0" borderId="7" xfId="0" applyNumberFormat="1" applyBorder="1"/>
    <xf numFmtId="2" fontId="0" fillId="0" borderId="8" xfId="0" applyNumberFormat="1" applyBorder="1"/>
    <xf numFmtId="0" fontId="0" fillId="0" borderId="0" xfId="0" applyAlignment="1">
      <alignment horizontal="left"/>
    </xf>
    <xf numFmtId="9" fontId="6" fillId="0" borderId="0" xfId="1" applyFont="1" applyAlignment="1">
      <alignment horizontal="left"/>
    </xf>
    <xf numFmtId="2" fontId="7" fillId="0" borderId="7" xfId="0" applyNumberFormat="1" applyFont="1" applyBorder="1"/>
    <xf numFmtId="0" fontId="5" fillId="0" borderId="0" xfId="0" applyFont="1" applyBorder="1" applyAlignment="1">
      <alignment horizontal="center"/>
    </xf>
    <xf numFmtId="2" fontId="6" fillId="0" borderId="7" xfId="0" applyNumberFormat="1" applyFont="1" applyBorder="1"/>
    <xf numFmtId="2" fontId="6" fillId="0" borderId="8" xfId="0" applyNumberFormat="1" applyFont="1" applyBorder="1"/>
    <xf numFmtId="43" fontId="0" fillId="0" borderId="5" xfId="0" applyNumberFormat="1" applyFont="1" applyBorder="1"/>
    <xf numFmtId="165" fontId="6" fillId="0" borderId="7" xfId="0" applyNumberFormat="1" applyFont="1" applyBorder="1"/>
    <xf numFmtId="165" fontId="6" fillId="0" borderId="8" xfId="0" applyNumberFormat="1" applyFont="1" applyBorder="1"/>
    <xf numFmtId="2" fontId="0" fillId="0" borderId="7" xfId="0" applyNumberFormat="1" applyFont="1" applyBorder="1"/>
    <xf numFmtId="3" fontId="10" fillId="0" borderId="0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  <color rgb="FF008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J36"/>
  <sheetViews>
    <sheetView tabSelected="1" workbookViewId="0"/>
  </sheetViews>
  <sheetFormatPr defaultRowHeight="14.25" x14ac:dyDescent="0.2"/>
  <cols>
    <col min="1" max="1" width="2.125" customWidth="1"/>
    <col min="2" max="2" width="25.375" customWidth="1"/>
    <col min="3" max="8" width="14.625" customWidth="1"/>
    <col min="9" max="9" width="15.75" bestFit="1" customWidth="1"/>
    <col min="10" max="11" width="12.625" customWidth="1"/>
  </cols>
  <sheetData>
    <row r="2" spans="2:10" x14ac:dyDescent="0.2">
      <c r="B2" s="18" t="s">
        <v>1</v>
      </c>
      <c r="C2" s="1"/>
    </row>
    <row r="3" spans="2:10" x14ac:dyDescent="0.2">
      <c r="B3" s="5"/>
      <c r="C3" s="5"/>
    </row>
    <row r="4" spans="2:10" x14ac:dyDescent="0.2">
      <c r="B4" s="8" t="s">
        <v>25</v>
      </c>
      <c r="C4" s="5"/>
      <c r="D4" s="1"/>
    </row>
    <row r="5" spans="2:10" ht="15" x14ac:dyDescent="0.25">
      <c r="B5" s="10"/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2" t="s">
        <v>9</v>
      </c>
      <c r="I5" s="6"/>
    </row>
    <row r="6" spans="2:10" x14ac:dyDescent="0.2">
      <c r="B6" s="13" t="s">
        <v>14</v>
      </c>
      <c r="C6" s="14">
        <v>384</v>
      </c>
      <c r="D6" s="14">
        <v>234</v>
      </c>
      <c r="E6" s="14">
        <v>284</v>
      </c>
      <c r="F6" s="14">
        <v>501</v>
      </c>
      <c r="G6" s="14">
        <v>221</v>
      </c>
      <c r="H6" s="15">
        <v>217</v>
      </c>
    </row>
    <row r="7" spans="2:10" x14ac:dyDescent="0.2">
      <c r="B7" s="13" t="s">
        <v>15</v>
      </c>
      <c r="C7" s="14">
        <v>413</v>
      </c>
      <c r="D7" s="14">
        <v>246</v>
      </c>
      <c r="E7" s="14">
        <v>288</v>
      </c>
      <c r="F7" s="14">
        <v>458</v>
      </c>
      <c r="G7" s="14">
        <v>230</v>
      </c>
      <c r="H7" s="15">
        <v>221</v>
      </c>
    </row>
    <row r="8" spans="2:10" x14ac:dyDescent="0.2">
      <c r="B8" s="13" t="s">
        <v>16</v>
      </c>
      <c r="C8" s="14">
        <v>422</v>
      </c>
      <c r="D8" s="14">
        <v>250</v>
      </c>
      <c r="E8" s="14">
        <v>288</v>
      </c>
      <c r="F8" s="14">
        <v>425</v>
      </c>
      <c r="G8" s="14">
        <v>218</v>
      </c>
      <c r="H8" s="15">
        <v>221</v>
      </c>
    </row>
    <row r="9" spans="2:10" x14ac:dyDescent="0.2">
      <c r="B9" s="13" t="s">
        <v>17</v>
      </c>
      <c r="C9" s="14">
        <v>388</v>
      </c>
      <c r="D9" s="14">
        <v>237</v>
      </c>
      <c r="E9" s="14">
        <v>261</v>
      </c>
      <c r="F9" s="14">
        <v>374</v>
      </c>
      <c r="G9" s="14">
        <v>194</v>
      </c>
      <c r="H9" s="15">
        <v>202</v>
      </c>
    </row>
    <row r="10" spans="2:10" x14ac:dyDescent="0.2">
      <c r="B10" s="16" t="s">
        <v>27</v>
      </c>
      <c r="C10" s="19">
        <f t="shared" ref="C10:H10" si="0">AVERAGE(C6:C9)</f>
        <v>401.75</v>
      </c>
      <c r="D10" s="19">
        <f t="shared" si="0"/>
        <v>241.75</v>
      </c>
      <c r="E10" s="19">
        <f t="shared" si="0"/>
        <v>280.25</v>
      </c>
      <c r="F10" s="19">
        <f t="shared" si="0"/>
        <v>439.5</v>
      </c>
      <c r="G10" s="19">
        <f t="shared" si="0"/>
        <v>215.75</v>
      </c>
      <c r="H10" s="20">
        <f t="shared" si="0"/>
        <v>215.25</v>
      </c>
    </row>
    <row r="11" spans="2:10" ht="5.0999999999999996" customHeight="1" x14ac:dyDescent="0.2">
      <c r="B11" s="17"/>
      <c r="C11" s="14"/>
      <c r="D11" s="14"/>
      <c r="E11" s="14"/>
      <c r="F11" s="14"/>
      <c r="G11" s="14"/>
      <c r="H11" s="14"/>
      <c r="J11" s="3"/>
    </row>
    <row r="12" spans="2:10" x14ac:dyDescent="0.2">
      <c r="B12" s="3" t="s">
        <v>26</v>
      </c>
      <c r="C12" s="14"/>
      <c r="D12" s="14"/>
      <c r="E12" s="14"/>
      <c r="F12" s="14"/>
      <c r="G12" s="14"/>
      <c r="H12" s="14"/>
      <c r="J12" s="3"/>
    </row>
    <row r="13" spans="2:10" x14ac:dyDescent="0.2">
      <c r="B13" s="3"/>
      <c r="C13" s="14"/>
      <c r="D13" s="14"/>
      <c r="E13" s="14"/>
      <c r="F13" s="14"/>
      <c r="G13" s="14"/>
      <c r="H13" s="14"/>
      <c r="J13" s="3"/>
    </row>
    <row r="14" spans="2:10" x14ac:dyDescent="0.2">
      <c r="B14" s="8" t="s">
        <v>28</v>
      </c>
      <c r="C14" s="14"/>
      <c r="D14" s="14"/>
      <c r="E14" s="14"/>
      <c r="F14" s="14"/>
      <c r="G14" s="14"/>
      <c r="H14" s="14"/>
      <c r="J14" s="3"/>
    </row>
    <row r="15" spans="2:10" ht="15" x14ac:dyDescent="0.25">
      <c r="B15" s="10"/>
      <c r="C15" s="11" t="s">
        <v>3</v>
      </c>
      <c r="D15" s="11" t="s">
        <v>4</v>
      </c>
      <c r="E15" s="11" t="s">
        <v>5</v>
      </c>
      <c r="F15" s="11" t="s">
        <v>6</v>
      </c>
      <c r="G15" s="11" t="s">
        <v>7</v>
      </c>
      <c r="H15" s="11" t="s">
        <v>9</v>
      </c>
      <c r="I15" s="22" t="s">
        <v>47</v>
      </c>
    </row>
    <row r="16" spans="2:10" x14ac:dyDescent="0.2">
      <c r="B16" s="13" t="s">
        <v>12</v>
      </c>
      <c r="C16" s="23">
        <v>7353647</v>
      </c>
      <c r="D16" s="23">
        <v>5681366</v>
      </c>
      <c r="E16" s="23">
        <v>4613817</v>
      </c>
      <c r="F16" s="23">
        <v>2474749</v>
      </c>
      <c r="G16" s="23">
        <v>1662324</v>
      </c>
      <c r="H16" s="23">
        <v>379718</v>
      </c>
      <c r="I16" s="24">
        <f>SUM(C16:H16)</f>
        <v>22165621</v>
      </c>
    </row>
    <row r="17" spans="2:9" x14ac:dyDescent="0.2">
      <c r="B17" s="13" t="s">
        <v>29</v>
      </c>
      <c r="C17" s="17"/>
      <c r="D17" s="17"/>
      <c r="E17" s="17"/>
      <c r="F17" s="17"/>
      <c r="G17" s="17"/>
      <c r="H17" s="17"/>
      <c r="I17" s="28">
        <f>SUMPRODUCT(C10:H10,C$16:H$16)/I$16</f>
        <v>322.51986150083502</v>
      </c>
    </row>
    <row r="18" spans="2:9" x14ac:dyDescent="0.2">
      <c r="B18" s="25" t="s">
        <v>13</v>
      </c>
      <c r="C18" s="26">
        <f t="shared" ref="C18:H18" si="1">C10/$I17</f>
        <v>1.2456597188479193</v>
      </c>
      <c r="D18" s="26">
        <f t="shared" si="1"/>
        <v>0.74956624027749719</v>
      </c>
      <c r="E18" s="26">
        <f t="shared" si="1"/>
        <v>0.86893873355850493</v>
      </c>
      <c r="F18" s="26">
        <f t="shared" si="1"/>
        <v>1.3627067739481282</v>
      </c>
      <c r="G18" s="26">
        <f t="shared" si="1"/>
        <v>0.66895105000980359</v>
      </c>
      <c r="H18" s="26">
        <f t="shared" si="1"/>
        <v>0.667400757889271</v>
      </c>
      <c r="I18" s="27">
        <f>I17/$I17</f>
        <v>1</v>
      </c>
    </row>
    <row r="19" spans="2:9" ht="5.0999999999999996" customHeight="1" x14ac:dyDescent="0.2">
      <c r="B19" s="21"/>
      <c r="C19" s="9"/>
      <c r="D19" s="9"/>
      <c r="E19" s="9"/>
      <c r="F19" s="9"/>
      <c r="G19" s="9"/>
      <c r="H19" s="9"/>
      <c r="I19" s="9"/>
    </row>
    <row r="20" spans="2:9" x14ac:dyDescent="0.2">
      <c r="B20" s="3" t="s">
        <v>31</v>
      </c>
      <c r="C20" s="2"/>
      <c r="D20" s="2"/>
      <c r="E20" s="2"/>
      <c r="F20" s="2"/>
      <c r="G20" s="2"/>
      <c r="H20" s="2"/>
      <c r="I20" s="2"/>
    </row>
    <row r="21" spans="2:9" x14ac:dyDescent="0.2">
      <c r="B21" s="3"/>
      <c r="C21" s="2"/>
      <c r="D21" s="2"/>
      <c r="E21" s="2"/>
      <c r="F21" s="2"/>
      <c r="G21" s="2"/>
      <c r="H21" s="2"/>
      <c r="I21" s="2"/>
    </row>
    <row r="22" spans="2:9" x14ac:dyDescent="0.2">
      <c r="B22" s="8" t="s">
        <v>30</v>
      </c>
      <c r="C22" s="2"/>
      <c r="D22" s="2"/>
      <c r="E22" s="2"/>
      <c r="F22" s="2"/>
      <c r="G22" s="2"/>
      <c r="H22" s="2"/>
      <c r="I22" s="2"/>
    </row>
    <row r="23" spans="2:9" ht="15" x14ac:dyDescent="0.25">
      <c r="B23" s="10"/>
      <c r="C23" s="11" t="s">
        <v>3</v>
      </c>
      <c r="D23" s="11" t="s">
        <v>4</v>
      </c>
      <c r="E23" s="11" t="s">
        <v>5</v>
      </c>
      <c r="F23" s="11" t="s">
        <v>6</v>
      </c>
      <c r="G23" s="11" t="s">
        <v>7</v>
      </c>
      <c r="H23" s="11" t="s">
        <v>9</v>
      </c>
      <c r="I23" s="22" t="s">
        <v>47</v>
      </c>
    </row>
    <row r="24" spans="2:9" x14ac:dyDescent="0.2">
      <c r="B24" s="13" t="s">
        <v>19</v>
      </c>
      <c r="C24" s="29"/>
      <c r="D24" s="29"/>
      <c r="E24" s="29"/>
      <c r="F24" s="29"/>
      <c r="G24" s="29"/>
      <c r="H24" s="29"/>
      <c r="I24" s="30">
        <v>9335.6315248959581</v>
      </c>
    </row>
    <row r="25" spans="2:9" x14ac:dyDescent="0.2">
      <c r="B25" s="31" t="s">
        <v>20</v>
      </c>
      <c r="C25" s="32">
        <f t="shared" ref="C25:H25" si="2">C16*$I24</f>
        <v>68650938756.156586</v>
      </c>
      <c r="D25" s="32">
        <f t="shared" si="2"/>
        <v>53039139534.072052</v>
      </c>
      <c r="E25" s="32">
        <f t="shared" si="2"/>
        <v>43072895435.300896</v>
      </c>
      <c r="F25" s="32">
        <f t="shared" si="2"/>
        <v>23103344780.604748</v>
      </c>
      <c r="G25" s="32">
        <f t="shared" si="2"/>
        <v>15518844338.991148</v>
      </c>
      <c r="H25" s="32">
        <f t="shared" si="2"/>
        <v>3544907331.3704433</v>
      </c>
      <c r="I25" s="24"/>
    </row>
    <row r="26" spans="2:9" ht="15" x14ac:dyDescent="0.25">
      <c r="B26" s="13" t="s">
        <v>23</v>
      </c>
      <c r="C26" s="33">
        <f t="shared" ref="C26:H26" si="3">(C18-1)*C25*(1-$C34)*$C31</f>
        <v>168647703.13483152</v>
      </c>
      <c r="D26" s="33">
        <f t="shared" si="3"/>
        <v>-132827911.25964101</v>
      </c>
      <c r="E26" s="33">
        <f t="shared" si="3"/>
        <v>-56451882.250526279</v>
      </c>
      <c r="F26" s="46">
        <f t="shared" si="3"/>
        <v>83797396.527844742</v>
      </c>
      <c r="G26" s="33">
        <f t="shared" si="3"/>
        <v>-51374971.234843239</v>
      </c>
      <c r="H26" s="33">
        <f t="shared" si="3"/>
        <v>-11790334.917665763</v>
      </c>
      <c r="I26" s="24">
        <f>SUM(C26:H26)</f>
        <v>-2.7939677238464355E-8</v>
      </c>
    </row>
    <row r="27" spans="2:9" x14ac:dyDescent="0.2">
      <c r="B27" s="16" t="s">
        <v>18</v>
      </c>
      <c r="C27" s="34">
        <f t="shared" ref="C27:I27" si="4">C26/C16</f>
        <v>22.933886156737127</v>
      </c>
      <c r="D27" s="34">
        <f t="shared" si="4"/>
        <v>-23.379573021636173</v>
      </c>
      <c r="E27" s="34">
        <f t="shared" si="4"/>
        <v>-12.235396906840101</v>
      </c>
      <c r="F27" s="38">
        <f t="shared" si="4"/>
        <v>33.860967931634576</v>
      </c>
      <c r="G27" s="38">
        <f t="shared" si="4"/>
        <v>-30.905510138121834</v>
      </c>
      <c r="H27" s="38">
        <f t="shared" si="4"/>
        <v>-31.050239698054249</v>
      </c>
      <c r="I27" s="35">
        <f t="shared" si="4"/>
        <v>-1.2604960284426209E-15</v>
      </c>
    </row>
    <row r="28" spans="2:9" ht="5.0999999999999996" customHeight="1" x14ac:dyDescent="0.2"/>
    <row r="29" spans="2:9" x14ac:dyDescent="0.2">
      <c r="B29" s="3" t="s">
        <v>37</v>
      </c>
    </row>
    <row r="30" spans="2:9" x14ac:dyDescent="0.2">
      <c r="B30" s="3"/>
    </row>
    <row r="31" spans="2:9" x14ac:dyDescent="0.2">
      <c r="B31" s="36" t="s">
        <v>32</v>
      </c>
      <c r="C31" s="37">
        <v>0.02</v>
      </c>
    </row>
    <row r="32" spans="2:9" x14ac:dyDescent="0.2">
      <c r="B32" s="3" t="s">
        <v>33</v>
      </c>
    </row>
    <row r="33" spans="2:6" x14ac:dyDescent="0.2">
      <c r="B33" s="3"/>
    </row>
    <row r="34" spans="2:6" x14ac:dyDescent="0.2">
      <c r="B34" s="36" t="s">
        <v>22</v>
      </c>
      <c r="C34" s="37">
        <v>0.5</v>
      </c>
    </row>
    <row r="35" spans="2:6" x14ac:dyDescent="0.2">
      <c r="B35" s="3" t="s">
        <v>21</v>
      </c>
      <c r="F35" s="4"/>
    </row>
    <row r="36" spans="2:6" x14ac:dyDescent="0.2">
      <c r="F36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J30"/>
  <sheetViews>
    <sheetView workbookViewId="0"/>
  </sheetViews>
  <sheetFormatPr defaultRowHeight="14.25" x14ac:dyDescent="0.2"/>
  <cols>
    <col min="1" max="1" width="2.125" customWidth="1"/>
    <col min="2" max="2" width="25.375" customWidth="1"/>
    <col min="3" max="8" width="14.625" customWidth="1"/>
    <col min="9" max="9" width="15.75" bestFit="1" customWidth="1"/>
    <col min="10" max="11" width="12.625" customWidth="1"/>
  </cols>
  <sheetData>
    <row r="2" spans="2:10" x14ac:dyDescent="0.2">
      <c r="B2" s="18" t="s">
        <v>0</v>
      </c>
      <c r="C2" s="1"/>
    </row>
    <row r="3" spans="2:10" x14ac:dyDescent="0.2">
      <c r="B3" s="7"/>
      <c r="C3" s="7"/>
    </row>
    <row r="4" spans="2:10" x14ac:dyDescent="0.2">
      <c r="B4" s="8" t="s">
        <v>40</v>
      </c>
      <c r="C4" s="7"/>
      <c r="D4" s="1"/>
    </row>
    <row r="5" spans="2:10" ht="15" x14ac:dyDescent="0.25">
      <c r="B5" s="10"/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2" t="s">
        <v>9</v>
      </c>
      <c r="I5" s="39"/>
    </row>
    <row r="6" spans="2:10" x14ac:dyDescent="0.2">
      <c r="B6" s="16" t="s">
        <v>11</v>
      </c>
      <c r="C6" s="40">
        <v>28.693123788999198</v>
      </c>
      <c r="D6" s="40">
        <v>22.220437445204745</v>
      </c>
      <c r="E6" s="40">
        <v>28.07246377404698</v>
      </c>
      <c r="F6" s="40">
        <v>35.212364362780022</v>
      </c>
      <c r="G6" s="40">
        <v>28.336495380703127</v>
      </c>
      <c r="H6" s="41">
        <v>19.087969642990526</v>
      </c>
      <c r="I6" s="17"/>
    </row>
    <row r="7" spans="2:10" ht="5.0999999999999996" customHeight="1" x14ac:dyDescent="0.2">
      <c r="B7" s="17"/>
      <c r="C7" s="14"/>
      <c r="D7" s="14"/>
      <c r="E7" s="14"/>
      <c r="F7" s="14"/>
      <c r="G7" s="14"/>
      <c r="H7" s="14"/>
      <c r="J7" s="3"/>
    </row>
    <row r="8" spans="2:10" x14ac:dyDescent="0.2">
      <c r="B8" s="3" t="s">
        <v>48</v>
      </c>
      <c r="C8" s="14"/>
      <c r="D8" s="14"/>
      <c r="E8" s="14"/>
      <c r="F8" s="14"/>
      <c r="G8" s="14"/>
      <c r="H8" s="14"/>
      <c r="J8" s="3"/>
    </row>
    <row r="9" spans="2:10" x14ac:dyDescent="0.2">
      <c r="B9" s="3"/>
      <c r="C9" s="14"/>
      <c r="D9" s="14"/>
      <c r="E9" s="14"/>
      <c r="F9" s="14"/>
      <c r="G9" s="14"/>
      <c r="H9" s="14"/>
      <c r="J9" s="3"/>
    </row>
    <row r="10" spans="2:10" x14ac:dyDescent="0.2">
      <c r="B10" s="8" t="s">
        <v>41</v>
      </c>
      <c r="C10" s="14"/>
      <c r="D10" s="14"/>
      <c r="E10" s="14"/>
      <c r="F10" s="14"/>
      <c r="G10" s="14"/>
      <c r="H10" s="14"/>
      <c r="J10" s="3"/>
    </row>
    <row r="11" spans="2:10" ht="15" x14ac:dyDescent="0.25">
      <c r="B11" s="10"/>
      <c r="C11" s="11" t="s">
        <v>3</v>
      </c>
      <c r="D11" s="11" t="s">
        <v>4</v>
      </c>
      <c r="E11" s="11" t="s">
        <v>5</v>
      </c>
      <c r="F11" s="11" t="s">
        <v>6</v>
      </c>
      <c r="G11" s="11" t="s">
        <v>7</v>
      </c>
      <c r="H11" s="11" t="s">
        <v>9</v>
      </c>
      <c r="I11" s="22" t="s">
        <v>47</v>
      </c>
    </row>
    <row r="12" spans="2:10" x14ac:dyDescent="0.2">
      <c r="B12" s="13" t="s">
        <v>12</v>
      </c>
      <c r="C12" s="23">
        <v>7353647</v>
      </c>
      <c r="D12" s="23">
        <v>5681366</v>
      </c>
      <c r="E12" s="23">
        <v>4613817</v>
      </c>
      <c r="F12" s="23">
        <v>2474749</v>
      </c>
      <c r="G12" s="23">
        <v>1662324</v>
      </c>
      <c r="H12" s="23">
        <v>379718</v>
      </c>
      <c r="I12" s="24">
        <f>SUM(C12:H12)</f>
        <v>22165621</v>
      </c>
    </row>
    <row r="13" spans="2:10" x14ac:dyDescent="0.2">
      <c r="B13" s="13" t="s">
        <v>29</v>
      </c>
      <c r="C13" s="17"/>
      <c r="D13" s="17"/>
      <c r="E13" s="17"/>
      <c r="F13" s="17"/>
      <c r="G13" s="17"/>
      <c r="H13" s="17"/>
      <c r="I13" s="42">
        <f>SUMPRODUCT(C6:H6,C$12:H$12)/I$12</f>
        <v>27.441459797993133</v>
      </c>
    </row>
    <row r="14" spans="2:10" x14ac:dyDescent="0.2">
      <c r="B14" s="25" t="s">
        <v>13</v>
      </c>
      <c r="C14" s="26">
        <f>C6/$I13</f>
        <v>1.0456121503819416</v>
      </c>
      <c r="D14" s="26">
        <f t="shared" ref="D14:H14" si="0">D6/$I13</f>
        <v>0.80973962787613019</v>
      </c>
      <c r="E14" s="26">
        <f t="shared" si="0"/>
        <v>1.0229945484204888</v>
      </c>
      <c r="F14" s="26">
        <f t="shared" si="0"/>
        <v>1.2831811653604228</v>
      </c>
      <c r="G14" s="26">
        <f t="shared" si="0"/>
        <v>1.0326161796529298</v>
      </c>
      <c r="H14" s="26">
        <f t="shared" si="0"/>
        <v>0.69558871078667905</v>
      </c>
      <c r="I14" s="27">
        <f>I13/$I13</f>
        <v>1</v>
      </c>
    </row>
    <row r="15" spans="2:10" ht="5.0999999999999996" customHeight="1" x14ac:dyDescent="0.2">
      <c r="B15" s="21"/>
      <c r="C15" s="9"/>
      <c r="D15" s="9"/>
      <c r="E15" s="9"/>
      <c r="F15" s="9"/>
      <c r="G15" s="9"/>
      <c r="H15" s="9"/>
      <c r="I15" s="9"/>
    </row>
    <row r="16" spans="2:10" x14ac:dyDescent="0.2">
      <c r="B16" s="3" t="s">
        <v>31</v>
      </c>
      <c r="C16" s="2"/>
      <c r="D16" s="2"/>
      <c r="E16" s="2"/>
      <c r="F16" s="2"/>
      <c r="G16" s="2"/>
      <c r="H16" s="2"/>
      <c r="I16" s="2"/>
    </row>
    <row r="17" spans="2:9" x14ac:dyDescent="0.2">
      <c r="B17" s="3"/>
      <c r="C17" s="2"/>
      <c r="D17" s="2"/>
      <c r="E17" s="2"/>
      <c r="F17" s="2"/>
      <c r="G17" s="2"/>
      <c r="H17" s="2"/>
      <c r="I17" s="2"/>
    </row>
    <row r="18" spans="2:9" x14ac:dyDescent="0.2">
      <c r="B18" s="8" t="s">
        <v>42</v>
      </c>
      <c r="C18" s="2"/>
      <c r="D18" s="2"/>
      <c r="E18" s="2"/>
      <c r="F18" s="2"/>
      <c r="G18" s="2"/>
      <c r="H18" s="2"/>
      <c r="I18" s="2"/>
    </row>
    <row r="19" spans="2:9" ht="15" x14ac:dyDescent="0.25">
      <c r="B19" s="10"/>
      <c r="C19" s="11" t="s">
        <v>3</v>
      </c>
      <c r="D19" s="11" t="s">
        <v>4</v>
      </c>
      <c r="E19" s="11" t="s">
        <v>5</v>
      </c>
      <c r="F19" s="11" t="s">
        <v>6</v>
      </c>
      <c r="G19" s="11" t="s">
        <v>7</v>
      </c>
      <c r="H19" s="11" t="s">
        <v>9</v>
      </c>
      <c r="I19" s="22" t="s">
        <v>47</v>
      </c>
    </row>
    <row r="20" spans="2:9" x14ac:dyDescent="0.2">
      <c r="B20" s="13" t="s">
        <v>19</v>
      </c>
      <c r="C20" s="29"/>
      <c r="D20" s="29"/>
      <c r="E20" s="29"/>
      <c r="F20" s="29"/>
      <c r="G20" s="29"/>
      <c r="H20" s="29"/>
      <c r="I20" s="30">
        <v>9335.6315248959581</v>
      </c>
    </row>
    <row r="21" spans="2:9" x14ac:dyDescent="0.2">
      <c r="B21" s="31" t="s">
        <v>20</v>
      </c>
      <c r="C21" s="32">
        <f t="shared" ref="C21:H21" si="1">C12*$I20</f>
        <v>68650938756.156586</v>
      </c>
      <c r="D21" s="32">
        <f t="shared" si="1"/>
        <v>53039139534.072052</v>
      </c>
      <c r="E21" s="32">
        <f t="shared" si="1"/>
        <v>43072895435.300896</v>
      </c>
      <c r="F21" s="32">
        <f t="shared" si="1"/>
        <v>23103344780.604748</v>
      </c>
      <c r="G21" s="32">
        <f t="shared" si="1"/>
        <v>15518844338.991148</v>
      </c>
      <c r="H21" s="32">
        <f t="shared" si="1"/>
        <v>3544907331.3704433</v>
      </c>
      <c r="I21" s="24"/>
    </row>
    <row r="22" spans="2:9" ht="15" x14ac:dyDescent="0.25">
      <c r="B22" s="13" t="s">
        <v>35</v>
      </c>
      <c r="C22" s="33">
        <f>(C14-1)*C21*$C27</f>
        <v>15656584.712036369</v>
      </c>
      <c r="D22" s="33">
        <f t="shared" ref="D22:H22" si="2">(D14-1)*D21*$C27</f>
        <v>-50456232.124412023</v>
      </c>
      <c r="E22" s="33">
        <f t="shared" si="2"/>
        <v>4952208.8984883791</v>
      </c>
      <c r="F22" s="46">
        <f t="shared" si="2"/>
        <v>32712160.493476473</v>
      </c>
      <c r="G22" s="33">
        <f t="shared" si="2"/>
        <v>2530827.074831943</v>
      </c>
      <c r="H22" s="33">
        <f t="shared" si="2"/>
        <v>-5395549.0544211492</v>
      </c>
      <c r="I22" s="24">
        <f>SUM(C22:H22)</f>
        <v>0</v>
      </c>
    </row>
    <row r="23" spans="2:9" x14ac:dyDescent="0.2">
      <c r="B23" s="16" t="s">
        <v>18</v>
      </c>
      <c r="C23" s="34">
        <f t="shared" ref="C23:I23" si="3">C22/C12</f>
        <v>2.1290911451197441</v>
      </c>
      <c r="D23" s="34">
        <f t="shared" si="3"/>
        <v>-8.8810036396901779</v>
      </c>
      <c r="E23" s="34">
        <f t="shared" si="3"/>
        <v>1.0733431556753072</v>
      </c>
      <c r="F23" s="38">
        <f t="shared" si="3"/>
        <v>13.218375072977693</v>
      </c>
      <c r="G23" s="38">
        <f t="shared" si="3"/>
        <v>1.5224631749478099</v>
      </c>
      <c r="H23" s="38">
        <f t="shared" si="3"/>
        <v>-14.209358140570501</v>
      </c>
      <c r="I23" s="35">
        <f t="shared" si="3"/>
        <v>0</v>
      </c>
    </row>
    <row r="24" spans="2:9" ht="5.0999999999999996" customHeight="1" x14ac:dyDescent="0.2"/>
    <row r="25" spans="2:9" x14ac:dyDescent="0.2">
      <c r="B25" s="3" t="s">
        <v>37</v>
      </c>
    </row>
    <row r="26" spans="2:9" x14ac:dyDescent="0.2">
      <c r="B26" s="3"/>
    </row>
    <row r="27" spans="2:9" x14ac:dyDescent="0.2">
      <c r="B27" s="36" t="s">
        <v>32</v>
      </c>
      <c r="C27" s="37">
        <v>5.0000000000000001E-3</v>
      </c>
    </row>
    <row r="28" spans="2:9" x14ac:dyDescent="0.2">
      <c r="B28" s="3" t="s">
        <v>34</v>
      </c>
    </row>
    <row r="29" spans="2:9" x14ac:dyDescent="0.2">
      <c r="B29" s="3"/>
    </row>
    <row r="30" spans="2:9" x14ac:dyDescent="0.2">
      <c r="F30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K20"/>
  <sheetViews>
    <sheetView workbookViewId="0"/>
  </sheetViews>
  <sheetFormatPr defaultRowHeight="14.25" x14ac:dyDescent="0.2"/>
  <cols>
    <col min="1" max="1" width="2.125" customWidth="1"/>
    <col min="2" max="2" width="21.625" customWidth="1"/>
    <col min="3" max="11" width="13.625" customWidth="1"/>
  </cols>
  <sheetData>
    <row r="2" spans="2:11" x14ac:dyDescent="0.2">
      <c r="B2" s="18" t="s">
        <v>2</v>
      </c>
      <c r="C2" s="1"/>
    </row>
    <row r="3" spans="2:11" x14ac:dyDescent="0.2">
      <c r="B3" s="7"/>
      <c r="C3" s="7"/>
    </row>
    <row r="4" spans="2:11" x14ac:dyDescent="0.2">
      <c r="B4" s="8" t="s">
        <v>43</v>
      </c>
      <c r="C4" s="7"/>
      <c r="D4" s="1"/>
    </row>
    <row r="5" spans="2:11" x14ac:dyDescent="0.2">
      <c r="B5" s="10"/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2" t="s">
        <v>10</v>
      </c>
    </row>
    <row r="6" spans="2:11" x14ac:dyDescent="0.2">
      <c r="B6" s="16" t="s">
        <v>49</v>
      </c>
      <c r="C6" s="43">
        <v>0.99900999999999995</v>
      </c>
      <c r="D6" s="43">
        <v>0.99899000000000004</v>
      </c>
      <c r="E6" s="43">
        <v>0.99961999999999995</v>
      </c>
      <c r="F6" s="43">
        <v>1.0018499999999999</v>
      </c>
      <c r="G6" s="43">
        <v>1.0006999999999999</v>
      </c>
      <c r="H6" s="43">
        <v>1.00728</v>
      </c>
      <c r="I6" s="43">
        <v>1.00441</v>
      </c>
      <c r="J6" s="44">
        <v>1.0162</v>
      </c>
    </row>
    <row r="7" spans="2:11" ht="5.0999999999999996" customHeight="1" x14ac:dyDescent="0.2">
      <c r="B7" s="17"/>
      <c r="C7" s="14"/>
      <c r="D7" s="14"/>
      <c r="E7" s="14"/>
      <c r="F7" s="14"/>
      <c r="G7" s="14"/>
      <c r="H7" s="14"/>
      <c r="J7" s="3"/>
    </row>
    <row r="8" spans="2:11" x14ac:dyDescent="0.2">
      <c r="B8" s="3" t="s">
        <v>38</v>
      </c>
      <c r="C8" s="14"/>
      <c r="D8" s="14"/>
      <c r="E8" s="14"/>
      <c r="F8" s="14"/>
      <c r="G8" s="14"/>
      <c r="H8" s="14"/>
      <c r="J8" s="3"/>
    </row>
    <row r="9" spans="2:11" x14ac:dyDescent="0.2">
      <c r="B9" s="3"/>
      <c r="C9" s="2"/>
      <c r="D9" s="2"/>
      <c r="E9" s="2"/>
      <c r="F9" s="2"/>
      <c r="G9" s="2"/>
      <c r="H9" s="2"/>
      <c r="I9" s="2"/>
    </row>
    <row r="10" spans="2:11" x14ac:dyDescent="0.2">
      <c r="B10" s="8" t="s">
        <v>44</v>
      </c>
      <c r="C10" s="2"/>
      <c r="D10" s="2"/>
      <c r="E10" s="2"/>
      <c r="F10" s="2"/>
      <c r="G10" s="2"/>
      <c r="H10" s="2"/>
      <c r="I10" s="2"/>
    </row>
    <row r="11" spans="2:11" ht="15" x14ac:dyDescent="0.25">
      <c r="B11" s="10"/>
      <c r="C11" s="11" t="s">
        <v>3</v>
      </c>
      <c r="D11" s="11" t="s">
        <v>4</v>
      </c>
      <c r="E11" s="11" t="s">
        <v>5</v>
      </c>
      <c r="F11" s="11" t="s">
        <v>6</v>
      </c>
      <c r="G11" s="11" t="s">
        <v>7</v>
      </c>
      <c r="H11" s="11" t="s">
        <v>8</v>
      </c>
      <c r="I11" s="11" t="s">
        <v>9</v>
      </c>
      <c r="J11" s="11" t="s">
        <v>10</v>
      </c>
      <c r="K11" s="22" t="s">
        <v>47</v>
      </c>
    </row>
    <row r="12" spans="2:11" x14ac:dyDescent="0.2">
      <c r="B12" s="13" t="s">
        <v>12</v>
      </c>
      <c r="C12" s="23">
        <v>7353647</v>
      </c>
      <c r="D12" s="23">
        <v>5681366</v>
      </c>
      <c r="E12" s="23">
        <v>4613817</v>
      </c>
      <c r="F12" s="23">
        <v>2474749</v>
      </c>
      <c r="G12" s="23">
        <v>1662324</v>
      </c>
      <c r="H12" s="23">
        <v>512288</v>
      </c>
      <c r="I12" s="23">
        <v>379718</v>
      </c>
      <c r="J12" s="23">
        <v>236920</v>
      </c>
      <c r="K12" s="24">
        <f>SUM(C12:J12)</f>
        <v>22914829</v>
      </c>
    </row>
    <row r="13" spans="2:11" x14ac:dyDescent="0.2">
      <c r="B13" s="13" t="s">
        <v>19</v>
      </c>
      <c r="C13" s="29"/>
      <c r="D13" s="29"/>
      <c r="E13" s="29"/>
      <c r="F13" s="29"/>
      <c r="G13" s="29"/>
      <c r="H13" s="29"/>
      <c r="I13" s="17"/>
      <c r="J13" s="17"/>
      <c r="K13" s="30">
        <v>9335.6315248959581</v>
      </c>
    </row>
    <row r="14" spans="2:11" x14ac:dyDescent="0.2">
      <c r="B14" s="31" t="s">
        <v>20</v>
      </c>
      <c r="C14" s="32">
        <f>C12*$K13</f>
        <v>68650938756.156586</v>
      </c>
      <c r="D14" s="32">
        <f t="shared" ref="D14:J14" si="0">D12*$K13</f>
        <v>53039139534.072052</v>
      </c>
      <c r="E14" s="32">
        <f t="shared" si="0"/>
        <v>43072895435.300896</v>
      </c>
      <c r="F14" s="32">
        <f t="shared" si="0"/>
        <v>23103344780.604748</v>
      </c>
      <c r="G14" s="32">
        <f t="shared" si="0"/>
        <v>15518844338.991148</v>
      </c>
      <c r="H14" s="32">
        <f t="shared" si="0"/>
        <v>4782532002.6259003</v>
      </c>
      <c r="I14" s="32">
        <f t="shared" si="0"/>
        <v>3544907331.3704433</v>
      </c>
      <c r="J14" s="32">
        <f t="shared" si="0"/>
        <v>2211797820.8783503</v>
      </c>
      <c r="K14" s="24"/>
    </row>
    <row r="15" spans="2:11" ht="15" x14ac:dyDescent="0.25">
      <c r="B15" s="13" t="s">
        <v>35</v>
      </c>
      <c r="C15" s="33">
        <f>(C6-1)*C14</f>
        <v>-67964429.368598208</v>
      </c>
      <c r="D15" s="33">
        <f t="shared" ref="D15:J15" si="1">(D6-1)*D14</f>
        <v>-53569530.929410405</v>
      </c>
      <c r="E15" s="33">
        <f t="shared" si="1"/>
        <v>-16367700.265416363</v>
      </c>
      <c r="F15" s="46">
        <f t="shared" si="1"/>
        <v>42741187.844116643</v>
      </c>
      <c r="G15" s="33">
        <f t="shared" si="1"/>
        <v>10863191.037292607</v>
      </c>
      <c r="H15" s="33">
        <f t="shared" si="1"/>
        <v>34816832.979116328</v>
      </c>
      <c r="I15" s="33">
        <f t="shared" si="1"/>
        <v>15633041.331343744</v>
      </c>
      <c r="J15" s="33">
        <f t="shared" si="1"/>
        <v>35831124.698229253</v>
      </c>
      <c r="K15" s="24"/>
    </row>
    <row r="16" spans="2:11" x14ac:dyDescent="0.2">
      <c r="B16" s="16" t="s">
        <v>18</v>
      </c>
      <c r="C16" s="34">
        <f>C15/C12</f>
        <v>-9.2422752096474312</v>
      </c>
      <c r="D16" s="34">
        <f t="shared" ref="D16:J16" si="2">D15/D12</f>
        <v>-9.4289878401445009</v>
      </c>
      <c r="E16" s="34">
        <f t="shared" si="2"/>
        <v>-3.5475399794609026</v>
      </c>
      <c r="F16" s="45">
        <f t="shared" si="2"/>
        <v>17.270918321056659</v>
      </c>
      <c r="G16" s="34">
        <f t="shared" si="2"/>
        <v>6.5349420674264502</v>
      </c>
      <c r="H16" s="45">
        <f t="shared" si="2"/>
        <v>67.963397501242127</v>
      </c>
      <c r="I16" s="45">
        <f t="shared" si="2"/>
        <v>41.170135024791406</v>
      </c>
      <c r="J16" s="45">
        <f t="shared" si="2"/>
        <v>151.23723070331442</v>
      </c>
      <c r="K16" s="35">
        <f>K15/K12</f>
        <v>0</v>
      </c>
    </row>
    <row r="17" spans="2:6" ht="5.0999999999999996" customHeight="1" x14ac:dyDescent="0.2"/>
    <row r="18" spans="2:6" x14ac:dyDescent="0.2">
      <c r="B18" s="3" t="s">
        <v>36</v>
      </c>
    </row>
    <row r="19" spans="2:6" x14ac:dyDescent="0.2">
      <c r="B19" s="3"/>
    </row>
    <row r="20" spans="2:6" x14ac:dyDescent="0.2">
      <c r="F20" s="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K20"/>
  <sheetViews>
    <sheetView workbookViewId="0"/>
  </sheetViews>
  <sheetFormatPr defaultRowHeight="14.25" x14ac:dyDescent="0.2"/>
  <cols>
    <col min="1" max="1" width="2.125" customWidth="1"/>
    <col min="2" max="2" width="21.625" customWidth="1"/>
    <col min="3" max="11" width="13.625" customWidth="1"/>
  </cols>
  <sheetData>
    <row r="2" spans="2:11" x14ac:dyDescent="0.2">
      <c r="B2" s="18" t="s">
        <v>24</v>
      </c>
      <c r="C2" s="1"/>
    </row>
    <row r="3" spans="2:11" x14ac:dyDescent="0.2">
      <c r="B3" s="7"/>
      <c r="C3" s="7"/>
    </row>
    <row r="4" spans="2:11" x14ac:dyDescent="0.2">
      <c r="B4" s="8" t="s">
        <v>45</v>
      </c>
      <c r="C4" s="7"/>
      <c r="D4" s="1"/>
    </row>
    <row r="5" spans="2:11" x14ac:dyDescent="0.2">
      <c r="B5" s="10"/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2" t="s">
        <v>10</v>
      </c>
    </row>
    <row r="6" spans="2:11" x14ac:dyDescent="0.2">
      <c r="B6" s="16" t="s">
        <v>49</v>
      </c>
      <c r="C6" s="43">
        <v>0.99972000000000005</v>
      </c>
      <c r="D6" s="43">
        <v>0.99975000000000003</v>
      </c>
      <c r="E6" s="43">
        <v>0.99982000000000004</v>
      </c>
      <c r="F6" s="43">
        <v>1.00037</v>
      </c>
      <c r="G6" s="43">
        <v>1.00017</v>
      </c>
      <c r="H6" s="43">
        <v>1.00217</v>
      </c>
      <c r="I6" s="43">
        <v>1.0011699999999999</v>
      </c>
      <c r="J6" s="44">
        <v>1.0065</v>
      </c>
    </row>
    <row r="7" spans="2:11" ht="5.0999999999999996" customHeight="1" x14ac:dyDescent="0.2">
      <c r="B7" s="17"/>
      <c r="C7" s="14"/>
      <c r="D7" s="14"/>
      <c r="E7" s="14"/>
      <c r="F7" s="14"/>
      <c r="G7" s="14"/>
      <c r="H7" s="14"/>
      <c r="J7" s="3"/>
    </row>
    <row r="8" spans="2:11" x14ac:dyDescent="0.2">
      <c r="B8" s="3" t="s">
        <v>39</v>
      </c>
      <c r="C8" s="14"/>
      <c r="D8" s="14"/>
      <c r="E8" s="14"/>
      <c r="F8" s="14"/>
      <c r="G8" s="14"/>
      <c r="H8" s="14"/>
      <c r="J8" s="3"/>
    </row>
    <row r="9" spans="2:11" x14ac:dyDescent="0.2">
      <c r="B9" s="3"/>
      <c r="C9" s="2"/>
      <c r="D9" s="2"/>
      <c r="E9" s="2"/>
      <c r="F9" s="2"/>
      <c r="G9" s="2"/>
      <c r="H9" s="2"/>
      <c r="I9" s="2"/>
    </row>
    <row r="10" spans="2:11" x14ac:dyDescent="0.2">
      <c r="B10" s="8" t="s">
        <v>46</v>
      </c>
      <c r="C10" s="2"/>
      <c r="D10" s="2"/>
      <c r="E10" s="2"/>
      <c r="F10" s="2"/>
      <c r="G10" s="2"/>
      <c r="H10" s="2"/>
      <c r="I10" s="2"/>
    </row>
    <row r="11" spans="2:11" ht="15" x14ac:dyDescent="0.25">
      <c r="B11" s="10"/>
      <c r="C11" s="11" t="s">
        <v>3</v>
      </c>
      <c r="D11" s="11" t="s">
        <v>4</v>
      </c>
      <c r="E11" s="11" t="s">
        <v>5</v>
      </c>
      <c r="F11" s="11" t="s">
        <v>6</v>
      </c>
      <c r="G11" s="11" t="s">
        <v>7</v>
      </c>
      <c r="H11" s="11" t="s">
        <v>8</v>
      </c>
      <c r="I11" s="11" t="s">
        <v>9</v>
      </c>
      <c r="J11" s="11" t="s">
        <v>10</v>
      </c>
      <c r="K11" s="22" t="s">
        <v>47</v>
      </c>
    </row>
    <row r="12" spans="2:11" x14ac:dyDescent="0.2">
      <c r="B12" s="13" t="s">
        <v>12</v>
      </c>
      <c r="C12" s="23">
        <v>7353647</v>
      </c>
      <c r="D12" s="23">
        <v>5681366</v>
      </c>
      <c r="E12" s="23">
        <v>4613817</v>
      </c>
      <c r="F12" s="23">
        <v>2474749</v>
      </c>
      <c r="G12" s="23">
        <v>1662324</v>
      </c>
      <c r="H12" s="23">
        <v>512288</v>
      </c>
      <c r="I12" s="23">
        <v>379718</v>
      </c>
      <c r="J12" s="23">
        <v>236920</v>
      </c>
      <c r="K12" s="24">
        <f>SUM(C12:J12)</f>
        <v>22914829</v>
      </c>
    </row>
    <row r="13" spans="2:11" x14ac:dyDescent="0.2">
      <c r="B13" s="13" t="s">
        <v>19</v>
      </c>
      <c r="C13" s="29"/>
      <c r="D13" s="29"/>
      <c r="E13" s="29"/>
      <c r="F13" s="29"/>
      <c r="G13" s="29"/>
      <c r="H13" s="29"/>
      <c r="I13" s="17"/>
      <c r="J13" s="17"/>
      <c r="K13" s="30">
        <v>9335.6315248959581</v>
      </c>
    </row>
    <row r="14" spans="2:11" x14ac:dyDescent="0.2">
      <c r="B14" s="31" t="s">
        <v>20</v>
      </c>
      <c r="C14" s="32">
        <f>C12*$K13</f>
        <v>68650938756.156586</v>
      </c>
      <c r="D14" s="32">
        <f t="shared" ref="D14:J14" si="0">D12*$K13</f>
        <v>53039139534.072052</v>
      </c>
      <c r="E14" s="32">
        <f t="shared" si="0"/>
        <v>43072895435.300896</v>
      </c>
      <c r="F14" s="32">
        <f t="shared" si="0"/>
        <v>23103344780.604748</v>
      </c>
      <c r="G14" s="32">
        <f t="shared" si="0"/>
        <v>15518844338.991148</v>
      </c>
      <c r="H14" s="32">
        <f t="shared" si="0"/>
        <v>4782532002.6259003</v>
      </c>
      <c r="I14" s="32">
        <f t="shared" si="0"/>
        <v>3544907331.3704433</v>
      </c>
      <c r="J14" s="32">
        <f t="shared" si="0"/>
        <v>2211797820.8783503</v>
      </c>
      <c r="K14" s="24"/>
    </row>
    <row r="15" spans="2:11" ht="15" x14ac:dyDescent="0.25">
      <c r="B15" s="13" t="s">
        <v>35</v>
      </c>
      <c r="C15" s="33">
        <f>(C6-1)*C14</f>
        <v>-19222262.851720203</v>
      </c>
      <c r="D15" s="33">
        <f t="shared" ref="D15:J15" si="1">(D6-1)*D14</f>
        <v>-13259784.883516552</v>
      </c>
      <c r="E15" s="33">
        <f t="shared" si="1"/>
        <v>-7753121.1783523513</v>
      </c>
      <c r="F15" s="46">
        <f t="shared" si="1"/>
        <v>8548237.5688233282</v>
      </c>
      <c r="G15" s="33">
        <f t="shared" si="1"/>
        <v>2638203.5376285492</v>
      </c>
      <c r="H15" s="33">
        <f t="shared" si="1"/>
        <v>10378094.44569823</v>
      </c>
      <c r="I15" s="33">
        <f t="shared" si="1"/>
        <v>4147541.5777030406</v>
      </c>
      <c r="J15" s="33">
        <f t="shared" si="1"/>
        <v>14376685.835709166</v>
      </c>
      <c r="K15" s="24"/>
    </row>
    <row r="16" spans="2:11" x14ac:dyDescent="0.2">
      <c r="B16" s="16" t="s">
        <v>18</v>
      </c>
      <c r="C16" s="34">
        <f>C15/C12</f>
        <v>-2.6139768269703731</v>
      </c>
      <c r="D16" s="34">
        <f t="shared" ref="D16:J16" si="2">D15/D12</f>
        <v>-2.3339078812237326</v>
      </c>
      <c r="E16" s="34">
        <f t="shared" si="2"/>
        <v>-1.6804136744808802</v>
      </c>
      <c r="F16" s="45">
        <f t="shared" si="2"/>
        <v>3.4541836642113313</v>
      </c>
      <c r="G16" s="34">
        <f t="shared" si="2"/>
        <v>1.5870573592323454</v>
      </c>
      <c r="H16" s="34">
        <f t="shared" si="2"/>
        <v>20.258320409024279</v>
      </c>
      <c r="I16" s="34">
        <f t="shared" si="2"/>
        <v>10.922688884127275</v>
      </c>
      <c r="J16" s="45">
        <f t="shared" si="2"/>
        <v>60.681604911823257</v>
      </c>
      <c r="K16" s="35">
        <f>K15/K12</f>
        <v>0</v>
      </c>
    </row>
    <row r="17" spans="2:6" ht="5.0999999999999996" customHeight="1" x14ac:dyDescent="0.2"/>
    <row r="18" spans="2:6" x14ac:dyDescent="0.2">
      <c r="B18" s="3" t="s">
        <v>36</v>
      </c>
    </row>
    <row r="19" spans="2:6" x14ac:dyDescent="0.2">
      <c r="B19" s="3"/>
    </row>
    <row r="20" spans="2:6" x14ac:dyDescent="0.2">
      <c r="F20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Office</vt:lpstr>
      <vt:lpstr>Electricity</vt:lpstr>
      <vt:lpstr>Freight</vt:lpstr>
      <vt:lpstr>Travel</vt:lpstr>
    </vt:vector>
  </TitlesOfParts>
  <Company>Department of Treasury WA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Schipp</dc:creator>
  <cp:lastModifiedBy>D'Cruze, Patricia</cp:lastModifiedBy>
  <dcterms:created xsi:type="dcterms:W3CDTF">2014-11-11T08:00:06Z</dcterms:created>
  <dcterms:modified xsi:type="dcterms:W3CDTF">2017-03-22T03:19:58Z</dcterms:modified>
</cp:coreProperties>
</file>