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08" yWindow="96" windowWidth="15768" windowHeight="7032" tabRatio="828"/>
  </bookViews>
  <sheets>
    <sheet name="Gas Code Exposition" sheetId="21" r:id="rId1"/>
  </sheets>
  <calcPr calcId="125725"/>
</workbook>
</file>

<file path=xl/calcChain.xml><?xml version="1.0" encoding="utf-8"?>
<calcChain xmlns="http://schemas.openxmlformats.org/spreadsheetml/2006/main">
  <c r="M192" i="21"/>
  <c r="N192" s="1"/>
  <c r="O192" s="1"/>
  <c r="P192" s="1"/>
  <c r="Q192" s="1"/>
  <c r="R192" s="1"/>
  <c r="S192" s="1"/>
  <c r="T192" s="1"/>
  <c r="U192" s="1"/>
  <c r="V192" s="1"/>
  <c r="W192" s="1"/>
  <c r="X192" s="1"/>
  <c r="L194"/>
  <c r="M194" s="1"/>
  <c r="N194" s="1"/>
  <c r="O194" s="1"/>
  <c r="P194" s="1"/>
  <c r="Q194" s="1"/>
  <c r="R194" s="1"/>
  <c r="S194" s="1"/>
  <c r="T194" s="1"/>
  <c r="U194" s="1"/>
  <c r="V194" s="1"/>
  <c r="W194" s="1"/>
  <c r="X194" s="1"/>
  <c r="L193"/>
  <c r="M193" s="1"/>
  <c r="N193" s="1"/>
  <c r="O193" s="1"/>
  <c r="P193" s="1"/>
  <c r="Q193" s="1"/>
  <c r="R193" s="1"/>
  <c r="S193" s="1"/>
  <c r="T193" s="1"/>
  <c r="U193" s="1"/>
  <c r="V193" s="1"/>
  <c r="W193" s="1"/>
  <c r="X193" s="1"/>
  <c r="L192"/>
  <c r="K205" l="1"/>
  <c r="K204"/>
  <c r="K203"/>
  <c r="G194"/>
  <c r="G193"/>
  <c r="G192"/>
  <c r="K194"/>
  <c r="K193"/>
  <c r="K192"/>
  <c r="A191"/>
  <c r="A192"/>
  <c r="A193"/>
  <c r="A194"/>
  <c r="A195"/>
  <c r="A196"/>
  <c r="A197"/>
  <c r="A198"/>
  <c r="A199"/>
  <c r="A200"/>
  <c r="A201"/>
  <c r="A172"/>
  <c r="A173"/>
  <c r="A174"/>
  <c r="A175"/>
  <c r="A176"/>
  <c r="A177"/>
  <c r="A178"/>
  <c r="A179"/>
  <c r="A180"/>
  <c r="A181"/>
  <c r="A182"/>
  <c r="A183"/>
  <c r="A184"/>
  <c r="A185"/>
  <c r="A186"/>
  <c r="A18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100"/>
  <c r="A101"/>
  <c r="A102"/>
  <c r="A103"/>
  <c r="A104"/>
  <c r="A105"/>
  <c r="A106"/>
  <c r="A107"/>
  <c r="A115"/>
  <c r="F181"/>
  <c r="G181" s="1"/>
  <c r="H181" s="1"/>
  <c r="I181" s="1"/>
  <c r="F178"/>
  <c r="G178" s="1"/>
  <c r="H178" s="1"/>
  <c r="I178" s="1"/>
  <c r="F175"/>
  <c r="G175" s="1"/>
  <c r="H175" s="1"/>
  <c r="I175" s="1"/>
  <c r="F168"/>
  <c r="G168" s="1"/>
  <c r="H168" s="1"/>
  <c r="I168" s="1"/>
  <c r="F163"/>
  <c r="G163" s="1"/>
  <c r="H163" s="1"/>
  <c r="I163" s="1"/>
  <c r="F159"/>
  <c r="G159" s="1"/>
  <c r="H159" s="1"/>
  <c r="I159" s="1"/>
  <c r="F90"/>
  <c r="G90" s="1"/>
  <c r="H90" s="1"/>
  <c r="I90" s="1"/>
  <c r="A13"/>
  <c r="K200"/>
  <c r="A8"/>
  <c r="K199"/>
  <c r="E112"/>
  <c r="A112"/>
  <c r="A113"/>
  <c r="F211"/>
  <c r="F210"/>
  <c r="A188"/>
  <c r="H194"/>
  <c r="H200" s="1"/>
  <c r="H193"/>
  <c r="I193" s="1"/>
  <c r="H192"/>
  <c r="H198" s="1"/>
  <c r="E194"/>
  <c r="F194" s="1"/>
  <c r="F200" s="1"/>
  <c r="E193"/>
  <c r="E199" s="1"/>
  <c r="E192"/>
  <c r="F192" s="1"/>
  <c r="F198" s="1"/>
  <c r="F202"/>
  <c r="G202" s="1"/>
  <c r="H202" s="1"/>
  <c r="I202" s="1"/>
  <c r="A211"/>
  <c r="A210"/>
  <c r="A209"/>
  <c r="A208"/>
  <c r="A207"/>
  <c r="A206"/>
  <c r="A205"/>
  <c r="A204"/>
  <c r="A203"/>
  <c r="A202"/>
  <c r="A190"/>
  <c r="A189"/>
  <c r="E200" l="1"/>
  <c r="E198"/>
  <c r="I199"/>
  <c r="J193"/>
  <c r="J199" s="1"/>
  <c r="H199"/>
  <c r="F193"/>
  <c r="F199" s="1"/>
  <c r="I194"/>
  <c r="I192"/>
  <c r="I200" l="1"/>
  <c r="J194"/>
  <c r="J200" s="1"/>
  <c r="I198"/>
  <c r="J192"/>
  <c r="J198" s="1"/>
  <c r="L200"/>
  <c r="L199"/>
  <c r="F204" s="1"/>
  <c r="F205" l="1"/>
  <c r="M200"/>
  <c r="M199"/>
  <c r="N199" l="1"/>
  <c r="N200"/>
  <c r="O200" l="1"/>
  <c r="O199"/>
  <c r="P199" l="1"/>
  <c r="P200"/>
  <c r="G205" s="1"/>
  <c r="Q200" l="1"/>
  <c r="Q199"/>
  <c r="R199" l="1"/>
  <c r="R200"/>
  <c r="S200" l="1"/>
  <c r="S199"/>
  <c r="T199" l="1"/>
  <c r="H204" s="1"/>
  <c r="T200"/>
  <c r="U200" l="1"/>
  <c r="U199"/>
  <c r="V199" l="1"/>
  <c r="V200"/>
  <c r="W200" l="1"/>
  <c r="W199"/>
  <c r="X199" l="1"/>
  <c r="X200"/>
  <c r="H205" s="1"/>
  <c r="G204" l="1"/>
  <c r="I204"/>
  <c r="I205"/>
  <c r="E62"/>
  <c r="E63"/>
  <c r="E64"/>
  <c r="E65"/>
  <c r="E66"/>
  <c r="E67"/>
  <c r="E68"/>
  <c r="E61"/>
  <c r="G138"/>
  <c r="G154"/>
  <c r="A97"/>
  <c r="E82"/>
  <c r="G146"/>
  <c r="H146"/>
  <c r="I146"/>
  <c r="F146"/>
  <c r="F138"/>
  <c r="H138"/>
  <c r="I138"/>
  <c r="F154"/>
  <c r="H154"/>
  <c r="I154"/>
  <c r="A61" l="1"/>
  <c r="A4"/>
  <c r="A2"/>
  <c r="A3"/>
  <c r="A5"/>
  <c r="A6"/>
  <c r="A7"/>
  <c r="A123"/>
  <c r="A124"/>
  <c r="A125"/>
  <c r="A126"/>
  <c r="A127"/>
  <c r="A128"/>
  <c r="A129"/>
  <c r="A130"/>
  <c r="A131"/>
  <c r="A132"/>
  <c r="A133"/>
  <c r="H124"/>
  <c r="A171"/>
  <c r="A170"/>
  <c r="A169"/>
  <c r="A168"/>
  <c r="A167"/>
  <c r="F121"/>
  <c r="G121" s="1"/>
  <c r="H121" s="1"/>
  <c r="I121" s="1"/>
  <c r="A122"/>
  <c r="A117"/>
  <c r="A118"/>
  <c r="A119"/>
  <c r="A120"/>
  <c r="A121"/>
  <c r="A95"/>
  <c r="A96"/>
  <c r="A98"/>
  <c r="A99"/>
  <c r="A108"/>
  <c r="A109"/>
  <c r="A110"/>
  <c r="A111"/>
  <c r="A114"/>
  <c r="A116"/>
  <c r="F151"/>
  <c r="G151" s="1"/>
  <c r="H151" s="1"/>
  <c r="I151" s="1"/>
  <c r="F143"/>
  <c r="G143" s="1"/>
  <c r="H143" s="1"/>
  <c r="I143" s="1"/>
  <c r="A156"/>
  <c r="A157"/>
  <c r="A158"/>
  <c r="A159"/>
  <c r="A160"/>
  <c r="A161"/>
  <c r="A162"/>
  <c r="A163"/>
  <c r="A164"/>
  <c r="A165"/>
  <c r="A166"/>
  <c r="A140"/>
  <c r="A141"/>
  <c r="A142"/>
  <c r="A143"/>
  <c r="A144"/>
  <c r="A145"/>
  <c r="A146"/>
  <c r="A147"/>
  <c r="A148"/>
  <c r="A149"/>
  <c r="A150"/>
  <c r="A151"/>
  <c r="A152"/>
  <c r="A153"/>
  <c r="A154"/>
  <c r="A155"/>
  <c r="F135"/>
  <c r="G135" s="1"/>
  <c r="H135" s="1"/>
  <c r="I135" s="1"/>
  <c r="E172"/>
  <c r="G199" l="1"/>
  <c r="G200"/>
  <c r="G198"/>
  <c r="E203" s="1"/>
  <c r="F87"/>
  <c r="G87" s="1"/>
  <c r="H87" s="1"/>
  <c r="I87" s="1"/>
  <c r="F84"/>
  <c r="G84" s="1"/>
  <c r="H84" s="1"/>
  <c r="I84" s="1"/>
  <c r="F81"/>
  <c r="A10"/>
  <c r="A9"/>
  <c r="F74"/>
  <c r="G74" s="1"/>
  <c r="H74" s="1"/>
  <c r="I74" s="1"/>
  <c r="I147"/>
  <c r="H147"/>
  <c r="G147"/>
  <c r="F147"/>
  <c r="E147"/>
  <c r="F71"/>
  <c r="G71" s="1"/>
  <c r="H71" s="1"/>
  <c r="I71" s="1"/>
  <c r="F32"/>
  <c r="G32" s="1"/>
  <c r="H32" s="1"/>
  <c r="I32" s="1"/>
  <c r="F50"/>
  <c r="G50" s="1"/>
  <c r="H50" s="1"/>
  <c r="I50" s="1"/>
  <c r="F40"/>
  <c r="G40" s="1"/>
  <c r="H40" s="1"/>
  <c r="I40" s="1"/>
  <c r="F25"/>
  <c r="G25" s="1"/>
  <c r="H25" s="1"/>
  <c r="I25" s="1"/>
  <c r="F19"/>
  <c r="F16"/>
  <c r="A12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139"/>
  <c r="A138"/>
  <c r="A137"/>
  <c r="A136"/>
  <c r="A135"/>
  <c r="A134"/>
  <c r="A67"/>
  <c r="A66"/>
  <c r="A65"/>
  <c r="A64"/>
  <c r="A63"/>
  <c r="A62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11"/>
  <c r="E204" l="1"/>
  <c r="J204" s="1"/>
  <c r="E205"/>
  <c r="J205" s="1"/>
  <c r="F82"/>
  <c r="F172" s="1"/>
  <c r="G81"/>
  <c r="E88"/>
  <c r="E139" s="1"/>
  <c r="E21"/>
  <c r="F21"/>
  <c r="G19"/>
  <c r="H19" s="1"/>
  <c r="I19" s="1"/>
  <c r="G16"/>
  <c r="H16" s="1"/>
  <c r="I16" s="1"/>
  <c r="J16" s="1"/>
  <c r="K16" s="1"/>
  <c r="L16" s="1"/>
  <c r="M16" s="1"/>
  <c r="N16" s="1"/>
  <c r="O16" s="1"/>
  <c r="P16" s="1"/>
  <c r="Q16" s="1"/>
  <c r="R16" s="1"/>
  <c r="S16" s="1"/>
  <c r="T16" s="1"/>
  <c r="U16" s="1"/>
  <c r="V16" s="1"/>
  <c r="W16" s="1"/>
  <c r="X16" s="1"/>
  <c r="Y16" s="1"/>
  <c r="G21"/>
  <c r="E17"/>
  <c r="F14" s="1"/>
  <c r="F17" s="1"/>
  <c r="G14" s="1"/>
  <c r="E206" l="1"/>
  <c r="G82"/>
  <c r="G172" s="1"/>
  <c r="F88"/>
  <c r="F139" s="1"/>
  <c r="H81"/>
  <c r="H82" s="1"/>
  <c r="H172" s="1"/>
  <c r="G17"/>
  <c r="H14" s="1"/>
  <c r="H17" s="1"/>
  <c r="I14" s="1"/>
  <c r="I17" s="1"/>
  <c r="J14" s="1"/>
  <c r="J17" s="1"/>
  <c r="K14" s="1"/>
  <c r="K17" s="1"/>
  <c r="L14" s="1"/>
  <c r="L17" s="1"/>
  <c r="M14" s="1"/>
  <c r="M17" s="1"/>
  <c r="N14" s="1"/>
  <c r="N17" s="1"/>
  <c r="O14" s="1"/>
  <c r="O17" s="1"/>
  <c r="P14" s="1"/>
  <c r="P17" s="1"/>
  <c r="Q14" s="1"/>
  <c r="Q17" s="1"/>
  <c r="R14" s="1"/>
  <c r="R17" s="1"/>
  <c r="S14" s="1"/>
  <c r="S17" s="1"/>
  <c r="T14" s="1"/>
  <c r="T17" s="1"/>
  <c r="U14" s="1"/>
  <c r="U17" s="1"/>
  <c r="V14" s="1"/>
  <c r="V17" s="1"/>
  <c r="W14" s="1"/>
  <c r="W17" s="1"/>
  <c r="X14" s="1"/>
  <c r="X17" s="1"/>
  <c r="Y14" s="1"/>
  <c r="Y17" s="1"/>
  <c r="Z14" s="1"/>
  <c r="H21"/>
  <c r="I21"/>
  <c r="Z16"/>
  <c r="AA16" s="1"/>
  <c r="AB16" s="1"/>
  <c r="AC16" s="1"/>
  <c r="I81" l="1"/>
  <c r="I82" s="1"/>
  <c r="I88" s="1"/>
  <c r="I139" s="1"/>
  <c r="G88"/>
  <c r="G139" s="1"/>
  <c r="H88"/>
  <c r="H139" s="1"/>
  <c r="E20"/>
  <c r="E169" s="1"/>
  <c r="Z17"/>
  <c r="AA14" s="1"/>
  <c r="AA17" s="1"/>
  <c r="AB14" s="1"/>
  <c r="AB17" s="1"/>
  <c r="AC14" s="1"/>
  <c r="AC17" s="1"/>
  <c r="AD14" s="1"/>
  <c r="E22"/>
  <c r="AD16"/>
  <c r="AE16" s="1"/>
  <c r="AF16" s="1"/>
  <c r="AG16" s="1"/>
  <c r="I172" l="1"/>
  <c r="AD17"/>
  <c r="AE14" s="1"/>
  <c r="AE17" s="1"/>
  <c r="AF14" s="1"/>
  <c r="AF17" s="1"/>
  <c r="AG14" s="1"/>
  <c r="AG17" s="1"/>
  <c r="AH14" s="1"/>
  <c r="E170"/>
  <c r="E173" s="1"/>
  <c r="F22"/>
  <c r="E23"/>
  <c r="AH16"/>
  <c r="AI16" s="1"/>
  <c r="AJ16" s="1"/>
  <c r="AK16" s="1"/>
  <c r="F170" l="1"/>
  <c r="F20"/>
  <c r="F169" s="1"/>
  <c r="AH17"/>
  <c r="AI14" s="1"/>
  <c r="AI17" s="1"/>
  <c r="AJ14" s="1"/>
  <c r="AJ17" s="1"/>
  <c r="AK14" s="1"/>
  <c r="AK17" s="1"/>
  <c r="AL14" s="1"/>
  <c r="AL16"/>
  <c r="AM16" s="1"/>
  <c r="AN16" s="1"/>
  <c r="AO16" s="1"/>
  <c r="G22"/>
  <c r="F173" l="1"/>
  <c r="G170"/>
  <c r="F23"/>
  <c r="AL17"/>
  <c r="AM14" s="1"/>
  <c r="AM17" s="1"/>
  <c r="AN14" s="1"/>
  <c r="AN17" s="1"/>
  <c r="AO14" s="1"/>
  <c r="AO17" s="1"/>
  <c r="AP14" s="1"/>
  <c r="H22"/>
  <c r="AP16"/>
  <c r="AQ16" s="1"/>
  <c r="AR16" s="1"/>
  <c r="H170" l="1"/>
  <c r="G20"/>
  <c r="G169" s="1"/>
  <c r="G173" s="1"/>
  <c r="AP17"/>
  <c r="AQ14" s="1"/>
  <c r="AQ17" s="1"/>
  <c r="AR14" s="1"/>
  <c r="AR17" s="1"/>
  <c r="I22"/>
  <c r="I170" l="1"/>
  <c r="G23"/>
  <c r="H20" l="1"/>
  <c r="H169" s="1"/>
  <c r="H173" s="1"/>
  <c r="H23" l="1"/>
  <c r="P107" l="1"/>
  <c r="P106"/>
  <c r="P116" s="1"/>
  <c r="P119" s="1"/>
  <c r="Q107"/>
  <c r="R107"/>
  <c r="W107"/>
  <c r="O107"/>
  <c r="T107"/>
  <c r="H107"/>
  <c r="N106"/>
  <c r="J107"/>
  <c r="K106"/>
  <c r="K107"/>
  <c r="L107"/>
  <c r="L106"/>
  <c r="M106"/>
  <c r="Q106"/>
  <c r="E106"/>
  <c r="H106"/>
  <c r="I106"/>
  <c r="J106"/>
  <c r="J116" s="1"/>
  <c r="J119" s="1"/>
  <c r="X106"/>
  <c r="X107"/>
  <c r="G107"/>
  <c r="M107"/>
  <c r="S107"/>
  <c r="F107"/>
  <c r="V107"/>
  <c r="N107"/>
  <c r="N116" s="1"/>
  <c r="N119" s="1"/>
  <c r="U107"/>
  <c r="I107"/>
  <c r="O106"/>
  <c r="R106"/>
  <c r="S106"/>
  <c r="T106"/>
  <c r="G106"/>
  <c r="V106"/>
  <c r="F106"/>
  <c r="W106"/>
  <c r="F34"/>
  <c r="E34"/>
  <c r="H34"/>
  <c r="I34"/>
  <c r="G34"/>
  <c r="I20"/>
  <c r="I169" s="1"/>
  <c r="I173" s="1"/>
  <c r="O116" l="1"/>
  <c r="O119" s="1"/>
  <c r="R116"/>
  <c r="R119" s="1"/>
  <c r="X116"/>
  <c r="X119" s="1"/>
  <c r="W116"/>
  <c r="W119" s="1"/>
  <c r="L116"/>
  <c r="L119" s="1"/>
  <c r="F116"/>
  <c r="F119" s="1"/>
  <c r="V116"/>
  <c r="V119" s="1"/>
  <c r="G116"/>
  <c r="G119" s="1"/>
  <c r="T116"/>
  <c r="T119" s="1"/>
  <c r="S116"/>
  <c r="S119" s="1"/>
  <c r="Q116"/>
  <c r="Q119" s="1"/>
  <c r="H116"/>
  <c r="H119" s="1"/>
  <c r="I116"/>
  <c r="I119" s="1"/>
  <c r="E107"/>
  <c r="E116" s="1"/>
  <c r="E119" s="1"/>
  <c r="E122" s="1"/>
  <c r="M116"/>
  <c r="M119" s="1"/>
  <c r="G122" s="1"/>
  <c r="K116"/>
  <c r="K119" s="1"/>
  <c r="U106"/>
  <c r="U116" s="1"/>
  <c r="U119" s="1"/>
  <c r="I122" s="1"/>
  <c r="I23"/>
  <c r="I35"/>
  <c r="H122" l="1"/>
  <c r="F122"/>
  <c r="G35" l="1"/>
  <c r="H35"/>
  <c r="E35"/>
  <c r="F35"/>
  <c r="E154" l="1"/>
  <c r="E153"/>
  <c r="F153" l="1"/>
  <c r="G153" l="1"/>
  <c r="H153" l="1"/>
  <c r="I153" l="1"/>
  <c r="E146" l="1"/>
  <c r="E138"/>
  <c r="E145" l="1"/>
  <c r="F145" l="1"/>
  <c r="G145" l="1"/>
  <c r="H145" l="1"/>
  <c r="I145" l="1"/>
  <c r="E152" l="1"/>
  <c r="E156" s="1"/>
  <c r="E176" s="1"/>
  <c r="E179" s="1"/>
  <c r="E183" s="1"/>
  <c r="E160" l="1"/>
  <c r="F152" l="1"/>
  <c r="F156" s="1"/>
  <c r="F176" s="1"/>
  <c r="F179" s="1"/>
  <c r="F183" s="1"/>
  <c r="F160" l="1"/>
  <c r="E33"/>
  <c r="E136" s="1"/>
  <c r="G152" l="1"/>
  <c r="G156" s="1"/>
  <c r="G176" s="1"/>
  <c r="G179" s="1"/>
  <c r="G183" s="1"/>
  <c r="G160" l="1"/>
  <c r="H152" l="1"/>
  <c r="H156" s="1"/>
  <c r="H176" s="1"/>
  <c r="H179" s="1"/>
  <c r="H183" s="1"/>
  <c r="H160" l="1"/>
  <c r="I152" l="1"/>
  <c r="I156" s="1"/>
  <c r="I176" s="1"/>
  <c r="I179" s="1"/>
  <c r="I183" s="1"/>
  <c r="I160" l="1"/>
  <c r="E144" l="1"/>
  <c r="E148" s="1"/>
  <c r="H144"/>
  <c r="H148" s="1"/>
  <c r="G144"/>
  <c r="G148" s="1"/>
  <c r="F144"/>
  <c r="F148" s="1"/>
  <c r="I144"/>
  <c r="I148" s="1"/>
  <c r="G164" l="1"/>
  <c r="G182" s="1"/>
  <c r="G184" s="1"/>
  <c r="H164"/>
  <c r="H182" s="1"/>
  <c r="H184" s="1"/>
  <c r="E164"/>
  <c r="I164"/>
  <c r="I182" s="1"/>
  <c r="I184" s="1"/>
  <c r="F164"/>
  <c r="F182" s="1"/>
  <c r="F184" s="1"/>
  <c r="E182" l="1"/>
  <c r="E184" s="1"/>
  <c r="L204" l="1"/>
  <c r="L205"/>
  <c r="G36"/>
  <c r="G137" s="1"/>
  <c r="H36"/>
  <c r="H137" s="1"/>
  <c r="F36"/>
  <c r="F137" s="1"/>
  <c r="I36"/>
  <c r="I137" s="1"/>
  <c r="K206" l="1"/>
  <c r="E36"/>
  <c r="E137" s="1"/>
  <c r="E140" l="1"/>
  <c r="E185" s="1"/>
  <c r="E186" s="1"/>
  <c r="E30"/>
  <c r="E37" l="1"/>
  <c r="F26"/>
  <c r="F30" l="1"/>
  <c r="F33"/>
  <c r="F136" s="1"/>
  <c r="F140" l="1"/>
  <c r="F185" s="1"/>
  <c r="F186" s="1"/>
  <c r="G26"/>
  <c r="F37"/>
  <c r="G30" l="1"/>
  <c r="G33"/>
  <c r="G136" s="1"/>
  <c r="G140" l="1"/>
  <c r="G185" s="1"/>
  <c r="G186" s="1"/>
  <c r="G37"/>
  <c r="H26"/>
  <c r="H30" l="1"/>
  <c r="H33"/>
  <c r="H136" s="1"/>
  <c r="H140" l="1"/>
  <c r="H185" s="1"/>
  <c r="H186" s="1"/>
  <c r="I26"/>
  <c r="H37"/>
  <c r="I30" l="1"/>
  <c r="I37" s="1"/>
  <c r="I33"/>
  <c r="I136" s="1"/>
  <c r="I140" l="1"/>
  <c r="I185" s="1"/>
  <c r="I186" s="1"/>
  <c r="K198"/>
  <c r="F209"/>
  <c r="L198"/>
  <c r="F203" l="1"/>
  <c r="N198"/>
  <c r="F206"/>
  <c r="M198"/>
  <c r="O198" l="1"/>
  <c r="P198" l="1"/>
  <c r="Q198" l="1"/>
  <c r="R198" l="1"/>
  <c r="S198" l="1"/>
  <c r="T198" l="1"/>
  <c r="U198" l="1"/>
  <c r="V198" l="1"/>
  <c r="X198" l="1"/>
  <c r="W198"/>
  <c r="I203" l="1"/>
  <c r="G203"/>
  <c r="G206" s="1"/>
  <c r="H203"/>
  <c r="H206" s="1"/>
  <c r="I206"/>
  <c r="J203" l="1"/>
  <c r="L203" s="1"/>
  <c r="J206"/>
  <c r="L206" s="1"/>
</calcChain>
</file>

<file path=xl/sharedStrings.xml><?xml version="1.0" encoding="utf-8"?>
<sst xmlns="http://schemas.openxmlformats.org/spreadsheetml/2006/main" count="426" uniqueCount="139">
  <si>
    <t>Pipeline and laterals</t>
  </si>
  <si>
    <t>Main line valve and scraper stations</t>
  </si>
  <si>
    <t>Compressor stations</t>
  </si>
  <si>
    <t>Receipt and delivery point facilities</t>
  </si>
  <si>
    <t>SCADA and communications</t>
  </si>
  <si>
    <t>Cathodic protection</t>
  </si>
  <si>
    <t>Maintenance bases and depots</t>
  </si>
  <si>
    <t>Other assets</t>
  </si>
  <si>
    <t>Opening Value</t>
  </si>
  <si>
    <t>Closing Value</t>
  </si>
  <si>
    <t>Non Depreciable</t>
  </si>
  <si>
    <t>Depreciation</t>
  </si>
  <si>
    <t>Quarterly Revenue</t>
  </si>
  <si>
    <t>Return on Assets</t>
  </si>
  <si>
    <t>Reservation</t>
  </si>
  <si>
    <t>Gas Code Exposition</t>
  </si>
  <si>
    <t>Uncovered Capital Base</t>
  </si>
  <si>
    <t>Capital Expenditiure</t>
  </si>
  <si>
    <t>Operating expenditure</t>
  </si>
  <si>
    <t>Uncovered Operating Expenditure</t>
  </si>
  <si>
    <t>Increase in Non Depreciable</t>
  </si>
  <si>
    <t>Covered Captial Base (Depreciable) - Components</t>
  </si>
  <si>
    <t>WACC</t>
  </si>
  <si>
    <t>Covered Capital Base</t>
  </si>
  <si>
    <t>Uncovered Capital Base - Quarterly</t>
  </si>
  <si>
    <t>Pipeline Capital Base</t>
  </si>
  <si>
    <t>Covered Captial Base (Non Depreciable) - Components</t>
  </si>
  <si>
    <t>Covered Operating Expenditure</t>
  </si>
  <si>
    <t>Pipeline Operating Expenditure</t>
  </si>
  <si>
    <t>Overdepreciation adjustment</t>
  </si>
  <si>
    <t>INPUTS</t>
  </si>
  <si>
    <t>CALCULATIONS</t>
  </si>
  <si>
    <t>Over depreciation Adjustment</t>
  </si>
  <si>
    <t>Step 2 - Total Revenue Directly Attributable to Reference Services (Section 8.38(a))</t>
  </si>
  <si>
    <t>Total Revenue (1)</t>
  </si>
  <si>
    <t>Total Revenue (2)</t>
  </si>
  <si>
    <t>Total Revenue (3)</t>
  </si>
  <si>
    <t>Total Revenue (4)</t>
  </si>
  <si>
    <t>Total Revenue (6)</t>
  </si>
  <si>
    <t>Covered Load - Quarterly</t>
  </si>
  <si>
    <t>Reservation * Distance</t>
  </si>
  <si>
    <t>Uncovered Load - Quarterly</t>
  </si>
  <si>
    <t>Total Load - Quarterly</t>
  </si>
  <si>
    <t>Relative Use - Reference Services - Quarterly</t>
  </si>
  <si>
    <t>Weigted by days</t>
  </si>
  <si>
    <t>Reference Service Share</t>
  </si>
  <si>
    <t>Total Revenue (5)</t>
  </si>
  <si>
    <t>Step 6 - Check that Reference and Non-Reference Exhaust Total Revenue</t>
  </si>
  <si>
    <t>Directly Attributable to Non-Reference Services</t>
  </si>
  <si>
    <t>Non-Reference Share of Joint Total Revenue</t>
  </si>
  <si>
    <t>Total Revenue (7)</t>
  </si>
  <si>
    <t>Non-Reference Direct and Shared</t>
  </si>
  <si>
    <t>Total Revenue (8)</t>
  </si>
  <si>
    <t>Total Revenue (9)</t>
  </si>
  <si>
    <t>CHECK</t>
  </si>
  <si>
    <t>Check totals</t>
  </si>
  <si>
    <t>Reservation Charge</t>
  </si>
  <si>
    <t>Reservation * Distance Charge</t>
  </si>
  <si>
    <t>Days old tariff continued in quarter 3 2010</t>
  </si>
  <si>
    <t>Applicable Price</t>
  </si>
  <si>
    <t>Forecast Revenue</t>
  </si>
  <si>
    <t>Previous Tariffs</t>
  </si>
  <si>
    <t>Last AA</t>
  </si>
  <si>
    <t>ERA Decision</t>
  </si>
  <si>
    <t>Difference</t>
  </si>
  <si>
    <t>Step 4 - Fair and Reasonable Share of Joint Total Revenue to Reference Service (section 8.38(b))</t>
  </si>
  <si>
    <t>Step 1 - Calculation of Total Revenue (section 8.4)</t>
  </si>
  <si>
    <t>Step 3 - Total Revenue that Jointly Provides Reference and Other Services (section 8.38(b))</t>
  </si>
  <si>
    <t>Step 5 - Total Revenue for Reference Service (section 8.38(b))</t>
  </si>
  <si>
    <t>Forecast Annual Revenue from Reference Services</t>
  </si>
  <si>
    <t>The following explains the colour codes used in this spreadsheet</t>
  </si>
  <si>
    <t>Refers to hard coded numbers</t>
  </si>
  <si>
    <t>Refers to cells with calculations within the worksheet</t>
  </si>
  <si>
    <t>Refers to data that is obtained from the draft decision spreadsheet</t>
  </si>
  <si>
    <t>Refers to data that is obtained from the further final decision spreadsheet</t>
  </si>
  <si>
    <t>Uncovered Operating Expenditure - Quarterly</t>
  </si>
  <si>
    <t>Refers to explaination of the reference to the spreadsheet, worksheet and the cell of where the data came from. The explanations will always follow the last cell of each row</t>
  </si>
  <si>
    <t>NPV</t>
  </si>
  <si>
    <t>Target NPV</t>
  </si>
  <si>
    <t>Correct Reference Tariffs (post 30/6/2011)</t>
  </si>
  <si>
    <t>Throughtput * Distance</t>
  </si>
  <si>
    <t>Refers to any input cells</t>
  </si>
  <si>
    <t>Year</t>
  </si>
  <si>
    <t>Quarter ending</t>
  </si>
  <si>
    <t>March</t>
  </si>
  <si>
    <t>June</t>
  </si>
  <si>
    <t>September</t>
  </si>
  <si>
    <t>December</t>
  </si>
  <si>
    <t>Days in each quarter</t>
  </si>
  <si>
    <t>Relative Use - Reference Services - Annual</t>
  </si>
  <si>
    <t>Reference Tariff weights</t>
  </si>
  <si>
    <r>
      <rPr>
        <b/>
        <i/>
        <sz val="11"/>
        <color rgb="FF7F7F7F"/>
        <rFont val="Calibri"/>
        <family val="2"/>
        <scheme val="minor"/>
      </rPr>
      <t>E15 to AR15</t>
    </r>
    <r>
      <rPr>
        <i/>
        <sz val="11"/>
        <color rgb="FF7F7F7F"/>
        <rFont val="Calibri"/>
        <family val="2"/>
        <scheme val="minor"/>
      </rPr>
      <t xml:space="preserve"> is obtained from Spreadsheet "</t>
    </r>
    <r>
      <rPr>
        <b/>
        <i/>
        <sz val="11"/>
        <color rgb="FF7F7F7F"/>
        <rFont val="Calibri"/>
        <family val="2"/>
        <scheme val="minor"/>
      </rPr>
      <t>0116 D GGT_DD2_Public Draft Decision Public model for release in PDF for outside ERA subject to Sect.XLS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Other_Input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AD60 to BQ60"</t>
    </r>
  </si>
  <si>
    <r>
      <rPr>
        <b/>
        <i/>
        <sz val="11"/>
        <color rgb="FF7F7F7F"/>
        <rFont val="Calibri"/>
        <family val="2"/>
        <scheme val="minor"/>
      </rPr>
      <t>E29 to I29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AX20 to BB20</t>
    </r>
    <r>
      <rPr>
        <i/>
        <sz val="11"/>
        <color rgb="FF7F7F7F"/>
        <rFont val="Calibri"/>
        <family val="2"/>
        <scheme val="minor"/>
      </rPr>
      <t>", and then further multiplying each cell by -1</t>
    </r>
  </si>
  <si>
    <r>
      <rPr>
        <b/>
        <i/>
        <sz val="11"/>
        <color rgb="FF7F7F7F"/>
        <rFont val="Calibri"/>
        <family val="2"/>
        <scheme val="minor"/>
      </rPr>
      <t>E41 to I41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AX31 to BB31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</si>
  <si>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E42 to I42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AX32 to BB32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</si>
  <si>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E43 to I43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AX33 to BB33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</si>
  <si>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E44 to I44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AX34 to BB34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</si>
  <si>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E45 to I45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AX35 to BB35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</si>
  <si>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E46 to I46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AX36 to BB36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</si>
  <si>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E47 to I47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AX37 to BB37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</si>
  <si>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E48 to I48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AX38 to BB38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</si>
  <si>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E51 to I51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AX61 to BB61</t>
    </r>
    <r>
      <rPr>
        <i/>
        <sz val="11"/>
        <color rgb="FF7F7F7F"/>
        <rFont val="Calibri"/>
        <family val="2"/>
        <scheme val="minor"/>
      </rPr>
      <t xml:space="preserve">", and then further multiplying each cell by -1 </t>
    </r>
  </si>
  <si>
    <r>
      <rPr>
        <b/>
        <i/>
        <sz val="11"/>
        <color rgb="FF7F7F7F"/>
        <rFont val="Calibri"/>
        <family val="2"/>
        <scheme val="minor"/>
      </rPr>
      <t>E52 to I52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AX62 to BB62</t>
    </r>
    <r>
      <rPr>
        <i/>
        <sz val="11"/>
        <color rgb="FF7F7F7F"/>
        <rFont val="Calibri"/>
        <family val="2"/>
        <scheme val="minor"/>
      </rPr>
      <t>", and then further multiplying each cell by -1</t>
    </r>
  </si>
  <si>
    <r>
      <rPr>
        <b/>
        <i/>
        <sz val="11"/>
        <color rgb="FF7F7F7F"/>
        <rFont val="Calibri"/>
        <family val="2"/>
        <scheme val="minor"/>
      </rPr>
      <t>E53 to I53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AX63 to BB63</t>
    </r>
    <r>
      <rPr>
        <i/>
        <sz val="11"/>
        <color rgb="FF7F7F7F"/>
        <rFont val="Calibri"/>
        <family val="2"/>
        <scheme val="minor"/>
      </rPr>
      <t>", and then further multiplying each cell by -1</t>
    </r>
  </si>
  <si>
    <r>
      <rPr>
        <b/>
        <i/>
        <sz val="11"/>
        <color rgb="FF7F7F7F"/>
        <rFont val="Calibri"/>
        <family val="2"/>
        <scheme val="minor"/>
      </rPr>
      <t>E54 to I54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AX64 to BB64</t>
    </r>
    <r>
      <rPr>
        <i/>
        <sz val="11"/>
        <color rgb="FF7F7F7F"/>
        <rFont val="Calibri"/>
        <family val="2"/>
        <scheme val="minor"/>
      </rPr>
      <t>", and then further multiplying each cell by -1</t>
    </r>
  </si>
  <si>
    <r>
      <rPr>
        <b/>
        <i/>
        <sz val="11"/>
        <color rgb="FF7F7F7F"/>
        <rFont val="Calibri"/>
        <family val="2"/>
        <scheme val="minor"/>
      </rPr>
      <t>E55 to I55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AX65 to BB65</t>
    </r>
    <r>
      <rPr>
        <i/>
        <sz val="11"/>
        <color rgb="FF7F7F7F"/>
        <rFont val="Calibri"/>
        <family val="2"/>
        <scheme val="minor"/>
      </rPr>
      <t>", and then further multiplying each cell by -1</t>
    </r>
  </si>
  <si>
    <r>
      <rPr>
        <b/>
        <i/>
        <sz val="11"/>
        <color rgb="FF7F7F7F"/>
        <rFont val="Calibri"/>
        <family val="2"/>
        <scheme val="minor"/>
      </rPr>
      <t>E56 to I56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AX66 to BB66</t>
    </r>
    <r>
      <rPr>
        <i/>
        <sz val="11"/>
        <color rgb="FF7F7F7F"/>
        <rFont val="Calibri"/>
        <family val="2"/>
        <scheme val="minor"/>
      </rPr>
      <t>", and then further multiplying each cell by -1</t>
    </r>
  </si>
  <si>
    <r>
      <rPr>
        <b/>
        <i/>
        <sz val="11"/>
        <color rgb="FF7F7F7F"/>
        <rFont val="Calibri"/>
        <family val="2"/>
        <scheme val="minor"/>
      </rPr>
      <t>E57 to I57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AX67 to BB67</t>
    </r>
    <r>
      <rPr>
        <i/>
        <sz val="11"/>
        <color rgb="FF7F7F7F"/>
        <rFont val="Calibri"/>
        <family val="2"/>
        <scheme val="minor"/>
      </rPr>
      <t>", and then further multiplying each cell by -1</t>
    </r>
  </si>
  <si>
    <r>
      <rPr>
        <b/>
        <i/>
        <sz val="11"/>
        <color rgb="FF7F7F7F"/>
        <rFont val="Calibri"/>
        <family val="2"/>
        <scheme val="minor"/>
      </rPr>
      <t>E58 to I58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AX68 to BB68</t>
    </r>
    <r>
      <rPr>
        <i/>
        <sz val="11"/>
        <color rgb="FF7F7F7F"/>
        <rFont val="Calibri"/>
        <family val="2"/>
        <scheme val="minor"/>
      </rPr>
      <t>", and then further multiplying each cell by -1</t>
    </r>
  </si>
  <si>
    <r>
      <rPr>
        <b/>
        <i/>
        <sz val="11"/>
        <color rgb="FF7F7F7F"/>
        <rFont val="Calibri"/>
        <family val="2"/>
        <scheme val="minor"/>
      </rPr>
      <t>E61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AW81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</si>
  <si>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E62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AW82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</si>
  <si>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E63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AW83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</si>
  <si>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E64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AW84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</si>
  <si>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 xml:space="preserve">E65 </t>
    </r>
    <r>
      <rPr>
        <i/>
        <sz val="11"/>
        <color rgb="FF7F7F7F"/>
        <rFont val="Calibri"/>
        <family val="2"/>
        <scheme val="minor"/>
      </rPr>
      <t>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AW85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</si>
  <si>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E66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AW86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</si>
  <si>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E67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AW87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</si>
  <si>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E68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A_RAB_Roll_Forward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AW88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</si>
  <si>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E79 to X79</t>
    </r>
    <r>
      <rPr>
        <i/>
        <sz val="11"/>
        <color rgb="FF7F7F7F"/>
        <rFont val="Calibri"/>
        <family val="2"/>
        <scheme val="minor"/>
      </rPr>
      <t xml:space="preserve"> is obtained from Spreadsheet "</t>
    </r>
    <r>
      <rPr>
        <b/>
        <i/>
        <sz val="11"/>
        <color rgb="FF7F7F7F"/>
        <rFont val="Calibri"/>
        <family val="2"/>
        <scheme val="minor"/>
      </rPr>
      <t>0116 D GGT_DD2_Public Draft Decision Public model for release in PDF for outside ERA subject to Sect.XLS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Other_Input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AX140 to BQ140"</t>
    </r>
  </si>
  <si>
    <r>
      <rPr>
        <b/>
        <i/>
        <sz val="11"/>
        <color rgb="FF7F7F7F"/>
        <rFont val="Calibri"/>
        <family val="2"/>
        <scheme val="minor"/>
      </rPr>
      <t>E85 to I85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A_Input_10_14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J111 to N111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</si>
  <si>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E91 to I91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WACC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Q33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</si>
  <si>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E101 to X101</t>
    </r>
    <r>
      <rPr>
        <i/>
        <sz val="11"/>
        <color rgb="FF7F7F7F"/>
        <rFont val="Calibri"/>
        <family val="2"/>
        <scheme val="minor"/>
      </rPr>
      <t xml:space="preserve"> is obtained from Spreadsheet "</t>
    </r>
    <r>
      <rPr>
        <b/>
        <i/>
        <sz val="11"/>
        <color rgb="FF7F7F7F"/>
        <rFont val="Calibri"/>
        <family val="2"/>
        <scheme val="minor"/>
      </rPr>
      <t>0116 D GGT_DD2_Public Draft Decision Public model for release in PDF for outside ERA subject to Sect.XLS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Q_Input_10_14'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J118 to AC118"</t>
    </r>
  </si>
  <si>
    <r>
      <rPr>
        <b/>
        <i/>
        <sz val="11"/>
        <color rgb="FF7F7F7F"/>
        <rFont val="Calibri"/>
        <family val="2"/>
        <scheme val="minor"/>
      </rPr>
      <t>E102 to X102</t>
    </r>
    <r>
      <rPr>
        <i/>
        <sz val="11"/>
        <color rgb="FF7F7F7F"/>
        <rFont val="Calibri"/>
        <family val="2"/>
        <scheme val="minor"/>
      </rPr>
      <t xml:space="preserve"> is obtained from Spreadsheet "</t>
    </r>
    <r>
      <rPr>
        <b/>
        <i/>
        <sz val="11"/>
        <color rgb="FF7F7F7F"/>
        <rFont val="Calibri"/>
        <family val="2"/>
        <scheme val="minor"/>
      </rPr>
      <t>0116 D GGT_DD2_Public Draft Decision Public model for release in PDF for outside ERA subject to Sect.XLS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Q_Input_10_14'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J120 to AC120"</t>
    </r>
  </si>
  <si>
    <r>
      <rPr>
        <b/>
        <i/>
        <sz val="11"/>
        <color rgb="FF7F7F7F"/>
        <rFont val="Calibri"/>
        <family val="2"/>
        <scheme val="minor"/>
      </rPr>
      <t>E110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F52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</si>
  <si>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E111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F53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</si>
  <si>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E128 and F128</t>
    </r>
    <r>
      <rPr>
        <i/>
        <sz val="11"/>
        <color rgb="FF7F7F7F"/>
        <rFont val="Calibri"/>
        <family val="2"/>
        <scheme val="minor"/>
      </rPr>
      <t xml:space="preserve"> are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I52</t>
    </r>
    <r>
      <rPr>
        <i/>
        <sz val="11"/>
        <color rgb="FF7F7F7F"/>
        <rFont val="Calibri"/>
        <family val="2"/>
        <scheme val="minor"/>
      </rPr>
      <t xml:space="preserve">" and </t>
    </r>
    <r>
      <rPr>
        <b/>
        <i/>
        <sz val="11"/>
        <color rgb="FF7F7F7F"/>
        <rFont val="Calibri"/>
        <family val="2"/>
        <scheme val="minor"/>
      </rPr>
      <t>"G52"</t>
    </r>
    <r>
      <rPr>
        <i/>
        <sz val="11"/>
        <color rgb="FF7F7F7F"/>
        <rFont val="Calibri"/>
        <family val="2"/>
        <scheme val="minor"/>
      </rPr>
      <t xml:space="preserve"> respectively</t>
    </r>
  </si>
  <si>
    <r>
      <rPr>
        <b/>
        <i/>
        <sz val="11"/>
        <color rgb="FF7F7F7F"/>
        <rFont val="Calibri"/>
        <family val="2"/>
        <scheme val="minor"/>
      </rPr>
      <t>E129 and F129</t>
    </r>
    <r>
      <rPr>
        <i/>
        <sz val="11"/>
        <color rgb="FF7F7F7F"/>
        <rFont val="Calibri"/>
        <family val="2"/>
        <scheme val="minor"/>
      </rPr>
      <t xml:space="preserve"> are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I53</t>
    </r>
    <r>
      <rPr>
        <i/>
        <sz val="11"/>
        <color rgb="FF7F7F7F"/>
        <rFont val="Calibri"/>
        <family val="2"/>
        <scheme val="minor"/>
      </rPr>
      <t xml:space="preserve">" and </t>
    </r>
    <r>
      <rPr>
        <b/>
        <i/>
        <sz val="11"/>
        <color rgb="FF7F7F7F"/>
        <rFont val="Calibri"/>
        <family val="2"/>
        <scheme val="minor"/>
      </rPr>
      <t>"G53"</t>
    </r>
    <r>
      <rPr>
        <i/>
        <sz val="11"/>
        <color rgb="FF7F7F7F"/>
        <rFont val="Calibri"/>
        <family val="2"/>
        <scheme val="minor"/>
      </rPr>
      <t xml:space="preserve"> respectively</t>
    </r>
  </si>
  <si>
    <r>
      <rPr>
        <b/>
        <i/>
        <sz val="11"/>
        <color rgb="FF7F7F7F"/>
        <rFont val="Calibri"/>
        <family val="2"/>
        <scheme val="minor"/>
      </rPr>
      <t>E130 and F130</t>
    </r>
    <r>
      <rPr>
        <i/>
        <sz val="11"/>
        <color rgb="FF7F7F7F"/>
        <rFont val="Calibri"/>
        <family val="2"/>
        <scheme val="minor"/>
      </rPr>
      <t xml:space="preserve"> are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I54</t>
    </r>
    <r>
      <rPr>
        <i/>
        <sz val="11"/>
        <color rgb="FF7F7F7F"/>
        <rFont val="Calibri"/>
        <family val="2"/>
        <scheme val="minor"/>
      </rPr>
      <t xml:space="preserve">" and </t>
    </r>
    <r>
      <rPr>
        <b/>
        <i/>
        <sz val="11"/>
        <color rgb="FF7F7F7F"/>
        <rFont val="Calibri"/>
        <family val="2"/>
        <scheme val="minor"/>
      </rPr>
      <t>"G54"</t>
    </r>
    <r>
      <rPr>
        <i/>
        <sz val="11"/>
        <color rgb="FF7F7F7F"/>
        <rFont val="Calibri"/>
        <family val="2"/>
        <scheme val="minor"/>
      </rPr>
      <t xml:space="preserve"> respectively</t>
    </r>
  </si>
  <si>
    <r>
      <rPr>
        <b/>
        <i/>
        <sz val="11"/>
        <color rgb="FF7F7F7F"/>
        <rFont val="Calibri"/>
        <family val="2"/>
        <scheme val="minor"/>
      </rPr>
      <t>E95 to X95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J47 to AC47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</si>
  <si>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E96 to X96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J49 to AC49"</t>
    </r>
  </si>
  <si>
    <r>
      <rPr>
        <b/>
        <i/>
        <sz val="11"/>
        <color rgb="FF7F7F7F"/>
        <rFont val="Calibri"/>
        <family val="2"/>
        <scheme val="minor"/>
      </rPr>
      <t>E97 to X97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 xml:space="preserve">", cells </t>
    </r>
    <r>
      <rPr>
        <b/>
        <i/>
        <sz val="11"/>
        <color rgb="FF7F7F7F"/>
        <rFont val="Calibri"/>
        <family val="2"/>
        <scheme val="minor"/>
      </rPr>
      <t>"J50 to AC50"</t>
    </r>
  </si>
  <si>
    <r>
      <rPr>
        <b/>
        <i/>
        <sz val="11"/>
        <color rgb="FF7F7F7F"/>
        <rFont val="Calibri"/>
        <family val="2"/>
        <scheme val="minor"/>
      </rPr>
      <t>E26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 "</t>
    </r>
    <r>
      <rPr>
        <b/>
        <i/>
        <sz val="11"/>
        <color rgb="FF7F7F7F"/>
        <rFont val="Calibri"/>
        <family val="2"/>
        <scheme val="minor"/>
      </rPr>
      <t>J16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</si>
  <si>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E27 to I27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J17 to N17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</si>
  <si>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E28 to I28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J19 to N19</t>
    </r>
    <r>
      <rPr>
        <i/>
        <sz val="11"/>
        <color rgb="FF7F7F7F"/>
        <rFont val="Calibri"/>
        <family val="2"/>
        <scheme val="minor"/>
      </rPr>
      <t>"</t>
    </r>
  </si>
  <si>
    <r>
      <rPr>
        <b/>
        <i/>
        <sz val="11"/>
        <color rgb="FF7F7F7F"/>
        <rFont val="Calibri"/>
        <family val="2"/>
        <scheme val="minor"/>
      </rPr>
      <t>E75 to I75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>", cells "</t>
    </r>
    <r>
      <rPr>
        <b/>
        <i/>
        <sz val="11"/>
        <color rgb="FF7F7F7F"/>
        <rFont val="Calibri"/>
        <family val="2"/>
        <scheme val="minor"/>
      </rPr>
      <t>J28 to N28"</t>
    </r>
  </si>
  <si>
    <r>
      <rPr>
        <b/>
        <i/>
        <sz val="11"/>
        <color rgb="FF7F7F7F"/>
        <rFont val="Calibri"/>
        <family val="2"/>
        <scheme val="minor"/>
      </rPr>
      <t>E72 to I72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 xml:space="preserve">", cells </t>
    </r>
    <r>
      <rPr>
        <b/>
        <i/>
        <sz val="11"/>
        <color rgb="FF7F7F7F"/>
        <rFont val="Calibri"/>
        <family val="2"/>
        <scheme val="minor"/>
      </rPr>
      <t>"J27 to N27"</t>
    </r>
  </si>
  <si>
    <r>
      <rPr>
        <b/>
        <i/>
        <sz val="11"/>
        <color rgb="FF7F7F7F"/>
        <rFont val="Calibri"/>
        <family val="2"/>
        <scheme val="minor"/>
      </rPr>
      <t>E118 to X118</t>
    </r>
    <r>
      <rPr>
        <i/>
        <sz val="11"/>
        <color rgb="FF7F7F7F"/>
        <rFont val="Calibri"/>
        <family val="2"/>
        <scheme val="minor"/>
      </rPr>
      <t xml:space="preserve"> is obtained from  spreadsheet "</t>
    </r>
    <r>
      <rPr>
        <b/>
        <i/>
        <sz val="11"/>
        <color rgb="FF7F7F7F"/>
        <rFont val="Calibri"/>
        <family val="2"/>
        <scheme val="minor"/>
      </rPr>
      <t>0146 D Public Model Further Final Decision GGT_Further_FD2_Public_Rv_MMS_01.XLS</t>
    </r>
    <r>
      <rPr>
        <i/>
        <sz val="11"/>
        <color rgb="FF7F7F7F"/>
        <rFont val="Calibri"/>
        <family val="2"/>
        <scheme val="minor"/>
      </rPr>
      <t>", worksheet "</t>
    </r>
    <r>
      <rPr>
        <b/>
        <i/>
        <sz val="11"/>
        <color rgb="FF7F7F7F"/>
        <rFont val="Calibri"/>
        <family val="2"/>
        <scheme val="minor"/>
      </rPr>
      <t>Q_Load_A_CoS</t>
    </r>
    <r>
      <rPr>
        <i/>
        <sz val="11"/>
        <color rgb="FF7F7F7F"/>
        <rFont val="Calibri"/>
        <family val="2"/>
        <scheme val="minor"/>
      </rPr>
      <t xml:space="preserve">", cells </t>
    </r>
    <r>
      <rPr>
        <b/>
        <i/>
        <sz val="11"/>
        <color rgb="FF7F7F7F"/>
        <rFont val="Calibri"/>
        <family val="2"/>
        <scheme val="minor"/>
      </rPr>
      <t>"J45 to AC45"</t>
    </r>
  </si>
  <si>
    <t>Step 7 - Find Required Reference Tariff for Period after 30 June 2011</t>
  </si>
  <si>
    <t>Difference to ERA Reference Tariff</t>
  </si>
  <si>
    <t>Throughtput * Distance Charge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</si>
</sst>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.00_);_(* \(#,##0.00\);_(* &quot;-&quot;??_);_(@_)"/>
    <numFmt numFmtId="165" formatCode="_-#,##0.000_-;[Red]\-#,##0.000_-;_-&quot;-&quot;_-;_-@_-"/>
    <numFmt numFmtId="166" formatCode="_-#,##0.0000_-;[Red]\-#,##0.0000_-;_-&quot;-&quot;_-;_-@_-"/>
    <numFmt numFmtId="167" formatCode="_-#,##0.000000_-;[Red]\-#,##0.000000_-;_-&quot;-&quot;_-;_-@_-"/>
    <numFmt numFmtId="168" formatCode="0.000000"/>
  </numFmts>
  <fonts count="2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/>
    <xf numFmtId="0" fontId="4" fillId="2" borderId="0" applyNumberFormat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3" applyNumberFormat="0" applyAlignment="0" applyProtection="0"/>
    <xf numFmtId="0" fontId="8" fillId="0" borderId="0" applyNumberFormat="0" applyFill="0" applyBorder="0" applyAlignment="0" applyProtection="0"/>
    <xf numFmtId="0" fontId="1" fillId="7" borderId="5" applyNumberFormat="0" applyFont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10" fontId="5" fillId="4" borderId="0" xfId="9" applyNumberFormat="1"/>
    <xf numFmtId="10" fontId="5" fillId="4" borderId="0" xfId="6" applyNumberFormat="1" applyFont="1" applyFill="1"/>
    <xf numFmtId="0" fontId="8" fillId="0" borderId="0" xfId="13" applyFont="1" applyFill="1" applyBorder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0" xfId="4" applyFont="1" applyFill="1" applyBorder="1" applyAlignment="1">
      <alignment wrapText="1"/>
    </xf>
    <xf numFmtId="0" fontId="7" fillId="0" borderId="0" xfId="11" applyFont="1" applyFill="1" applyBorder="1" applyAlignment="1">
      <alignment wrapText="1"/>
    </xf>
    <xf numFmtId="0" fontId="6" fillId="0" borderId="0" xfId="10" applyFont="1" applyFill="1" applyBorder="1" applyAlignment="1">
      <alignment wrapText="1"/>
    </xf>
    <xf numFmtId="0" fontId="5" fillId="0" borderId="0" xfId="9" applyFont="1" applyFill="1" applyBorder="1" applyAlignment="1">
      <alignment wrapText="1"/>
    </xf>
    <xf numFmtId="0" fontId="8" fillId="0" borderId="0" xfId="12" applyFont="1" applyFill="1" applyBorder="1" applyAlignment="1">
      <alignment wrapText="1"/>
    </xf>
    <xf numFmtId="0" fontId="14" fillId="3" borderId="0" xfId="0" applyFont="1" applyFill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2" fontId="6" fillId="5" borderId="0" xfId="10" applyNumberFormat="1" applyFont="1"/>
    <xf numFmtId="2" fontId="5" fillId="4" borderId="0" xfId="9" applyNumberFormat="1" applyFont="1"/>
    <xf numFmtId="2" fontId="7" fillId="6" borderId="3" xfId="11" applyNumberFormat="1" applyFont="1"/>
    <xf numFmtId="0" fontId="8" fillId="0" borderId="4" xfId="12" applyFont="1" applyFill="1" applyBorder="1" applyAlignment="1"/>
    <xf numFmtId="0" fontId="8" fillId="0" borderId="0" xfId="12" applyFont="1" applyFill="1" applyBorder="1" applyAlignment="1"/>
    <xf numFmtId="2" fontId="4" fillId="2" borderId="0" xfId="4" applyNumberFormat="1" applyFont="1"/>
    <xf numFmtId="0" fontId="8" fillId="0" borderId="0" xfId="12" applyFont="1"/>
    <xf numFmtId="0" fontId="4" fillId="2" borderId="0" xfId="4" applyFont="1"/>
    <xf numFmtId="2" fontId="5" fillId="4" borderId="3" xfId="9" applyNumberFormat="1" applyFont="1" applyBorder="1"/>
    <xf numFmtId="10" fontId="4" fillId="2" borderId="0" xfId="4" applyNumberFormat="1" applyFont="1"/>
    <xf numFmtId="10" fontId="12" fillId="0" borderId="0" xfId="0" applyNumberFormat="1" applyFont="1"/>
    <xf numFmtId="10" fontId="5" fillId="4" borderId="0" xfId="9" applyNumberFormat="1" applyFont="1"/>
    <xf numFmtId="0" fontId="4" fillId="2" borderId="0" xfId="4" applyNumberFormat="1" applyFont="1"/>
    <xf numFmtId="0" fontId="12" fillId="0" borderId="0" xfId="0" applyNumberFormat="1" applyFont="1"/>
    <xf numFmtId="15" fontId="6" fillId="5" borderId="0" xfId="10" applyNumberFormat="1" applyFont="1"/>
    <xf numFmtId="15" fontId="12" fillId="0" borderId="0" xfId="0" applyNumberFormat="1" applyFont="1"/>
    <xf numFmtId="43" fontId="12" fillId="0" borderId="0" xfId="14" applyFont="1"/>
    <xf numFmtId="15" fontId="15" fillId="0" borderId="0" xfId="0" applyNumberFormat="1" applyFont="1"/>
    <xf numFmtId="167" fontId="4" fillId="2" borderId="0" xfId="4" applyNumberFormat="1" applyFont="1" applyBorder="1"/>
    <xf numFmtId="10" fontId="12" fillId="0" borderId="0" xfId="0" applyNumberFormat="1" applyFont="1" applyFill="1" applyBorder="1"/>
    <xf numFmtId="0" fontId="12" fillId="0" borderId="2" xfId="0" applyFont="1" applyBorder="1"/>
    <xf numFmtId="2" fontId="5" fillId="4" borderId="2" xfId="9" applyNumberFormat="1" applyFont="1" applyBorder="1"/>
    <xf numFmtId="2" fontId="12" fillId="0" borderId="0" xfId="0" applyNumberFormat="1" applyFont="1"/>
    <xf numFmtId="0" fontId="12" fillId="0" borderId="0" xfId="0" applyFont="1" applyBorder="1"/>
    <xf numFmtId="2" fontId="12" fillId="0" borderId="0" xfId="0" applyNumberFormat="1" applyFont="1" applyBorder="1"/>
    <xf numFmtId="2" fontId="5" fillId="4" borderId="0" xfId="9" applyNumberFormat="1" applyFont="1" applyBorder="1"/>
    <xf numFmtId="0" fontId="12" fillId="0" borderId="1" xfId="0" applyFont="1" applyBorder="1"/>
    <xf numFmtId="2" fontId="5" fillId="4" borderId="1" xfId="9" applyNumberFormat="1" applyFont="1" applyBorder="1"/>
    <xf numFmtId="167" fontId="5" fillId="4" borderId="0" xfId="9" applyNumberFormat="1" applyFont="1"/>
    <xf numFmtId="0" fontId="5" fillId="4" borderId="0" xfId="9" applyFont="1"/>
    <xf numFmtId="10" fontId="12" fillId="0" borderId="0" xfId="6" applyNumberFormat="1" applyFont="1" applyFill="1"/>
    <xf numFmtId="10" fontId="16" fillId="0" borderId="0" xfId="0" applyNumberFormat="1" applyFont="1" applyFill="1"/>
    <xf numFmtId="0" fontId="17" fillId="0" borderId="0" xfId="0" applyFont="1"/>
    <xf numFmtId="0" fontId="13" fillId="0" borderId="0" xfId="0" applyFont="1" applyAlignment="1">
      <alignment horizontal="center"/>
    </xf>
    <xf numFmtId="168" fontId="18" fillId="7" borderId="5" xfId="13" applyNumberFormat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3" fillId="0" borderId="0" xfId="0" applyFont="1"/>
    <xf numFmtId="166" fontId="22" fillId="0" borderId="0" xfId="0" applyNumberFormat="1" applyFont="1"/>
    <xf numFmtId="166" fontId="22" fillId="0" borderId="0" xfId="0" applyNumberFormat="1" applyFont="1" applyBorder="1"/>
    <xf numFmtId="166" fontId="23" fillId="0" borderId="0" xfId="0" applyNumberFormat="1" applyFont="1" applyFill="1" applyBorder="1"/>
    <xf numFmtId="166" fontId="22" fillId="0" borderId="0" xfId="0" applyNumberFormat="1" applyFont="1" applyFill="1" applyBorder="1"/>
    <xf numFmtId="166" fontId="21" fillId="0" borderId="0" xfId="0" applyNumberFormat="1" applyFont="1" applyFill="1" applyBorder="1"/>
    <xf numFmtId="0" fontId="24" fillId="3" borderId="0" xfId="0" applyFont="1" applyFill="1"/>
    <xf numFmtId="0" fontId="22" fillId="0" borderId="2" xfId="0" applyFont="1" applyBorder="1"/>
    <xf numFmtId="0" fontId="22" fillId="0" borderId="0" xfId="0" applyFont="1" applyBorder="1"/>
    <xf numFmtId="0" fontId="23" fillId="0" borderId="0" xfId="0" applyFont="1" applyFill="1" applyBorder="1"/>
    <xf numFmtId="0" fontId="22" fillId="0" borderId="0" xfId="0" applyFont="1" applyFill="1" applyBorder="1"/>
    <xf numFmtId="0" fontId="22" fillId="0" borderId="1" xfId="0" applyFont="1" applyBorder="1"/>
    <xf numFmtId="168" fontId="25" fillId="4" borderId="0" xfId="9" applyNumberFormat="1" applyFont="1"/>
    <xf numFmtId="0" fontId="4" fillId="2" borderId="0" xfId="4" applyFont="1" applyBorder="1" applyAlignment="1">
      <alignment horizontal="center" wrapText="1"/>
    </xf>
    <xf numFmtId="0" fontId="8" fillId="7" borderId="6" xfId="13" applyFont="1" applyBorder="1" applyAlignment="1">
      <alignment horizontal="center" wrapText="1"/>
    </xf>
    <xf numFmtId="0" fontId="8" fillId="7" borderId="0" xfId="13" applyFont="1" applyBorder="1" applyAlignment="1">
      <alignment horizontal="center" wrapText="1"/>
    </xf>
    <xf numFmtId="0" fontId="8" fillId="0" borderId="0" xfId="12" applyFont="1" applyFill="1" applyBorder="1" applyAlignment="1">
      <alignment horizontal="center" wrapText="1"/>
    </xf>
    <xf numFmtId="0" fontId="5" fillId="4" borderId="0" xfId="9" applyFont="1" applyAlignment="1">
      <alignment horizontal="center" wrapText="1"/>
    </xf>
    <xf numFmtId="0" fontId="6" fillId="5" borderId="0" xfId="10" applyFont="1" applyAlignment="1">
      <alignment horizontal="center" wrapText="1"/>
    </xf>
    <xf numFmtId="0" fontId="7" fillId="6" borderId="4" xfId="11" applyFont="1" applyBorder="1" applyAlignment="1">
      <alignment horizontal="center" wrapText="1"/>
    </xf>
    <xf numFmtId="0" fontId="7" fillId="6" borderId="0" xfId="11" applyFont="1" applyBorder="1" applyAlignment="1">
      <alignment horizontal="center" wrapText="1"/>
    </xf>
  </cellXfs>
  <cellStyles count="15">
    <cellStyle name="Bad" xfId="10" builtinId="27"/>
    <cellStyle name="Comma" xfId="14" builtinId="3"/>
    <cellStyle name="Comma 2" xfId="1"/>
    <cellStyle name="Comma 3" xfId="2"/>
    <cellStyle name="Explanatory Text" xfId="12" builtinId="53"/>
    <cellStyle name="Good" xfId="9" builtinId="26"/>
    <cellStyle name="Input" xfId="11" builtinId="20"/>
    <cellStyle name="MMS_Format" xfId="3"/>
    <cellStyle name="Neutral" xfId="4" builtinId="28"/>
    <cellStyle name="Normal" xfId="0" builtinId="0"/>
    <cellStyle name="Normal 2" xfId="5"/>
    <cellStyle name="Note" xfId="13" builtinId="10"/>
    <cellStyle name="Percent" xfId="6" builtinId="5"/>
    <cellStyle name="Percent 2" xfId="7"/>
    <cellStyle name="Percent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L211"/>
  <sheetViews>
    <sheetView tabSelected="1" topLeftCell="A22" zoomScale="85" zoomScaleNormal="85" workbookViewId="0">
      <selection activeCell="B131" sqref="B131"/>
    </sheetView>
  </sheetViews>
  <sheetFormatPr defaultColWidth="9.109375" defaultRowHeight="13.8"/>
  <cols>
    <col min="1" max="1" width="5.109375" style="5" customWidth="1"/>
    <col min="2" max="2" width="46" style="5" customWidth="1"/>
    <col min="3" max="3" width="15.33203125" style="5" bestFit="1" customWidth="1"/>
    <col min="4" max="4" width="15.109375" style="5" bestFit="1" customWidth="1"/>
    <col min="5" max="44" width="10.6640625" style="5" customWidth="1"/>
    <col min="45" max="16384" width="9.109375" style="5"/>
  </cols>
  <sheetData>
    <row r="1" spans="1:64" ht="21">
      <c r="A1" s="4" t="s">
        <v>15</v>
      </c>
    </row>
    <row r="2" spans="1:64" ht="15.75" customHeight="1">
      <c r="A2" s="5">
        <f>ROW()</f>
        <v>2</v>
      </c>
      <c r="B2" s="50" t="s">
        <v>70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64" ht="15.75" customHeight="1">
      <c r="A3" s="5">
        <f>ROW()</f>
        <v>3</v>
      </c>
      <c r="B3" s="69" t="s">
        <v>74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"/>
    </row>
    <row r="4" spans="1:64" ht="15.75" customHeight="1">
      <c r="A4" s="5">
        <f>ROW()</f>
        <v>4</v>
      </c>
      <c r="B4" s="75" t="s">
        <v>73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8"/>
    </row>
    <row r="5" spans="1:64" ht="15.75" customHeight="1">
      <c r="A5" s="5">
        <f>ROW()</f>
        <v>5</v>
      </c>
      <c r="B5" s="74" t="s">
        <v>71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9"/>
    </row>
    <row r="6" spans="1:64" ht="15.75" customHeight="1">
      <c r="A6" s="5">
        <f>ROW()</f>
        <v>6</v>
      </c>
      <c r="B6" s="73" t="s">
        <v>72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10"/>
    </row>
    <row r="7" spans="1:64" ht="15.75" customHeight="1">
      <c r="A7" s="5">
        <f>ROW()</f>
        <v>7</v>
      </c>
      <c r="B7" s="72" t="s">
        <v>76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11"/>
    </row>
    <row r="8" spans="1:64" ht="15.75" customHeight="1">
      <c r="A8" s="5">
        <f>ROW()</f>
        <v>8</v>
      </c>
      <c r="B8" s="70" t="s">
        <v>81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3"/>
    </row>
    <row r="9" spans="1:64" ht="15.75" customHeight="1">
      <c r="A9" s="5">
        <f>ROW()</f>
        <v>9</v>
      </c>
    </row>
    <row r="10" spans="1:64" ht="15.75" customHeight="1">
      <c r="A10" s="5">
        <f>ROW()</f>
        <v>10</v>
      </c>
      <c r="B10" s="12" t="s">
        <v>30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64" ht="15.75" customHeight="1">
      <c r="A11" s="5">
        <f>ROW()</f>
        <v>11</v>
      </c>
    </row>
    <row r="12" spans="1:64" ht="15.75" customHeight="1">
      <c r="A12" s="5">
        <f>ROW()</f>
        <v>12</v>
      </c>
      <c r="B12" s="52" t="s">
        <v>24</v>
      </c>
      <c r="C12" s="54" t="s">
        <v>82</v>
      </c>
      <c r="E12" s="13">
        <v>2005</v>
      </c>
      <c r="F12" s="14">
        <v>2005</v>
      </c>
      <c r="G12" s="14">
        <v>2005</v>
      </c>
      <c r="H12" s="14">
        <v>2005</v>
      </c>
      <c r="I12" s="13">
        <v>2006</v>
      </c>
      <c r="J12" s="14">
        <v>2006</v>
      </c>
      <c r="K12" s="14">
        <v>2006</v>
      </c>
      <c r="L12" s="14">
        <v>2006</v>
      </c>
      <c r="M12" s="13">
        <v>2007</v>
      </c>
      <c r="N12" s="14">
        <v>2007</v>
      </c>
      <c r="O12" s="14">
        <v>2007</v>
      </c>
      <c r="P12" s="14">
        <v>2007</v>
      </c>
      <c r="Q12" s="13">
        <v>2008</v>
      </c>
      <c r="R12" s="14">
        <v>2008</v>
      </c>
      <c r="S12" s="14">
        <v>2008</v>
      </c>
      <c r="T12" s="14">
        <v>2008</v>
      </c>
      <c r="U12" s="13">
        <v>2009</v>
      </c>
      <c r="V12" s="14">
        <v>2009</v>
      </c>
      <c r="W12" s="14">
        <v>2009</v>
      </c>
      <c r="X12" s="14">
        <v>2009</v>
      </c>
      <c r="Y12" s="13">
        <v>2010</v>
      </c>
      <c r="Z12" s="14">
        <v>2010</v>
      </c>
      <c r="AA12" s="14">
        <v>2010</v>
      </c>
      <c r="AB12" s="14">
        <v>2010</v>
      </c>
      <c r="AC12" s="13">
        <v>2011</v>
      </c>
      <c r="AD12" s="14">
        <v>2011</v>
      </c>
      <c r="AE12" s="14">
        <v>2011</v>
      </c>
      <c r="AF12" s="14">
        <v>2011</v>
      </c>
      <c r="AG12" s="13">
        <v>2012</v>
      </c>
      <c r="AH12" s="14">
        <v>2012</v>
      </c>
      <c r="AI12" s="14">
        <v>2012</v>
      </c>
      <c r="AJ12" s="14">
        <v>2012</v>
      </c>
      <c r="AK12" s="13">
        <v>2013</v>
      </c>
      <c r="AL12" s="14">
        <v>2013</v>
      </c>
      <c r="AM12" s="14">
        <v>2013</v>
      </c>
      <c r="AN12" s="14">
        <v>2013</v>
      </c>
      <c r="AO12" s="13">
        <v>2014</v>
      </c>
      <c r="AP12" s="14">
        <v>2014</v>
      </c>
      <c r="AQ12" s="14">
        <v>2014</v>
      </c>
      <c r="AR12" s="14">
        <v>2014</v>
      </c>
    </row>
    <row r="13" spans="1:64" ht="15.75" customHeight="1">
      <c r="A13" s="5">
        <f>ROW()</f>
        <v>13</v>
      </c>
      <c r="B13" s="52"/>
      <c r="C13" s="54" t="s">
        <v>83</v>
      </c>
      <c r="E13" s="13" t="s">
        <v>84</v>
      </c>
      <c r="F13" s="14" t="s">
        <v>85</v>
      </c>
      <c r="G13" s="14" t="s">
        <v>86</v>
      </c>
      <c r="H13" s="14" t="s">
        <v>87</v>
      </c>
      <c r="I13" s="13" t="s">
        <v>84</v>
      </c>
      <c r="J13" s="14" t="s">
        <v>85</v>
      </c>
      <c r="K13" s="14" t="s">
        <v>86</v>
      </c>
      <c r="L13" s="14" t="s">
        <v>87</v>
      </c>
      <c r="M13" s="13" t="s">
        <v>84</v>
      </c>
      <c r="N13" s="14" t="s">
        <v>85</v>
      </c>
      <c r="O13" s="14" t="s">
        <v>86</v>
      </c>
      <c r="P13" s="14" t="s">
        <v>87</v>
      </c>
      <c r="Q13" s="13" t="s">
        <v>84</v>
      </c>
      <c r="R13" s="14" t="s">
        <v>85</v>
      </c>
      <c r="S13" s="14" t="s">
        <v>86</v>
      </c>
      <c r="T13" s="14" t="s">
        <v>87</v>
      </c>
      <c r="U13" s="13" t="s">
        <v>84</v>
      </c>
      <c r="V13" s="14" t="s">
        <v>85</v>
      </c>
      <c r="W13" s="14" t="s">
        <v>86</v>
      </c>
      <c r="X13" s="14" t="s">
        <v>87</v>
      </c>
      <c r="Y13" s="13" t="s">
        <v>84</v>
      </c>
      <c r="Z13" s="14" t="s">
        <v>85</v>
      </c>
      <c r="AA13" s="14" t="s">
        <v>86</v>
      </c>
      <c r="AB13" s="14" t="s">
        <v>87</v>
      </c>
      <c r="AC13" s="13" t="s">
        <v>84</v>
      </c>
      <c r="AD13" s="14" t="s">
        <v>85</v>
      </c>
      <c r="AE13" s="14" t="s">
        <v>86</v>
      </c>
      <c r="AF13" s="14" t="s">
        <v>87</v>
      </c>
      <c r="AG13" s="13" t="s">
        <v>84</v>
      </c>
      <c r="AH13" s="14" t="s">
        <v>85</v>
      </c>
      <c r="AI13" s="14" t="s">
        <v>86</v>
      </c>
      <c r="AJ13" s="14" t="s">
        <v>87</v>
      </c>
      <c r="AK13" s="13" t="s">
        <v>84</v>
      </c>
      <c r="AL13" s="14" t="s">
        <v>85</v>
      </c>
      <c r="AM13" s="14" t="s">
        <v>86</v>
      </c>
      <c r="AN13" s="14" t="s">
        <v>87</v>
      </c>
      <c r="AO13" s="13" t="s">
        <v>84</v>
      </c>
      <c r="AP13" s="14" t="s">
        <v>85</v>
      </c>
      <c r="AQ13" s="14" t="s">
        <v>86</v>
      </c>
      <c r="AR13" s="14" t="s">
        <v>87</v>
      </c>
    </row>
    <row r="14" spans="1:64" ht="15.75" customHeight="1">
      <c r="A14" s="5">
        <f>ROW()</f>
        <v>14</v>
      </c>
      <c r="B14" s="53" t="s">
        <v>8</v>
      </c>
      <c r="C14" s="55"/>
      <c r="E14" s="15">
        <v>0</v>
      </c>
      <c r="F14" s="16">
        <f>E17</f>
        <v>0</v>
      </c>
      <c r="G14" s="16">
        <f t="shared" ref="G14:AR14" si="0">F17</f>
        <v>0.14004954999999997</v>
      </c>
      <c r="H14" s="16">
        <f t="shared" si="0"/>
        <v>0.13888247041666663</v>
      </c>
      <c r="I14" s="16">
        <f t="shared" si="0"/>
        <v>4.5567993108333322</v>
      </c>
      <c r="J14" s="16">
        <f t="shared" si="0"/>
        <v>5.5524271219166659</v>
      </c>
      <c r="K14" s="16">
        <f t="shared" si="0"/>
        <v>8.5023972180833329</v>
      </c>
      <c r="L14" s="16">
        <f t="shared" si="0"/>
        <v>13.497264184416666</v>
      </c>
      <c r="M14" s="16">
        <f t="shared" si="0"/>
        <v>14.679154318083333</v>
      </c>
      <c r="N14" s="16">
        <f t="shared" si="0"/>
        <v>15.615353129583331</v>
      </c>
      <c r="O14" s="16">
        <f t="shared" si="0"/>
        <v>15.165057768249998</v>
      </c>
      <c r="P14" s="16">
        <f t="shared" si="0"/>
        <v>15.038816125916664</v>
      </c>
      <c r="Q14" s="16">
        <f t="shared" si="0"/>
        <v>14.920692369083332</v>
      </c>
      <c r="R14" s="16">
        <f t="shared" si="0"/>
        <v>14.789753532499999</v>
      </c>
      <c r="S14" s="16">
        <f t="shared" si="0"/>
        <v>21.704420755916665</v>
      </c>
      <c r="T14" s="16">
        <f t="shared" si="0"/>
        <v>26.340546635500001</v>
      </c>
      <c r="U14" s="16">
        <f t="shared" si="0"/>
        <v>39.473019937583331</v>
      </c>
      <c r="V14" s="16">
        <f t="shared" si="0"/>
        <v>57.341599697537475</v>
      </c>
      <c r="W14" s="16">
        <f t="shared" si="0"/>
        <v>73.638634573623762</v>
      </c>
      <c r="X14" s="16">
        <f t="shared" si="0"/>
        <v>82.574737374598044</v>
      </c>
      <c r="Y14" s="16">
        <f t="shared" si="0"/>
        <v>89.495483594000532</v>
      </c>
      <c r="Z14" s="16">
        <f t="shared" si="0"/>
        <v>92.541960209050018</v>
      </c>
      <c r="AA14" s="16">
        <f t="shared" si="0"/>
        <v>95.556580869808641</v>
      </c>
      <c r="AB14" s="16">
        <f t="shared" si="0"/>
        <v>98.539345576276418</v>
      </c>
      <c r="AC14" s="16">
        <f t="shared" si="0"/>
        <v>101.49025432845333</v>
      </c>
      <c r="AD14" s="16">
        <f t="shared" si="0"/>
        <v>100.58659261143637</v>
      </c>
      <c r="AE14" s="16">
        <f t="shared" si="0"/>
        <v>99.682930894419414</v>
      </c>
      <c r="AF14" s="16">
        <f t="shared" si="0"/>
        <v>98.779269177402455</v>
      </c>
      <c r="AG14" s="16">
        <f t="shared" si="0"/>
        <v>97.875607460385496</v>
      </c>
      <c r="AH14" s="16">
        <f t="shared" si="0"/>
        <v>96.971945743368536</v>
      </c>
      <c r="AI14" s="16">
        <f t="shared" si="0"/>
        <v>96.068284026351577</v>
      </c>
      <c r="AJ14" s="16">
        <f t="shared" si="0"/>
        <v>95.164622309334618</v>
      </c>
      <c r="AK14" s="16">
        <f t="shared" si="0"/>
        <v>94.260960592317659</v>
      </c>
      <c r="AL14" s="16">
        <f t="shared" si="0"/>
        <v>93.3572988753007</v>
      </c>
      <c r="AM14" s="16">
        <f t="shared" si="0"/>
        <v>92.45363715828374</v>
      </c>
      <c r="AN14" s="16">
        <f t="shared" si="0"/>
        <v>91.549975441266781</v>
      </c>
      <c r="AO14" s="16">
        <f t="shared" si="0"/>
        <v>90.646313724249822</v>
      </c>
      <c r="AP14" s="16">
        <f t="shared" si="0"/>
        <v>89.742652007232863</v>
      </c>
      <c r="AQ14" s="16">
        <f t="shared" si="0"/>
        <v>88.838990290215904</v>
      </c>
      <c r="AR14" s="16">
        <f t="shared" si="0"/>
        <v>87.935328573198944</v>
      </c>
    </row>
    <row r="15" spans="1:64" ht="15.75" customHeight="1">
      <c r="A15" s="5">
        <f>ROW()</f>
        <v>15</v>
      </c>
      <c r="B15" s="53" t="s">
        <v>17</v>
      </c>
      <c r="C15" s="55"/>
      <c r="E15" s="17">
        <v>0</v>
      </c>
      <c r="F15" s="17">
        <v>0.14004954999999997</v>
      </c>
      <c r="G15" s="17">
        <v>0</v>
      </c>
      <c r="H15" s="17">
        <v>4.4190839199999994</v>
      </c>
      <c r="I15" s="17">
        <v>1.0336205900000002</v>
      </c>
      <c r="J15" s="17">
        <v>2.99657638</v>
      </c>
      <c r="K15" s="17">
        <v>5.0664447199999998</v>
      </c>
      <c r="L15" s="17">
        <v>1.2956882600000004</v>
      </c>
      <c r="M15" s="17">
        <v>1.0607943399999997</v>
      </c>
      <c r="N15" s="17">
        <v>-0.31685987999999998</v>
      </c>
      <c r="O15" s="17">
        <v>4.5533400000000029E-3</v>
      </c>
      <c r="P15" s="17">
        <v>1.2709170000000002E-2</v>
      </c>
      <c r="Q15" s="17">
        <v>0</v>
      </c>
      <c r="R15" s="17">
        <v>7.0456060600000008</v>
      </c>
      <c r="S15" s="17">
        <v>4.8257781</v>
      </c>
      <c r="T15" s="17">
        <v>13.362340339999999</v>
      </c>
      <c r="U15" s="17">
        <v>18.209799634037481</v>
      </c>
      <c r="V15" s="17">
        <v>16.790003080453253</v>
      </c>
      <c r="W15" s="17">
        <v>9.5689876976783648</v>
      </c>
      <c r="X15" s="17">
        <v>7.6333726802539008</v>
      </c>
      <c r="Y15" s="17">
        <v>3.8227145149030055</v>
      </c>
      <c r="Z15" s="17">
        <v>3.8227145149030055</v>
      </c>
      <c r="AA15" s="17">
        <v>3.8227145149030055</v>
      </c>
      <c r="AB15" s="17">
        <v>3.8227145149030055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8" t="s">
        <v>91</v>
      </c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</row>
    <row r="16" spans="1:64" ht="15.75" customHeight="1">
      <c r="A16" s="5">
        <f>ROW()</f>
        <v>16</v>
      </c>
      <c r="B16" s="53" t="s">
        <v>11</v>
      </c>
      <c r="C16" s="55"/>
      <c r="E16" s="15">
        <v>0</v>
      </c>
      <c r="F16" s="16">
        <f>E16+E15/120</f>
        <v>0</v>
      </c>
      <c r="G16" s="16">
        <f t="shared" ref="G16:AR16" si="1">F16+F15/120</f>
        <v>1.1670795833333331E-3</v>
      </c>
      <c r="H16" s="16">
        <f t="shared" si="1"/>
        <v>1.1670795833333331E-3</v>
      </c>
      <c r="I16" s="16">
        <f t="shared" si="1"/>
        <v>3.7992778916666664E-2</v>
      </c>
      <c r="J16" s="16">
        <f t="shared" si="1"/>
        <v>4.6606283833333331E-2</v>
      </c>
      <c r="K16" s="16">
        <f t="shared" si="1"/>
        <v>7.157775366666666E-2</v>
      </c>
      <c r="L16" s="16">
        <f t="shared" si="1"/>
        <v>0.11379812633333333</v>
      </c>
      <c r="M16" s="16">
        <f t="shared" si="1"/>
        <v>0.1245955285</v>
      </c>
      <c r="N16" s="16">
        <f t="shared" si="1"/>
        <v>0.13343548133333333</v>
      </c>
      <c r="O16" s="16">
        <f t="shared" si="1"/>
        <v>0.13079498233333334</v>
      </c>
      <c r="P16" s="16">
        <f t="shared" si="1"/>
        <v>0.13083292683333334</v>
      </c>
      <c r="Q16" s="16">
        <f t="shared" si="1"/>
        <v>0.13093883658333333</v>
      </c>
      <c r="R16" s="16">
        <f t="shared" si="1"/>
        <v>0.13093883658333333</v>
      </c>
      <c r="S16" s="16">
        <f t="shared" si="1"/>
        <v>0.18965222041666668</v>
      </c>
      <c r="T16" s="16">
        <f t="shared" si="1"/>
        <v>0.22986703791666668</v>
      </c>
      <c r="U16" s="16">
        <f t="shared" si="1"/>
        <v>0.34121987408333332</v>
      </c>
      <c r="V16" s="16">
        <f t="shared" si="1"/>
        <v>0.49296820436697897</v>
      </c>
      <c r="W16" s="16">
        <f t="shared" si="1"/>
        <v>0.63288489670408943</v>
      </c>
      <c r="X16" s="16">
        <f t="shared" si="1"/>
        <v>0.71262646085140913</v>
      </c>
      <c r="Y16" s="16">
        <f t="shared" si="1"/>
        <v>0.77623789985352498</v>
      </c>
      <c r="Z16" s="16">
        <f t="shared" si="1"/>
        <v>0.80809385414438339</v>
      </c>
      <c r="AA16" s="16">
        <f t="shared" si="1"/>
        <v>0.83994980843524181</v>
      </c>
      <c r="AB16" s="16">
        <f t="shared" si="1"/>
        <v>0.87180576272610022</v>
      </c>
      <c r="AC16" s="16">
        <f t="shared" si="1"/>
        <v>0.90366171701695863</v>
      </c>
      <c r="AD16" s="16">
        <f t="shared" si="1"/>
        <v>0.90366171701695863</v>
      </c>
      <c r="AE16" s="16">
        <f t="shared" si="1"/>
        <v>0.90366171701695863</v>
      </c>
      <c r="AF16" s="16">
        <f t="shared" si="1"/>
        <v>0.90366171701695863</v>
      </c>
      <c r="AG16" s="16">
        <f t="shared" si="1"/>
        <v>0.90366171701695863</v>
      </c>
      <c r="AH16" s="16">
        <f t="shared" si="1"/>
        <v>0.90366171701695863</v>
      </c>
      <c r="AI16" s="16">
        <f t="shared" si="1"/>
        <v>0.90366171701695863</v>
      </c>
      <c r="AJ16" s="16">
        <f t="shared" si="1"/>
        <v>0.90366171701695863</v>
      </c>
      <c r="AK16" s="16">
        <f t="shared" si="1"/>
        <v>0.90366171701695863</v>
      </c>
      <c r="AL16" s="16">
        <f t="shared" si="1"/>
        <v>0.90366171701695863</v>
      </c>
      <c r="AM16" s="16">
        <f t="shared" si="1"/>
        <v>0.90366171701695863</v>
      </c>
      <c r="AN16" s="16">
        <f t="shared" si="1"/>
        <v>0.90366171701695863</v>
      </c>
      <c r="AO16" s="16">
        <f t="shared" si="1"/>
        <v>0.90366171701695863</v>
      </c>
      <c r="AP16" s="16">
        <f t="shared" si="1"/>
        <v>0.90366171701695863</v>
      </c>
      <c r="AQ16" s="16">
        <f t="shared" si="1"/>
        <v>0.90366171701695863</v>
      </c>
      <c r="AR16" s="16">
        <f t="shared" si="1"/>
        <v>0.90366171701695863</v>
      </c>
    </row>
    <row r="17" spans="1:44" ht="15.75" customHeight="1">
      <c r="A17" s="5">
        <f>ROW()</f>
        <v>17</v>
      </c>
      <c r="B17" s="53" t="s">
        <v>9</v>
      </c>
      <c r="C17" s="55"/>
      <c r="E17" s="16">
        <f>E14+E15-E16</f>
        <v>0</v>
      </c>
      <c r="F17" s="16">
        <f>F14+F15-F16</f>
        <v>0.14004954999999997</v>
      </c>
      <c r="G17" s="16">
        <f t="shared" ref="G17:AR17" si="2">G14+G15-G16</f>
        <v>0.13888247041666663</v>
      </c>
      <c r="H17" s="16">
        <f t="shared" si="2"/>
        <v>4.5567993108333322</v>
      </c>
      <c r="I17" s="16">
        <f t="shared" si="2"/>
        <v>5.5524271219166659</v>
      </c>
      <c r="J17" s="16">
        <f t="shared" si="2"/>
        <v>8.5023972180833329</v>
      </c>
      <c r="K17" s="16">
        <f t="shared" si="2"/>
        <v>13.497264184416666</v>
      </c>
      <c r="L17" s="16">
        <f t="shared" si="2"/>
        <v>14.679154318083333</v>
      </c>
      <c r="M17" s="16">
        <f t="shared" si="2"/>
        <v>15.615353129583331</v>
      </c>
      <c r="N17" s="16">
        <f t="shared" si="2"/>
        <v>15.165057768249998</v>
      </c>
      <c r="O17" s="16">
        <f t="shared" si="2"/>
        <v>15.038816125916664</v>
      </c>
      <c r="P17" s="16">
        <f t="shared" si="2"/>
        <v>14.920692369083332</v>
      </c>
      <c r="Q17" s="16">
        <f t="shared" si="2"/>
        <v>14.789753532499999</v>
      </c>
      <c r="R17" s="16">
        <f t="shared" si="2"/>
        <v>21.704420755916665</v>
      </c>
      <c r="S17" s="16">
        <f t="shared" si="2"/>
        <v>26.340546635500001</v>
      </c>
      <c r="T17" s="16">
        <f t="shared" si="2"/>
        <v>39.473019937583331</v>
      </c>
      <c r="U17" s="16">
        <f t="shared" si="2"/>
        <v>57.341599697537475</v>
      </c>
      <c r="V17" s="16">
        <f t="shared" si="2"/>
        <v>73.638634573623762</v>
      </c>
      <c r="W17" s="16">
        <f t="shared" si="2"/>
        <v>82.574737374598044</v>
      </c>
      <c r="X17" s="16">
        <f t="shared" si="2"/>
        <v>89.495483594000532</v>
      </c>
      <c r="Y17" s="16">
        <f t="shared" si="2"/>
        <v>92.541960209050018</v>
      </c>
      <c r="Z17" s="16">
        <f t="shared" si="2"/>
        <v>95.556580869808641</v>
      </c>
      <c r="AA17" s="16">
        <f t="shared" si="2"/>
        <v>98.539345576276418</v>
      </c>
      <c r="AB17" s="16">
        <f t="shared" si="2"/>
        <v>101.49025432845333</v>
      </c>
      <c r="AC17" s="16">
        <f t="shared" si="2"/>
        <v>100.58659261143637</v>
      </c>
      <c r="AD17" s="16">
        <f t="shared" si="2"/>
        <v>99.682930894419414</v>
      </c>
      <c r="AE17" s="16">
        <f t="shared" si="2"/>
        <v>98.779269177402455</v>
      </c>
      <c r="AF17" s="16">
        <f t="shared" si="2"/>
        <v>97.875607460385496</v>
      </c>
      <c r="AG17" s="16">
        <f t="shared" si="2"/>
        <v>96.971945743368536</v>
      </c>
      <c r="AH17" s="16">
        <f t="shared" si="2"/>
        <v>96.068284026351577</v>
      </c>
      <c r="AI17" s="16">
        <f t="shared" si="2"/>
        <v>95.164622309334618</v>
      </c>
      <c r="AJ17" s="16">
        <f t="shared" si="2"/>
        <v>94.260960592317659</v>
      </c>
      <c r="AK17" s="16">
        <f t="shared" si="2"/>
        <v>93.3572988753007</v>
      </c>
      <c r="AL17" s="16">
        <f t="shared" si="2"/>
        <v>92.45363715828374</v>
      </c>
      <c r="AM17" s="16">
        <f t="shared" si="2"/>
        <v>91.549975441266781</v>
      </c>
      <c r="AN17" s="16">
        <f t="shared" si="2"/>
        <v>90.646313724249822</v>
      </c>
      <c r="AO17" s="16">
        <f t="shared" si="2"/>
        <v>89.742652007232863</v>
      </c>
      <c r="AP17" s="16">
        <f t="shared" si="2"/>
        <v>88.838990290215904</v>
      </c>
      <c r="AQ17" s="16">
        <f t="shared" si="2"/>
        <v>87.935328573198944</v>
      </c>
      <c r="AR17" s="16">
        <f t="shared" si="2"/>
        <v>87.031666856181985</v>
      </c>
    </row>
    <row r="18" spans="1:44" ht="15.75" customHeight="1">
      <c r="A18" s="5">
        <f>ROW()</f>
        <v>18</v>
      </c>
      <c r="B18" s="53"/>
      <c r="C18" s="55"/>
    </row>
    <row r="19" spans="1:44" ht="15.75" customHeight="1">
      <c r="A19" s="5">
        <f>ROW()</f>
        <v>19</v>
      </c>
      <c r="B19" s="52" t="s">
        <v>16</v>
      </c>
      <c r="C19" s="54" t="s">
        <v>82</v>
      </c>
      <c r="E19" s="6">
        <v>2010</v>
      </c>
      <c r="F19" s="6">
        <f>E19+1</f>
        <v>2011</v>
      </c>
      <c r="G19" s="6">
        <f>F19+1</f>
        <v>2012</v>
      </c>
      <c r="H19" s="6">
        <f>G19+1</f>
        <v>2013</v>
      </c>
      <c r="I19" s="6">
        <f>H19+1</f>
        <v>2014</v>
      </c>
    </row>
    <row r="20" spans="1:44" ht="15.75" customHeight="1">
      <c r="A20" s="5">
        <f>ROW()</f>
        <v>20</v>
      </c>
      <c r="B20" s="53" t="s">
        <v>8</v>
      </c>
      <c r="C20" s="55"/>
      <c r="E20" s="16">
        <f>Y14</f>
        <v>89.495483594000532</v>
      </c>
      <c r="F20" s="16">
        <f>E23</f>
        <v>101.4902543284533</v>
      </c>
      <c r="G20" s="16">
        <f>F23</f>
        <v>97.875607460385467</v>
      </c>
      <c r="H20" s="16">
        <f>G23</f>
        <v>94.26096059231763</v>
      </c>
      <c r="I20" s="16">
        <f>H23</f>
        <v>90.646313724249794</v>
      </c>
    </row>
    <row r="21" spans="1:44" ht="15.75" customHeight="1">
      <c r="A21" s="5">
        <f>ROW()</f>
        <v>21</v>
      </c>
      <c r="B21" s="53" t="s">
        <v>17</v>
      </c>
      <c r="C21" s="55"/>
      <c r="E21" s="16">
        <f t="shared" ref="E21:I22" si="3">SUMIF($E$12:$AR$12,E$19,$E15:$AR15)</f>
        <v>15.290858059612022</v>
      </c>
      <c r="F21" s="16">
        <f t="shared" si="3"/>
        <v>0</v>
      </c>
      <c r="G21" s="16">
        <f t="shared" si="3"/>
        <v>0</v>
      </c>
      <c r="H21" s="16">
        <f t="shared" si="3"/>
        <v>0</v>
      </c>
      <c r="I21" s="16">
        <f t="shared" si="3"/>
        <v>0</v>
      </c>
    </row>
    <row r="22" spans="1:44" ht="15.75" customHeight="1">
      <c r="A22" s="5">
        <f>ROW()</f>
        <v>22</v>
      </c>
      <c r="B22" s="53" t="s">
        <v>11</v>
      </c>
      <c r="C22" s="55"/>
      <c r="E22" s="16">
        <f t="shared" si="3"/>
        <v>3.2960873251592502</v>
      </c>
      <c r="F22" s="16">
        <f t="shared" si="3"/>
        <v>3.6146468680678345</v>
      </c>
      <c r="G22" s="16">
        <f t="shared" si="3"/>
        <v>3.6146468680678345</v>
      </c>
      <c r="H22" s="16">
        <f t="shared" si="3"/>
        <v>3.6146468680678345</v>
      </c>
      <c r="I22" s="16">
        <f t="shared" si="3"/>
        <v>3.6146468680678345</v>
      </c>
    </row>
    <row r="23" spans="1:44" ht="15.75" customHeight="1">
      <c r="A23" s="5">
        <f>ROW()</f>
        <v>23</v>
      </c>
      <c r="B23" s="53" t="s">
        <v>9</v>
      </c>
      <c r="C23" s="55"/>
      <c r="E23" s="16">
        <f>E20+E21-E22</f>
        <v>101.4902543284533</v>
      </c>
      <c r="F23" s="16">
        <f>F20+F21-F22</f>
        <v>97.875607460385467</v>
      </c>
      <c r="G23" s="16">
        <f>G20+G21-G22</f>
        <v>94.26096059231763</v>
      </c>
      <c r="H23" s="16">
        <f>H20+H21-H22</f>
        <v>90.646313724249794</v>
      </c>
      <c r="I23" s="16">
        <f>I20+I21-I22</f>
        <v>87.031666856181957</v>
      </c>
    </row>
    <row r="24" spans="1:44" ht="15.75" customHeight="1">
      <c r="A24" s="5">
        <f>ROW()</f>
        <v>24</v>
      </c>
      <c r="B24" s="53"/>
      <c r="C24" s="55"/>
    </row>
    <row r="25" spans="1:44" ht="15.75" customHeight="1">
      <c r="A25" s="5">
        <f>ROW()</f>
        <v>25</v>
      </c>
      <c r="B25" s="52" t="s">
        <v>23</v>
      </c>
      <c r="C25" s="54" t="s">
        <v>82</v>
      </c>
      <c r="E25" s="6">
        <v>2010</v>
      </c>
      <c r="F25" s="6">
        <f>E25+1</f>
        <v>2011</v>
      </c>
      <c r="G25" s="6">
        <f>F25+1</f>
        <v>2012</v>
      </c>
      <c r="H25" s="6">
        <f>G25+1</f>
        <v>2013</v>
      </c>
      <c r="I25" s="6">
        <f>H25+1</f>
        <v>2014</v>
      </c>
    </row>
    <row r="26" spans="1:44" ht="15.75" customHeight="1">
      <c r="A26" s="5">
        <f>ROW()</f>
        <v>26</v>
      </c>
      <c r="B26" s="53" t="s">
        <v>8</v>
      </c>
      <c r="C26" s="55"/>
      <c r="E26" s="20">
        <v>442.56235065840133</v>
      </c>
      <c r="F26" s="16">
        <f>E30</f>
        <v>442.59834308973399</v>
      </c>
      <c r="G26" s="16">
        <f>F30</f>
        <v>439.99773328473299</v>
      </c>
      <c r="H26" s="16">
        <f>G30</f>
        <v>431.21915384608724</v>
      </c>
      <c r="I26" s="16">
        <f>H30</f>
        <v>421.85291420756073</v>
      </c>
      <c r="J26" s="21" t="s">
        <v>130</v>
      </c>
    </row>
    <row r="27" spans="1:44" ht="15.75" customHeight="1">
      <c r="A27" s="5">
        <f>ROW()</f>
        <v>27</v>
      </c>
      <c r="B27" s="53" t="s">
        <v>17</v>
      </c>
      <c r="C27" s="55"/>
      <c r="E27" s="20">
        <v>8.720832124791464</v>
      </c>
      <c r="F27" s="20">
        <v>9.118908758257378</v>
      </c>
      <c r="G27" s="20">
        <v>3.6863101406632075</v>
      </c>
      <c r="H27" s="20">
        <v>2.6779005848129089</v>
      </c>
      <c r="I27" s="20">
        <v>2.1626067029157459</v>
      </c>
      <c r="J27" s="21" t="s">
        <v>131</v>
      </c>
    </row>
    <row r="28" spans="1:44" ht="15.75" customHeight="1">
      <c r="A28" s="5">
        <f>ROW()</f>
        <v>28</v>
      </c>
      <c r="B28" s="53" t="s">
        <v>20</v>
      </c>
      <c r="C28" s="55"/>
      <c r="E28" s="20">
        <v>2.072077173793816</v>
      </c>
      <c r="F28" s="20">
        <v>-0.42507402060733401</v>
      </c>
      <c r="G28" s="20">
        <v>-0.57291366206333549</v>
      </c>
      <c r="H28" s="20">
        <v>0.11559266676554625</v>
      </c>
      <c r="I28" s="20">
        <v>0.17578100720248102</v>
      </c>
      <c r="J28" s="21" t="s">
        <v>132</v>
      </c>
    </row>
    <row r="29" spans="1:44" ht="15.75" customHeight="1">
      <c r="A29" s="5">
        <f>ROW()</f>
        <v>29</v>
      </c>
      <c r="B29" s="53" t="s">
        <v>11</v>
      </c>
      <c r="C29" s="55"/>
      <c r="E29" s="20">
        <v>10.756916867252627</v>
      </c>
      <c r="F29" s="20">
        <v>11.294444542651018</v>
      </c>
      <c r="G29" s="20">
        <v>11.891975917245581</v>
      </c>
      <c r="H29" s="20">
        <v>12.159732890104989</v>
      </c>
      <c r="I29" s="20">
        <v>12.261890267556094</v>
      </c>
      <c r="J29" s="21" t="s">
        <v>92</v>
      </c>
    </row>
    <row r="30" spans="1:44" ht="15.75" customHeight="1">
      <c r="A30" s="5">
        <f>ROW()</f>
        <v>30</v>
      </c>
      <c r="B30" s="53" t="s">
        <v>9</v>
      </c>
      <c r="C30" s="55"/>
      <c r="E30" s="16">
        <f>E26+E27+E28-E29</f>
        <v>442.59834308973399</v>
      </c>
      <c r="F30" s="16">
        <f>F26+F27+F28-F29</f>
        <v>439.99773328473299</v>
      </c>
      <c r="G30" s="16">
        <f>G26+G27+G28-G29</f>
        <v>431.21915384608724</v>
      </c>
      <c r="H30" s="16">
        <f>H26+H27+H28-H29</f>
        <v>421.85291420756073</v>
      </c>
      <c r="I30" s="16">
        <f>I26+I27+I28-I29</f>
        <v>411.92941165012286</v>
      </c>
    </row>
    <row r="31" spans="1:44" ht="15.75" customHeight="1">
      <c r="A31" s="5">
        <f>ROW()</f>
        <v>31</v>
      </c>
      <c r="B31" s="53"/>
      <c r="C31" s="55"/>
    </row>
    <row r="32" spans="1:44" ht="15.75" customHeight="1">
      <c r="A32" s="5">
        <f>ROW()</f>
        <v>32</v>
      </c>
      <c r="B32" s="52" t="s">
        <v>25</v>
      </c>
      <c r="C32" s="54" t="s">
        <v>82</v>
      </c>
      <c r="E32" s="6">
        <v>2010</v>
      </c>
      <c r="F32" s="6">
        <f>E32+1</f>
        <v>2011</v>
      </c>
      <c r="G32" s="6">
        <f>F32+1</f>
        <v>2012</v>
      </c>
      <c r="H32" s="6">
        <f>G32+1</f>
        <v>2013</v>
      </c>
      <c r="I32" s="6">
        <f>H32+1</f>
        <v>2014</v>
      </c>
    </row>
    <row r="33" spans="1:10" ht="15.75" customHeight="1">
      <c r="A33" s="5">
        <f>ROW()</f>
        <v>33</v>
      </c>
      <c r="B33" s="53" t="s">
        <v>8</v>
      </c>
      <c r="C33" s="55"/>
      <c r="E33" s="16">
        <f t="shared" ref="E33:I37" si="4">E20+E26</f>
        <v>532.0578342524019</v>
      </c>
      <c r="F33" s="16">
        <f t="shared" si="4"/>
        <v>544.08859741818731</v>
      </c>
      <c r="G33" s="16">
        <f t="shared" si="4"/>
        <v>537.87334074511841</v>
      </c>
      <c r="H33" s="16">
        <f t="shared" si="4"/>
        <v>525.48011443840483</v>
      </c>
      <c r="I33" s="16">
        <f t="shared" si="4"/>
        <v>512.49922793181054</v>
      </c>
    </row>
    <row r="34" spans="1:10" ht="15.75" customHeight="1">
      <c r="A34" s="5">
        <f>ROW()</f>
        <v>34</v>
      </c>
      <c r="B34" s="53" t="s">
        <v>17</v>
      </c>
      <c r="C34" s="55"/>
      <c r="E34" s="16">
        <f t="shared" si="4"/>
        <v>24.011690184403484</v>
      </c>
      <c r="F34" s="16">
        <f t="shared" si="4"/>
        <v>9.118908758257378</v>
      </c>
      <c r="G34" s="16">
        <f t="shared" si="4"/>
        <v>3.6863101406632075</v>
      </c>
      <c r="H34" s="16">
        <f t="shared" si="4"/>
        <v>2.6779005848129089</v>
      </c>
      <c r="I34" s="16">
        <f t="shared" si="4"/>
        <v>2.1626067029157459</v>
      </c>
    </row>
    <row r="35" spans="1:10" ht="15.75" customHeight="1">
      <c r="A35" s="5">
        <f>ROW()</f>
        <v>35</v>
      </c>
      <c r="B35" s="53" t="s">
        <v>20</v>
      </c>
      <c r="C35" s="55"/>
      <c r="E35" s="16">
        <f>E28</f>
        <v>2.072077173793816</v>
      </c>
      <c r="F35" s="16">
        <f t="shared" ref="F35:I35" si="5">F28</f>
        <v>-0.42507402060733401</v>
      </c>
      <c r="G35" s="16">
        <f t="shared" si="5"/>
        <v>-0.57291366206333549</v>
      </c>
      <c r="H35" s="16">
        <f t="shared" si="5"/>
        <v>0.11559266676554625</v>
      </c>
      <c r="I35" s="16">
        <f t="shared" si="5"/>
        <v>0.17578100720248102</v>
      </c>
    </row>
    <row r="36" spans="1:10" ht="15.75" customHeight="1">
      <c r="A36" s="5">
        <f>ROW()</f>
        <v>36</v>
      </c>
      <c r="B36" s="53" t="s">
        <v>11</v>
      </c>
      <c r="C36" s="55"/>
      <c r="E36" s="16">
        <f>E22+E29</f>
        <v>14.053004192411878</v>
      </c>
      <c r="F36" s="16">
        <f t="shared" ref="F36:I36" si="6">F22+F29</f>
        <v>14.909091410718853</v>
      </c>
      <c r="G36" s="16">
        <f t="shared" si="6"/>
        <v>15.506622785313416</v>
      </c>
      <c r="H36" s="16">
        <f t="shared" si="6"/>
        <v>15.774379758172824</v>
      </c>
      <c r="I36" s="16">
        <f t="shared" si="6"/>
        <v>15.876537135623929</v>
      </c>
    </row>
    <row r="37" spans="1:10" ht="15.75" customHeight="1">
      <c r="A37" s="5">
        <f>ROW()</f>
        <v>37</v>
      </c>
      <c r="B37" s="53" t="s">
        <v>9</v>
      </c>
      <c r="C37" s="55"/>
      <c r="E37" s="16">
        <f t="shared" si="4"/>
        <v>442.59834308973399</v>
      </c>
      <c r="F37" s="16">
        <f t="shared" si="4"/>
        <v>439.99773328473299</v>
      </c>
      <c r="G37" s="16">
        <f t="shared" si="4"/>
        <v>431.21915384608724</v>
      </c>
      <c r="H37" s="16">
        <f t="shared" si="4"/>
        <v>421.85291420756073</v>
      </c>
      <c r="I37" s="16">
        <f t="shared" si="4"/>
        <v>411.92941165012286</v>
      </c>
    </row>
    <row r="38" spans="1:10" ht="15.75" customHeight="1">
      <c r="A38" s="5">
        <f>ROW()</f>
        <v>38</v>
      </c>
      <c r="B38" s="53"/>
      <c r="C38" s="55"/>
    </row>
    <row r="39" spans="1:10" ht="15.75" customHeight="1">
      <c r="A39" s="5">
        <f>ROW()</f>
        <v>39</v>
      </c>
      <c r="B39" s="52" t="s">
        <v>21</v>
      </c>
      <c r="C39" s="55"/>
    </row>
    <row r="40" spans="1:10" ht="15.75" customHeight="1">
      <c r="A40" s="5">
        <f>ROW()</f>
        <v>40</v>
      </c>
      <c r="B40" s="56" t="s">
        <v>8</v>
      </c>
      <c r="C40" s="54" t="s">
        <v>82</v>
      </c>
      <c r="E40" s="6">
        <v>2010</v>
      </c>
      <c r="F40" s="6">
        <f>E40+1</f>
        <v>2011</v>
      </c>
      <c r="G40" s="6">
        <f>F40+1</f>
        <v>2012</v>
      </c>
      <c r="H40" s="6">
        <f>G40+1</f>
        <v>2013</v>
      </c>
      <c r="I40" s="6">
        <f>H40+1</f>
        <v>2014</v>
      </c>
    </row>
    <row r="41" spans="1:10" ht="15.75" customHeight="1">
      <c r="A41" s="5">
        <f>ROW()</f>
        <v>41</v>
      </c>
      <c r="B41" s="57" t="s">
        <v>0</v>
      </c>
      <c r="C41" s="55"/>
      <c r="E41" s="20">
        <v>371.32146337885445</v>
      </c>
      <c r="F41" s="20">
        <v>364.5104837369671</v>
      </c>
      <c r="G41" s="20">
        <v>357.69950409507976</v>
      </c>
      <c r="H41" s="20">
        <v>350.88852445319242</v>
      </c>
      <c r="I41" s="20">
        <v>344.07754481130507</v>
      </c>
      <c r="J41" s="21" t="s">
        <v>93</v>
      </c>
    </row>
    <row r="42" spans="1:10" ht="15.75" customHeight="1">
      <c r="A42" s="5">
        <f>ROW()</f>
        <v>42</v>
      </c>
      <c r="B42" s="57" t="s">
        <v>1</v>
      </c>
      <c r="C42" s="55"/>
      <c r="E42" s="20">
        <v>7.1436105479537089</v>
      </c>
      <c r="F42" s="20">
        <v>7.0027948082667617</v>
      </c>
      <c r="G42" s="20">
        <v>6.7946590685798149</v>
      </c>
      <c r="H42" s="20">
        <v>6.5865233288928682</v>
      </c>
      <c r="I42" s="20">
        <v>6.3783875892059214</v>
      </c>
      <c r="J42" s="21" t="s">
        <v>94</v>
      </c>
    </row>
    <row r="43" spans="1:10" ht="15.75" customHeight="1">
      <c r="A43" s="5">
        <f>ROW()</f>
        <v>43</v>
      </c>
      <c r="B43" s="57" t="s">
        <v>2</v>
      </c>
      <c r="C43" s="55"/>
      <c r="E43" s="20">
        <v>46.013028280806736</v>
      </c>
      <c r="F43" s="20">
        <v>46.758088586045986</v>
      </c>
      <c r="G43" s="20">
        <v>47.495140297812711</v>
      </c>
      <c r="H43" s="20">
        <v>45.453661692139399</v>
      </c>
      <c r="I43" s="20">
        <v>43.42698058394086</v>
      </c>
      <c r="J43" s="21" t="s">
        <v>95</v>
      </c>
    </row>
    <row r="44" spans="1:10" ht="15.75" customHeight="1">
      <c r="A44" s="5">
        <f>ROW()</f>
        <v>44</v>
      </c>
      <c r="B44" s="57" t="s">
        <v>3</v>
      </c>
      <c r="C44" s="55"/>
      <c r="E44" s="20">
        <v>2.0972180691810083</v>
      </c>
      <c r="F44" s="20">
        <v>2.0756773096174994</v>
      </c>
      <c r="G44" s="20">
        <v>2.0208533520538072</v>
      </c>
      <c r="H44" s="20">
        <v>1.9671491890587736</v>
      </c>
      <c r="I44" s="20">
        <v>1.9145495394590226</v>
      </c>
      <c r="J44" s="21" t="s">
        <v>96</v>
      </c>
    </row>
    <row r="45" spans="1:10" ht="15.75" customHeight="1">
      <c r="A45" s="5">
        <f>ROW()</f>
        <v>45</v>
      </c>
      <c r="B45" s="57" t="s">
        <v>4</v>
      </c>
      <c r="C45" s="55"/>
      <c r="E45" s="20">
        <v>2.1257907652676025</v>
      </c>
      <c r="F45" s="20">
        <v>2.2520531076552945</v>
      </c>
      <c r="G45" s="20">
        <v>3.8014601822637673</v>
      </c>
      <c r="H45" s="20">
        <v>5.2284291207058651</v>
      </c>
      <c r="I45" s="20">
        <v>5.0051036149939092</v>
      </c>
      <c r="J45" s="21" t="s">
        <v>97</v>
      </c>
    </row>
    <row r="46" spans="1:10" ht="15.75" customHeight="1">
      <c r="A46" s="5">
        <f>ROW()</f>
        <v>46</v>
      </c>
      <c r="B46" s="57" t="s">
        <v>5</v>
      </c>
      <c r="C46" s="55"/>
      <c r="E46" s="20">
        <v>1.7298093749999996</v>
      </c>
      <c r="F46" s="20">
        <v>2.9323290137095936</v>
      </c>
      <c r="G46" s="20">
        <v>4.0826221442340103</v>
      </c>
      <c r="H46" s="20">
        <v>3.82135681812106</v>
      </c>
      <c r="I46" s="20">
        <v>3.5595466116884773</v>
      </c>
      <c r="J46" s="21" t="s">
        <v>98</v>
      </c>
    </row>
    <row r="47" spans="1:10" ht="15.75" customHeight="1">
      <c r="A47" s="5">
        <f>ROW()</f>
        <v>47</v>
      </c>
      <c r="B47" s="57" t="s">
        <v>6</v>
      </c>
      <c r="C47" s="55"/>
      <c r="E47" s="20">
        <v>6.2155835256904668</v>
      </c>
      <c r="F47" s="20">
        <v>6.0590222618161249</v>
      </c>
      <c r="G47" s="20">
        <v>5.9031916927831087</v>
      </c>
      <c r="H47" s="20">
        <v>5.7481148976976666</v>
      </c>
      <c r="I47" s="20">
        <v>5.5938019315321519</v>
      </c>
      <c r="J47" s="21" t="s">
        <v>99</v>
      </c>
    </row>
    <row r="48" spans="1:10" ht="15.75" customHeight="1">
      <c r="A48" s="5">
        <f>ROW()</f>
        <v>48</v>
      </c>
      <c r="B48" s="58" t="s">
        <v>7</v>
      </c>
      <c r="C48" s="55"/>
      <c r="E48" s="20">
        <v>2.0925586721691243</v>
      </c>
      <c r="F48" s="20">
        <v>5.1125290483835855</v>
      </c>
      <c r="G48" s="20">
        <v>6.7300112552613456</v>
      </c>
      <c r="H48" s="20">
        <v>6.6280168116779254</v>
      </c>
      <c r="I48" s="20">
        <v>6.8840293240684947</v>
      </c>
      <c r="J48" s="21" t="s">
        <v>100</v>
      </c>
    </row>
    <row r="49" spans="1:10" ht="15.75" customHeight="1">
      <c r="A49" s="5">
        <f>ROW()</f>
        <v>49</v>
      </c>
      <c r="B49" s="53"/>
      <c r="C49" s="55"/>
    </row>
    <row r="50" spans="1:10" ht="15.75" customHeight="1">
      <c r="A50" s="5">
        <f>ROW()</f>
        <v>50</v>
      </c>
      <c r="B50" s="59" t="s">
        <v>11</v>
      </c>
      <c r="C50" s="54" t="s">
        <v>82</v>
      </c>
      <c r="E50" s="6">
        <v>2010</v>
      </c>
      <c r="F50" s="6">
        <f>E50+1</f>
        <v>2011</v>
      </c>
      <c r="G50" s="6">
        <f>F50+1</f>
        <v>2012</v>
      </c>
      <c r="H50" s="6">
        <f>G50+1</f>
        <v>2013</v>
      </c>
      <c r="I50" s="6">
        <f>H50+1</f>
        <v>2014</v>
      </c>
    </row>
    <row r="51" spans="1:10" ht="15.75" customHeight="1">
      <c r="A51" s="5">
        <f>ROW()</f>
        <v>51</v>
      </c>
      <c r="B51" s="57" t="s">
        <v>0</v>
      </c>
      <c r="C51" s="55"/>
      <c r="E51" s="20">
        <v>6.8109796418873625</v>
      </c>
      <c r="F51" s="20">
        <v>6.8109796418873625</v>
      </c>
      <c r="G51" s="20">
        <v>6.8109796418873625</v>
      </c>
      <c r="H51" s="20">
        <v>6.8109796418873625</v>
      </c>
      <c r="I51" s="20">
        <v>6.8109796418873625</v>
      </c>
      <c r="J51" s="21" t="s">
        <v>101</v>
      </c>
    </row>
    <row r="52" spans="1:10" ht="15.75" customHeight="1">
      <c r="A52" s="5">
        <f>ROW()</f>
        <v>52</v>
      </c>
      <c r="B52" s="57" t="s">
        <v>1</v>
      </c>
      <c r="C52" s="55"/>
      <c r="E52" s="20">
        <v>0.206815739686947</v>
      </c>
      <c r="F52" s="20">
        <v>0.20813573968694701</v>
      </c>
      <c r="G52" s="20">
        <v>0.20813573968694701</v>
      </c>
      <c r="H52" s="20">
        <v>0.20813573968694701</v>
      </c>
      <c r="I52" s="20">
        <v>0.20813573968694701</v>
      </c>
      <c r="J52" s="21" t="s">
        <v>102</v>
      </c>
    </row>
    <row r="53" spans="1:10" ht="15.75" customHeight="1">
      <c r="A53" s="5">
        <f>ROW()</f>
        <v>53</v>
      </c>
      <c r="B53" s="57" t="s">
        <v>2</v>
      </c>
      <c r="C53" s="55"/>
      <c r="E53" s="20">
        <v>2.6224260036765972</v>
      </c>
      <c r="F53" s="20">
        <v>2.7346755473071251</v>
      </c>
      <c r="G53" s="20">
        <v>2.8503997892762536</v>
      </c>
      <c r="H53" s="20">
        <v>2.8773638287296852</v>
      </c>
      <c r="I53" s="20">
        <v>2.9057199194140568</v>
      </c>
      <c r="J53" s="21" t="s">
        <v>103</v>
      </c>
    </row>
    <row r="54" spans="1:10" ht="15.75" customHeight="1">
      <c r="A54" s="5">
        <f>ROW()</f>
        <v>54</v>
      </c>
      <c r="B54" s="57" t="s">
        <v>3</v>
      </c>
      <c r="C54" s="55"/>
      <c r="E54" s="20">
        <v>0.10924839232572015</v>
      </c>
      <c r="F54" s="20">
        <v>0.11217198008446053</v>
      </c>
      <c r="G54" s="20">
        <v>0.1140835808351528</v>
      </c>
      <c r="H54" s="20">
        <v>0.1160962280964901</v>
      </c>
      <c r="I54" s="20">
        <v>0.11821278071304808</v>
      </c>
      <c r="J54" s="21" t="s">
        <v>104</v>
      </c>
    </row>
    <row r="55" spans="1:10" ht="15.75" customHeight="1">
      <c r="A55" s="5">
        <f>ROW()</f>
        <v>55</v>
      </c>
      <c r="B55" s="57" t="s">
        <v>4</v>
      </c>
      <c r="C55" s="55"/>
      <c r="E55" s="20">
        <v>0.30209164865336197</v>
      </c>
      <c r="F55" s="20">
        <v>0.33385505019794359</v>
      </c>
      <c r="G55" s="20">
        <v>0.51702868121213508</v>
      </c>
      <c r="H55" s="20">
        <v>0.70054639425287191</v>
      </c>
      <c r="I55" s="20">
        <v>0.71805253201046526</v>
      </c>
      <c r="J55" s="21" t="s">
        <v>105</v>
      </c>
    </row>
    <row r="56" spans="1:10" ht="15.75" customHeight="1">
      <c r="A56" s="5">
        <f>ROW()</f>
        <v>56</v>
      </c>
      <c r="B56" s="57" t="s">
        <v>5</v>
      </c>
      <c r="C56" s="55"/>
      <c r="E56" s="20">
        <v>0.11891097111957066</v>
      </c>
      <c r="F56" s="20">
        <v>0.20700634510818164</v>
      </c>
      <c r="G56" s="20">
        <v>0.29749297681702153</v>
      </c>
      <c r="H56" s="20">
        <v>0.29990815353062628</v>
      </c>
      <c r="I56" s="20">
        <v>0.30244801667049587</v>
      </c>
      <c r="J56" s="21" t="s">
        <v>106</v>
      </c>
    </row>
    <row r="57" spans="1:10" ht="15.75" customHeight="1">
      <c r="A57" s="5">
        <f>ROW()</f>
        <v>57</v>
      </c>
      <c r="B57" s="57" t="s">
        <v>6</v>
      </c>
      <c r="C57" s="55"/>
      <c r="E57" s="20">
        <v>0.17833431697922625</v>
      </c>
      <c r="F57" s="20">
        <v>0.17876977804132393</v>
      </c>
      <c r="G57" s="20">
        <v>0.17922856222149008</v>
      </c>
      <c r="H57" s="20">
        <v>0.17971159756421104</v>
      </c>
      <c r="I57" s="20">
        <v>0.18021957019218496</v>
      </c>
      <c r="J57" s="21" t="s">
        <v>107</v>
      </c>
    </row>
    <row r="58" spans="1:10" ht="15.75" customHeight="1">
      <c r="A58" s="5">
        <f>ROW()</f>
        <v>58</v>
      </c>
      <c r="B58" s="58" t="s">
        <v>7</v>
      </c>
      <c r="C58" s="55"/>
      <c r="E58" s="20">
        <v>0.40811015292384334</v>
      </c>
      <c r="F58" s="20">
        <v>0.70885046033767374</v>
      </c>
      <c r="G58" s="20">
        <v>0.91462694530921707</v>
      </c>
      <c r="H58" s="20">
        <v>0.96699130635679686</v>
      </c>
      <c r="I58" s="20">
        <v>1.0181220669815334</v>
      </c>
      <c r="J58" s="21" t="s">
        <v>108</v>
      </c>
    </row>
    <row r="59" spans="1:10" ht="15.75" customHeight="1">
      <c r="A59" s="5">
        <f>ROW()</f>
        <v>59</v>
      </c>
      <c r="B59" s="53"/>
      <c r="C59" s="55"/>
    </row>
    <row r="60" spans="1:10" ht="15.75" customHeight="1">
      <c r="A60" s="5">
        <f>ROW()</f>
        <v>60</v>
      </c>
      <c r="B60" s="59" t="s">
        <v>29</v>
      </c>
      <c r="C60" s="54" t="s">
        <v>82</v>
      </c>
      <c r="D60" s="6">
        <v>2009</v>
      </c>
      <c r="E60" s="6">
        <v>2010</v>
      </c>
    </row>
    <row r="61" spans="1:10" ht="15.75" customHeight="1">
      <c r="A61" s="5">
        <f>ROW()</f>
        <v>61</v>
      </c>
      <c r="B61" s="57" t="s">
        <v>0</v>
      </c>
      <c r="C61" s="55"/>
      <c r="D61" s="22">
        <v>-3.3E-4</v>
      </c>
      <c r="E61" s="16">
        <f>D61*(1+$E$91)</f>
        <v>-3.6457569314332487E-4</v>
      </c>
      <c r="F61" s="21" t="s">
        <v>109</v>
      </c>
    </row>
    <row r="62" spans="1:10" ht="15.75" customHeight="1">
      <c r="A62" s="5">
        <f>ROW()</f>
        <v>62</v>
      </c>
      <c r="B62" s="57" t="s">
        <v>1</v>
      </c>
      <c r="C62" s="55"/>
      <c r="D62" s="22">
        <v>0</v>
      </c>
      <c r="E62" s="16">
        <f t="shared" ref="E62:E68" si="7">D62*(1+$E$91)</f>
        <v>0</v>
      </c>
      <c r="F62" s="21" t="s">
        <v>110</v>
      </c>
    </row>
    <row r="63" spans="1:10" ht="15.75" customHeight="1">
      <c r="A63" s="5">
        <f>ROW()</f>
        <v>63</v>
      </c>
      <c r="B63" s="57" t="s">
        <v>2</v>
      </c>
      <c r="C63" s="55"/>
      <c r="D63" s="22">
        <v>-0.12459618650970994</v>
      </c>
      <c r="E63" s="16">
        <f t="shared" si="7"/>
        <v>-0.13765073048421964</v>
      </c>
      <c r="F63" s="21" t="s">
        <v>111</v>
      </c>
    </row>
    <row r="64" spans="1:10" ht="15.75" customHeight="1">
      <c r="A64" s="5">
        <f>ROW()</f>
        <v>64</v>
      </c>
      <c r="B64" s="57" t="s">
        <v>3</v>
      </c>
      <c r="C64" s="55"/>
      <c r="D64" s="22">
        <v>0</v>
      </c>
      <c r="E64" s="16">
        <f t="shared" si="7"/>
        <v>0</v>
      </c>
      <c r="F64" s="21" t="s">
        <v>112</v>
      </c>
    </row>
    <row r="65" spans="1:25" ht="15.75" customHeight="1">
      <c r="A65" s="5">
        <f>ROW()</f>
        <v>65</v>
      </c>
      <c r="B65" s="57" t="s">
        <v>4</v>
      </c>
      <c r="C65" s="55"/>
      <c r="D65" s="22">
        <v>-6.577417729511742E-2</v>
      </c>
      <c r="E65" s="16">
        <f t="shared" si="7"/>
        <v>-7.2665655388785985E-2</v>
      </c>
      <c r="F65" s="21" t="s">
        <v>113</v>
      </c>
    </row>
    <row r="66" spans="1:25" ht="15.75" customHeight="1">
      <c r="A66" s="5">
        <f>ROW()</f>
        <v>66</v>
      </c>
      <c r="B66" s="57" t="s">
        <v>5</v>
      </c>
      <c r="C66" s="55"/>
      <c r="D66" s="22">
        <v>0</v>
      </c>
      <c r="E66" s="16">
        <f t="shared" si="7"/>
        <v>0</v>
      </c>
      <c r="F66" s="21" t="s">
        <v>114</v>
      </c>
    </row>
    <row r="67" spans="1:25" ht="15.75" customHeight="1">
      <c r="A67" s="5">
        <f>ROW()</f>
        <v>67</v>
      </c>
      <c r="B67" s="57" t="s">
        <v>6</v>
      </c>
      <c r="C67" s="55"/>
      <c r="D67" s="22">
        <v>0</v>
      </c>
      <c r="E67" s="16">
        <f t="shared" si="7"/>
        <v>0</v>
      </c>
      <c r="F67" s="21" t="s">
        <v>115</v>
      </c>
    </row>
    <row r="68" spans="1:25" ht="15.75" customHeight="1">
      <c r="A68" s="5">
        <f>ROW()</f>
        <v>68</v>
      </c>
      <c r="B68" s="58" t="s">
        <v>7</v>
      </c>
      <c r="C68" s="55"/>
      <c r="D68" s="22">
        <v>-0.19631676406263313</v>
      </c>
      <c r="E68" s="16">
        <f t="shared" si="7"/>
        <v>-0.21688581919330013</v>
      </c>
      <c r="F68" s="21" t="s">
        <v>116</v>
      </c>
    </row>
    <row r="69" spans="1:25" ht="15.75" customHeight="1">
      <c r="A69" s="5">
        <f>ROW()</f>
        <v>69</v>
      </c>
      <c r="B69" s="53"/>
      <c r="C69" s="55"/>
    </row>
    <row r="70" spans="1:25" ht="15.75" customHeight="1">
      <c r="A70" s="5">
        <f>ROW()</f>
        <v>70</v>
      </c>
      <c r="B70" s="52" t="s">
        <v>26</v>
      </c>
      <c r="C70" s="55"/>
    </row>
    <row r="71" spans="1:25" ht="15.75" customHeight="1">
      <c r="A71" s="5">
        <f>ROW()</f>
        <v>71</v>
      </c>
      <c r="B71" s="56" t="s">
        <v>8</v>
      </c>
      <c r="C71" s="54" t="s">
        <v>82</v>
      </c>
      <c r="E71" s="6">
        <v>2010</v>
      </c>
      <c r="F71" s="6">
        <f>E71+1</f>
        <v>2011</v>
      </c>
      <c r="G71" s="6">
        <f>F71+1</f>
        <v>2012</v>
      </c>
      <c r="H71" s="6">
        <f>G71+1</f>
        <v>2013</v>
      </c>
      <c r="I71" s="6">
        <f>H71+1</f>
        <v>2014</v>
      </c>
    </row>
    <row r="72" spans="1:25" ht="15.75" customHeight="1">
      <c r="A72" s="5">
        <f>ROW()</f>
        <v>72</v>
      </c>
      <c r="B72" s="53" t="s">
        <v>10</v>
      </c>
      <c r="C72" s="55"/>
      <c r="E72" s="20">
        <v>3.8232880434782608</v>
      </c>
      <c r="F72" s="20">
        <v>5.8953652172720767</v>
      </c>
      <c r="G72" s="20">
        <v>5.4702911966647427</v>
      </c>
      <c r="H72" s="20">
        <v>4.8973775346014072</v>
      </c>
      <c r="I72" s="20">
        <v>5.0129702013669535</v>
      </c>
      <c r="J72" s="21" t="s">
        <v>134</v>
      </c>
    </row>
    <row r="73" spans="1:25" ht="15.75" customHeight="1">
      <c r="A73" s="5">
        <f>ROW()</f>
        <v>73</v>
      </c>
      <c r="B73" s="53"/>
      <c r="C73" s="55"/>
    </row>
    <row r="74" spans="1:25" ht="15.75" customHeight="1">
      <c r="A74" s="5">
        <f>ROW()</f>
        <v>74</v>
      </c>
      <c r="B74" s="56" t="s">
        <v>20</v>
      </c>
      <c r="C74" s="54" t="s">
        <v>82</v>
      </c>
      <c r="E74" s="6">
        <v>2010</v>
      </c>
      <c r="F74" s="6">
        <f>E74+1</f>
        <v>2011</v>
      </c>
      <c r="G74" s="6">
        <f>F74+1</f>
        <v>2012</v>
      </c>
      <c r="H74" s="6">
        <f>G74+1</f>
        <v>2013</v>
      </c>
      <c r="I74" s="6">
        <f>H74+1</f>
        <v>2014</v>
      </c>
    </row>
    <row r="75" spans="1:25" ht="15.75" customHeight="1">
      <c r="A75" s="5">
        <f>ROW()</f>
        <v>75</v>
      </c>
      <c r="B75" s="53" t="s">
        <v>10</v>
      </c>
      <c r="C75" s="55"/>
      <c r="E75" s="20">
        <v>2.072077173793816</v>
      </c>
      <c r="F75" s="20">
        <v>-0.42507402060733401</v>
      </c>
      <c r="G75" s="20">
        <v>-0.57291366206333549</v>
      </c>
      <c r="H75" s="20">
        <v>0.11559266676554625</v>
      </c>
      <c r="I75" s="20">
        <v>0.17578100720248102</v>
      </c>
      <c r="J75" s="21" t="s">
        <v>133</v>
      </c>
    </row>
    <row r="76" spans="1:25" ht="15.75" customHeight="1">
      <c r="A76" s="5">
        <f>ROW()</f>
        <v>76</v>
      </c>
      <c r="B76" s="53"/>
      <c r="C76" s="55"/>
    </row>
    <row r="77" spans="1:25" ht="15.75" customHeight="1">
      <c r="A77" s="5">
        <f>ROW()</f>
        <v>77</v>
      </c>
      <c r="B77" s="52" t="s">
        <v>75</v>
      </c>
      <c r="C77" s="54" t="s">
        <v>82</v>
      </c>
      <c r="E77" s="13">
        <v>2010</v>
      </c>
      <c r="F77" s="14">
        <v>2010</v>
      </c>
      <c r="G77" s="14">
        <v>2010</v>
      </c>
      <c r="H77" s="14">
        <v>2010</v>
      </c>
      <c r="I77" s="13">
        <v>2011</v>
      </c>
      <c r="J77" s="14">
        <v>2011</v>
      </c>
      <c r="K77" s="14">
        <v>2011</v>
      </c>
      <c r="L77" s="14">
        <v>2011</v>
      </c>
      <c r="M77" s="13">
        <v>2012</v>
      </c>
      <c r="N77" s="14">
        <v>2012</v>
      </c>
      <c r="O77" s="14">
        <v>2012</v>
      </c>
      <c r="P77" s="14">
        <v>2012</v>
      </c>
      <c r="Q77" s="13">
        <v>2013</v>
      </c>
      <c r="R77" s="14">
        <v>2013</v>
      </c>
      <c r="S77" s="14">
        <v>2013</v>
      </c>
      <c r="T77" s="14">
        <v>2013</v>
      </c>
      <c r="U77" s="13">
        <v>2014</v>
      </c>
      <c r="V77" s="14">
        <v>2014</v>
      </c>
      <c r="W77" s="14">
        <v>2014</v>
      </c>
      <c r="X77" s="14">
        <v>2014</v>
      </c>
    </row>
    <row r="78" spans="1:25" ht="15.75" customHeight="1">
      <c r="A78" s="5">
        <f>ROW()</f>
        <v>78</v>
      </c>
      <c r="B78" s="52"/>
      <c r="C78" s="54" t="s">
        <v>83</v>
      </c>
      <c r="E78" s="13" t="s">
        <v>84</v>
      </c>
      <c r="F78" s="14" t="s">
        <v>85</v>
      </c>
      <c r="G78" s="14" t="s">
        <v>86</v>
      </c>
      <c r="H78" s="14" t="s">
        <v>87</v>
      </c>
      <c r="I78" s="13" t="s">
        <v>84</v>
      </c>
      <c r="J78" s="14" t="s">
        <v>85</v>
      </c>
      <c r="K78" s="14" t="s">
        <v>86</v>
      </c>
      <c r="L78" s="14" t="s">
        <v>87</v>
      </c>
      <c r="M78" s="13" t="s">
        <v>84</v>
      </c>
      <c r="N78" s="14" t="s">
        <v>85</v>
      </c>
      <c r="O78" s="14" t="s">
        <v>86</v>
      </c>
      <c r="P78" s="14" t="s">
        <v>87</v>
      </c>
      <c r="Q78" s="13" t="s">
        <v>84</v>
      </c>
      <c r="R78" s="14" t="s">
        <v>85</v>
      </c>
      <c r="S78" s="14" t="s">
        <v>86</v>
      </c>
      <c r="T78" s="14" t="s">
        <v>87</v>
      </c>
      <c r="U78" s="13" t="s">
        <v>84</v>
      </c>
      <c r="V78" s="14" t="s">
        <v>85</v>
      </c>
      <c r="W78" s="14" t="s">
        <v>86</v>
      </c>
      <c r="X78" s="14" t="s">
        <v>87</v>
      </c>
    </row>
    <row r="79" spans="1:25" ht="15.75" customHeight="1">
      <c r="A79" s="5">
        <f>ROW()</f>
        <v>79</v>
      </c>
      <c r="B79" s="53" t="s">
        <v>18</v>
      </c>
      <c r="C79" s="53"/>
      <c r="E79" s="17">
        <v>0.70886544763106696</v>
      </c>
      <c r="F79" s="17">
        <v>0.70886544763106696</v>
      </c>
      <c r="G79" s="17">
        <v>0.70886544763106696</v>
      </c>
      <c r="H79" s="17">
        <v>0.70886544763106696</v>
      </c>
      <c r="I79" s="17">
        <v>0.72961072771566204</v>
      </c>
      <c r="J79" s="17">
        <v>0.72961072771566204</v>
      </c>
      <c r="K79" s="17">
        <v>0.72961072771566204</v>
      </c>
      <c r="L79" s="17">
        <v>0.72961072771566204</v>
      </c>
      <c r="M79" s="17">
        <v>0.75186205597181566</v>
      </c>
      <c r="N79" s="17">
        <v>0.75186205597181566</v>
      </c>
      <c r="O79" s="17">
        <v>0.75186205597181566</v>
      </c>
      <c r="P79" s="17">
        <v>0.75186205597181566</v>
      </c>
      <c r="Q79" s="17">
        <v>0.76617467718071286</v>
      </c>
      <c r="R79" s="17">
        <v>0.76617467718071286</v>
      </c>
      <c r="S79" s="17">
        <v>0.76617467718071286</v>
      </c>
      <c r="T79" s="17">
        <v>0.76617467718071286</v>
      </c>
      <c r="U79" s="17">
        <v>0.78197176842765681</v>
      </c>
      <c r="V79" s="17">
        <v>0.78197176842765681</v>
      </c>
      <c r="W79" s="17">
        <v>0.78197176842765681</v>
      </c>
      <c r="X79" s="17">
        <v>0.78197176842765681</v>
      </c>
      <c r="Y79" s="18" t="s">
        <v>117</v>
      </c>
    </row>
    <row r="80" spans="1:25" ht="15.75" customHeight="1">
      <c r="A80" s="5">
        <f>ROW()</f>
        <v>80</v>
      </c>
      <c r="B80" s="53"/>
      <c r="C80" s="53"/>
    </row>
    <row r="81" spans="1:25" ht="15.75" customHeight="1">
      <c r="A81" s="5">
        <f>ROW()</f>
        <v>81</v>
      </c>
      <c r="B81" s="52" t="s">
        <v>19</v>
      </c>
      <c r="C81" s="54" t="s">
        <v>82</v>
      </c>
      <c r="E81" s="6">
        <v>2010</v>
      </c>
      <c r="F81" s="6">
        <f>E81+1</f>
        <v>2011</v>
      </c>
      <c r="G81" s="6">
        <f>F81+1</f>
        <v>2012</v>
      </c>
      <c r="H81" s="6">
        <f>G81+1</f>
        <v>2013</v>
      </c>
      <c r="I81" s="6">
        <f>H81+1</f>
        <v>2014</v>
      </c>
    </row>
    <row r="82" spans="1:25" ht="15.75" customHeight="1">
      <c r="A82" s="5">
        <f>ROW()</f>
        <v>82</v>
      </c>
      <c r="B82" s="53" t="s">
        <v>18</v>
      </c>
      <c r="C82" s="53"/>
      <c r="E82" s="23">
        <f>SUMIF($E$77:$X$77,E81,$E$79:$X$79)</f>
        <v>2.8354617905242678</v>
      </c>
      <c r="F82" s="23">
        <f t="shared" ref="F82:I82" si="8">SUMIF($E$77:$X$77,F81,$E$79:$X$79)</f>
        <v>2.9184429108626482</v>
      </c>
      <c r="G82" s="23">
        <f t="shared" si="8"/>
        <v>3.0074482238872626</v>
      </c>
      <c r="H82" s="23">
        <f t="shared" si="8"/>
        <v>3.0646987087228514</v>
      </c>
      <c r="I82" s="23">
        <f t="shared" si="8"/>
        <v>3.1278870737106272</v>
      </c>
    </row>
    <row r="83" spans="1:25" ht="15.75" customHeight="1">
      <c r="A83" s="5">
        <f>ROW()</f>
        <v>83</v>
      </c>
      <c r="B83" s="53"/>
      <c r="C83" s="53"/>
    </row>
    <row r="84" spans="1:25" ht="15.75" customHeight="1">
      <c r="A84" s="5">
        <f>ROW()</f>
        <v>84</v>
      </c>
      <c r="B84" s="52" t="s">
        <v>27</v>
      </c>
      <c r="C84" s="54" t="s">
        <v>82</v>
      </c>
      <c r="E84" s="6">
        <v>2010</v>
      </c>
      <c r="F84" s="6">
        <f>E84+1</f>
        <v>2011</v>
      </c>
      <c r="G84" s="6">
        <f>F84+1</f>
        <v>2012</v>
      </c>
      <c r="H84" s="6">
        <f>G84+1</f>
        <v>2013</v>
      </c>
      <c r="I84" s="6">
        <f>H84+1</f>
        <v>2014</v>
      </c>
    </row>
    <row r="85" spans="1:25" ht="15.75" customHeight="1">
      <c r="A85" s="5">
        <f>ROW()</f>
        <v>85</v>
      </c>
      <c r="B85" s="53" t="s">
        <v>18</v>
      </c>
      <c r="C85" s="53"/>
      <c r="E85" s="20">
        <v>29.972130193082048</v>
      </c>
      <c r="F85" s="20">
        <v>26.126230948023313</v>
      </c>
      <c r="G85" s="20">
        <v>26.995693807428243</v>
      </c>
      <c r="H85" s="20">
        <v>28.85785771516349</v>
      </c>
      <c r="I85" s="20">
        <v>30.798930877702997</v>
      </c>
      <c r="J85" s="21" t="s">
        <v>118</v>
      </c>
    </row>
    <row r="86" spans="1:25" ht="15.75" customHeight="1">
      <c r="A86" s="5">
        <f>ROW()</f>
        <v>86</v>
      </c>
      <c r="B86" s="53"/>
      <c r="C86" s="53"/>
    </row>
    <row r="87" spans="1:25" ht="15.75" customHeight="1">
      <c r="A87" s="5">
        <f>ROW()</f>
        <v>87</v>
      </c>
      <c r="B87" s="52" t="s">
        <v>28</v>
      </c>
      <c r="C87" s="54" t="s">
        <v>82</v>
      </c>
      <c r="E87" s="6">
        <v>2010</v>
      </c>
      <c r="F87" s="6">
        <f>E87+1</f>
        <v>2011</v>
      </c>
      <c r="G87" s="6">
        <f>F87+1</f>
        <v>2012</v>
      </c>
      <c r="H87" s="6">
        <f>G87+1</f>
        <v>2013</v>
      </c>
      <c r="I87" s="6">
        <f>H87+1</f>
        <v>2014</v>
      </c>
    </row>
    <row r="88" spans="1:25" ht="15.75" customHeight="1">
      <c r="A88" s="5">
        <f>ROW()</f>
        <v>88</v>
      </c>
      <c r="B88" s="53" t="s">
        <v>18</v>
      </c>
      <c r="C88" s="53"/>
      <c r="E88" s="16">
        <f>E82+E85</f>
        <v>32.807591983606315</v>
      </c>
      <c r="F88" s="16">
        <f t="shared" ref="F88:I88" si="9">F82+F85</f>
        <v>29.044673858885961</v>
      </c>
      <c r="G88" s="16">
        <f t="shared" si="9"/>
        <v>30.003142031315505</v>
      </c>
      <c r="H88" s="16">
        <f t="shared" si="9"/>
        <v>31.922556423886341</v>
      </c>
      <c r="I88" s="16">
        <f t="shared" si="9"/>
        <v>33.926817951413625</v>
      </c>
    </row>
    <row r="89" spans="1:25" ht="15.75" customHeight="1">
      <c r="A89" s="5">
        <f>ROW()</f>
        <v>89</v>
      </c>
      <c r="B89" s="53"/>
      <c r="C89" s="53"/>
    </row>
    <row r="90" spans="1:25" ht="15.75" customHeight="1">
      <c r="A90" s="5">
        <f>ROW()</f>
        <v>90</v>
      </c>
      <c r="B90" s="53"/>
      <c r="C90" s="54" t="s">
        <v>82</v>
      </c>
      <c r="E90" s="6">
        <v>2010</v>
      </c>
      <c r="F90" s="6">
        <f>E90+1</f>
        <v>2011</v>
      </c>
      <c r="G90" s="6">
        <f>F90+1</f>
        <v>2012</v>
      </c>
      <c r="H90" s="6">
        <f>G90+1</f>
        <v>2013</v>
      </c>
      <c r="I90" s="6">
        <f>H90+1</f>
        <v>2014</v>
      </c>
    </row>
    <row r="91" spans="1:25" ht="15.75" customHeight="1">
      <c r="A91" s="5">
        <f>ROW()</f>
        <v>91</v>
      </c>
      <c r="B91" s="60" t="s">
        <v>22</v>
      </c>
      <c r="C91" s="53"/>
      <c r="E91" s="24">
        <v>0.1047748277070451</v>
      </c>
      <c r="F91" s="24">
        <v>0.1047748277070451</v>
      </c>
      <c r="G91" s="24">
        <v>0.1047748277070451</v>
      </c>
      <c r="H91" s="24">
        <v>0.1047748277070451</v>
      </c>
      <c r="I91" s="24">
        <v>0.1047748277070451</v>
      </c>
      <c r="J91" s="21" t="s">
        <v>119</v>
      </c>
      <c r="L91" s="25"/>
    </row>
    <row r="92" spans="1:25" ht="15.75" customHeight="1">
      <c r="A92" s="5">
        <f>ROW()</f>
        <v>92</v>
      </c>
      <c r="B92" s="60"/>
      <c r="C92" s="53"/>
      <c r="E92" s="25"/>
      <c r="F92" s="25"/>
      <c r="G92" s="25"/>
      <c r="H92" s="25"/>
      <c r="I92" s="25"/>
    </row>
    <row r="93" spans="1:25" ht="15.75" customHeight="1">
      <c r="A93" s="5">
        <f>ROW()</f>
        <v>93</v>
      </c>
      <c r="B93" s="61" t="s">
        <v>39</v>
      </c>
      <c r="C93" s="54" t="s">
        <v>82</v>
      </c>
      <c r="E93" s="13">
        <v>2010</v>
      </c>
      <c r="F93" s="14">
        <v>2010</v>
      </c>
      <c r="G93" s="14">
        <v>2010</v>
      </c>
      <c r="H93" s="14">
        <v>2010</v>
      </c>
      <c r="I93" s="13">
        <v>2011</v>
      </c>
      <c r="J93" s="14">
        <v>2011</v>
      </c>
      <c r="K93" s="14">
        <v>2011</v>
      </c>
      <c r="L93" s="14">
        <v>2011</v>
      </c>
      <c r="M93" s="13">
        <v>2012</v>
      </c>
      <c r="N93" s="14">
        <v>2012</v>
      </c>
      <c r="O93" s="14">
        <v>2012</v>
      </c>
      <c r="P93" s="14">
        <v>2012</v>
      </c>
      <c r="Q93" s="13">
        <v>2013</v>
      </c>
      <c r="R93" s="14">
        <v>2013</v>
      </c>
      <c r="S93" s="14">
        <v>2013</v>
      </c>
      <c r="T93" s="14">
        <v>2013</v>
      </c>
      <c r="U93" s="13">
        <v>2014</v>
      </c>
      <c r="V93" s="14">
        <v>2014</v>
      </c>
      <c r="W93" s="14">
        <v>2014</v>
      </c>
      <c r="X93" s="14">
        <v>2014</v>
      </c>
    </row>
    <row r="94" spans="1:25" ht="15.75" customHeight="1">
      <c r="A94" s="5">
        <f>ROW()</f>
        <v>94</v>
      </c>
      <c r="B94" s="61"/>
      <c r="C94" s="54" t="s">
        <v>83</v>
      </c>
      <c r="E94" s="13" t="s">
        <v>84</v>
      </c>
      <c r="F94" s="14" t="s">
        <v>85</v>
      </c>
      <c r="G94" s="14" t="s">
        <v>86</v>
      </c>
      <c r="H94" s="14" t="s">
        <v>87</v>
      </c>
      <c r="I94" s="13" t="s">
        <v>84</v>
      </c>
      <c r="J94" s="14" t="s">
        <v>85</v>
      </c>
      <c r="K94" s="14" t="s">
        <v>86</v>
      </c>
      <c r="L94" s="14" t="s">
        <v>87</v>
      </c>
      <c r="M94" s="13" t="s">
        <v>84</v>
      </c>
      <c r="N94" s="14" t="s">
        <v>85</v>
      </c>
      <c r="O94" s="14" t="s">
        <v>86</v>
      </c>
      <c r="P94" s="14" t="s">
        <v>87</v>
      </c>
      <c r="Q94" s="13" t="s">
        <v>84</v>
      </c>
      <c r="R94" s="14" t="s">
        <v>85</v>
      </c>
      <c r="S94" s="14" t="s">
        <v>86</v>
      </c>
      <c r="T94" s="14" t="s">
        <v>87</v>
      </c>
      <c r="U94" s="13" t="s">
        <v>84</v>
      </c>
      <c r="V94" s="14" t="s">
        <v>85</v>
      </c>
      <c r="W94" s="14" t="s">
        <v>86</v>
      </c>
      <c r="X94" s="14" t="s">
        <v>87</v>
      </c>
    </row>
    <row r="95" spans="1:25" ht="15.75" customHeight="1">
      <c r="A95" s="5">
        <f>ROW()</f>
        <v>95</v>
      </c>
      <c r="B95" s="60" t="s">
        <v>14</v>
      </c>
      <c r="C95" s="53"/>
      <c r="E95" s="20">
        <v>109.44255901006302</v>
      </c>
      <c r="F95" s="20">
        <v>110.16342720609661</v>
      </c>
      <c r="G95" s="20">
        <v>110.45873728959887</v>
      </c>
      <c r="H95" s="20">
        <v>109.6906021795927</v>
      </c>
      <c r="I95" s="20">
        <v>108.10090705914045</v>
      </c>
      <c r="J95" s="20">
        <v>108.84644376072222</v>
      </c>
      <c r="K95" s="20">
        <v>109.14704589877495</v>
      </c>
      <c r="L95" s="20">
        <v>108.36748250216442</v>
      </c>
      <c r="M95" s="20">
        <v>108.04231187395607</v>
      </c>
      <c r="N95" s="20">
        <v>108.83390420396483</v>
      </c>
      <c r="O95" s="20">
        <v>109.0664692062018</v>
      </c>
      <c r="P95" s="20">
        <v>108.22399022145021</v>
      </c>
      <c r="Q95" s="20">
        <v>108.39935868353918</v>
      </c>
      <c r="R95" s="20">
        <v>109.21966901186373</v>
      </c>
      <c r="S95" s="20">
        <v>109.45426815837466</v>
      </c>
      <c r="T95" s="20">
        <v>108.58787942349831</v>
      </c>
      <c r="U95" s="20">
        <v>108.42908093114355</v>
      </c>
      <c r="V95" s="20">
        <v>109.27578550930552</v>
      </c>
      <c r="W95" s="20">
        <v>109.51701717676426</v>
      </c>
      <c r="X95" s="20">
        <v>108.62464954892405</v>
      </c>
      <c r="Y95" s="21" t="s">
        <v>127</v>
      </c>
    </row>
    <row r="96" spans="1:25" ht="15.75" customHeight="1">
      <c r="A96" s="5">
        <f>ROW()</f>
        <v>96</v>
      </c>
      <c r="B96" s="60" t="s">
        <v>40</v>
      </c>
      <c r="C96" s="53"/>
      <c r="E96" s="20">
        <v>116.86569666332261</v>
      </c>
      <c r="F96" s="20">
        <v>117.85576586670818</v>
      </c>
      <c r="G96" s="20">
        <v>118.20013253058559</v>
      </c>
      <c r="H96" s="20">
        <v>117.15869776145351</v>
      </c>
      <c r="I96" s="20">
        <v>117.00382394929277</v>
      </c>
      <c r="J96" s="20">
        <v>118.0273415247102</v>
      </c>
      <c r="K96" s="20">
        <v>118.37798749113539</v>
      </c>
      <c r="L96" s="20">
        <v>117.32105694820046</v>
      </c>
      <c r="M96" s="20">
        <v>116.86610189268214</v>
      </c>
      <c r="N96" s="20">
        <v>117.95201808366694</v>
      </c>
      <c r="O96" s="20">
        <v>118.26448677489581</v>
      </c>
      <c r="P96" s="20">
        <v>117.12224809336216</v>
      </c>
      <c r="Q96" s="20">
        <v>117.35755969067914</v>
      </c>
      <c r="R96" s="20">
        <v>118.48246387342789</v>
      </c>
      <c r="S96" s="20">
        <v>118.79769031403828</v>
      </c>
      <c r="T96" s="20">
        <v>117.62303207939397</v>
      </c>
      <c r="U96" s="20">
        <v>117.39786050231737</v>
      </c>
      <c r="V96" s="20">
        <v>118.55855301794018</v>
      </c>
      <c r="W96" s="20">
        <v>118.88277258655899</v>
      </c>
      <c r="X96" s="20">
        <v>117.67288920724049</v>
      </c>
      <c r="Y96" s="21" t="s">
        <v>128</v>
      </c>
    </row>
    <row r="97" spans="1:25" ht="15.75" customHeight="1">
      <c r="A97" s="5">
        <f>ROW()</f>
        <v>97</v>
      </c>
      <c r="B97" s="60" t="s">
        <v>80</v>
      </c>
      <c r="C97" s="53"/>
      <c r="E97" s="20">
        <v>96.177548330478231</v>
      </c>
      <c r="F97" s="20">
        <v>96.587615891319857</v>
      </c>
      <c r="G97" s="20">
        <v>96.852853143558832</v>
      </c>
      <c r="H97" s="20">
        <v>96.390206255028389</v>
      </c>
      <c r="I97" s="20">
        <v>96.206132252529997</v>
      </c>
      <c r="J97" s="20">
        <v>96.632439987720318</v>
      </c>
      <c r="K97" s="20">
        <v>96.815577353566539</v>
      </c>
      <c r="L97" s="20">
        <v>96.344706551862188</v>
      </c>
      <c r="M97" s="20">
        <v>96.056041558828696</v>
      </c>
      <c r="N97" s="20">
        <v>96.507597951672636</v>
      </c>
      <c r="O97" s="20">
        <v>96.675888216511751</v>
      </c>
      <c r="P97" s="20">
        <v>96.169645745242192</v>
      </c>
      <c r="Q97" s="20">
        <v>96.483022014436671</v>
      </c>
      <c r="R97" s="20">
        <v>96.952569002744951</v>
      </c>
      <c r="S97" s="20">
        <v>97.099157137015212</v>
      </c>
      <c r="T97" s="20">
        <v>96.577740219502189</v>
      </c>
      <c r="U97" s="20">
        <v>96.500903808268674</v>
      </c>
      <c r="V97" s="20">
        <v>96.986330367335725</v>
      </c>
      <c r="W97" s="20">
        <v>97.136908824738796</v>
      </c>
      <c r="X97" s="20">
        <v>96.599862227594983</v>
      </c>
      <c r="Y97" s="21" t="s">
        <v>129</v>
      </c>
    </row>
    <row r="98" spans="1:25" ht="15.75" customHeight="1">
      <c r="A98" s="5">
        <f>ROW()</f>
        <v>98</v>
      </c>
      <c r="B98" s="60"/>
      <c r="C98" s="53"/>
      <c r="E98" s="25"/>
      <c r="F98" s="25"/>
      <c r="G98" s="25"/>
      <c r="H98" s="25"/>
      <c r="I98" s="25"/>
    </row>
    <row r="99" spans="1:25" ht="15.75" customHeight="1">
      <c r="A99" s="5">
        <f>ROW()</f>
        <v>99</v>
      </c>
      <c r="B99" s="61" t="s">
        <v>41</v>
      </c>
      <c r="C99" s="54" t="s">
        <v>82</v>
      </c>
      <c r="E99" s="13">
        <v>2010</v>
      </c>
      <c r="F99" s="14">
        <v>2010</v>
      </c>
      <c r="G99" s="14">
        <v>2010</v>
      </c>
      <c r="H99" s="14">
        <v>2010</v>
      </c>
      <c r="I99" s="13">
        <v>2011</v>
      </c>
      <c r="J99" s="14">
        <v>2011</v>
      </c>
      <c r="K99" s="14">
        <v>2011</v>
      </c>
      <c r="L99" s="14">
        <v>2011</v>
      </c>
      <c r="M99" s="13">
        <v>2012</v>
      </c>
      <c r="N99" s="14">
        <v>2012</v>
      </c>
      <c r="O99" s="14">
        <v>2012</v>
      </c>
      <c r="P99" s="14">
        <v>2012</v>
      </c>
      <c r="Q99" s="13">
        <v>2013</v>
      </c>
      <c r="R99" s="14">
        <v>2013</v>
      </c>
      <c r="S99" s="14">
        <v>2013</v>
      </c>
      <c r="T99" s="14">
        <v>2013</v>
      </c>
      <c r="U99" s="13">
        <v>2014</v>
      </c>
      <c r="V99" s="14">
        <v>2014</v>
      </c>
      <c r="W99" s="14">
        <v>2014</v>
      </c>
      <c r="X99" s="14">
        <v>2014</v>
      </c>
    </row>
    <row r="100" spans="1:25" ht="15.75" customHeight="1">
      <c r="A100" s="5">
        <f>ROW()</f>
        <v>100</v>
      </c>
      <c r="B100" s="61"/>
      <c r="C100" s="54" t="s">
        <v>83</v>
      </c>
      <c r="E100" s="13" t="s">
        <v>84</v>
      </c>
      <c r="F100" s="14" t="s">
        <v>85</v>
      </c>
      <c r="G100" s="14" t="s">
        <v>86</v>
      </c>
      <c r="H100" s="14" t="s">
        <v>87</v>
      </c>
      <c r="I100" s="13" t="s">
        <v>84</v>
      </c>
      <c r="J100" s="14" t="s">
        <v>85</v>
      </c>
      <c r="K100" s="14" t="s">
        <v>86</v>
      </c>
      <c r="L100" s="14" t="s">
        <v>87</v>
      </c>
      <c r="M100" s="13" t="s">
        <v>84</v>
      </c>
      <c r="N100" s="14" t="s">
        <v>85</v>
      </c>
      <c r="O100" s="14" t="s">
        <v>86</v>
      </c>
      <c r="P100" s="14" t="s">
        <v>87</v>
      </c>
      <c r="Q100" s="13" t="s">
        <v>84</v>
      </c>
      <c r="R100" s="14" t="s">
        <v>85</v>
      </c>
      <c r="S100" s="14" t="s">
        <v>86</v>
      </c>
      <c r="T100" s="14" t="s">
        <v>87</v>
      </c>
      <c r="U100" s="13" t="s">
        <v>84</v>
      </c>
      <c r="V100" s="14" t="s">
        <v>85</v>
      </c>
      <c r="W100" s="14" t="s">
        <v>86</v>
      </c>
      <c r="X100" s="14" t="s">
        <v>87</v>
      </c>
    </row>
    <row r="101" spans="1:25" ht="15.75" customHeight="1">
      <c r="A101" s="5">
        <f>ROW()</f>
        <v>101</v>
      </c>
      <c r="B101" s="60" t="s">
        <v>14</v>
      </c>
      <c r="C101" s="53"/>
      <c r="E101" s="17">
        <v>49.432000000000002</v>
      </c>
      <c r="F101" s="17">
        <v>49.431999999999995</v>
      </c>
      <c r="G101" s="17">
        <v>49.431999999999995</v>
      </c>
      <c r="H101" s="17">
        <v>49.431999999999995</v>
      </c>
      <c r="I101" s="17">
        <v>49.432000000000002</v>
      </c>
      <c r="J101" s="17">
        <v>49.431999999999995</v>
      </c>
      <c r="K101" s="17">
        <v>49.431999999999995</v>
      </c>
      <c r="L101" s="17">
        <v>49.431999999999995</v>
      </c>
      <c r="M101" s="17">
        <v>49.431999999999995</v>
      </c>
      <c r="N101" s="17">
        <v>49.431999999999995</v>
      </c>
      <c r="O101" s="17">
        <v>49.431999999999995</v>
      </c>
      <c r="P101" s="17">
        <v>49.431999999999995</v>
      </c>
      <c r="Q101" s="17">
        <v>49.432000000000002</v>
      </c>
      <c r="R101" s="17">
        <v>49.431999999999995</v>
      </c>
      <c r="S101" s="17">
        <v>49.431999999999995</v>
      </c>
      <c r="T101" s="17">
        <v>49.431999999999995</v>
      </c>
      <c r="U101" s="17">
        <v>49.432000000000002</v>
      </c>
      <c r="V101" s="17">
        <v>49.431999999999995</v>
      </c>
      <c r="W101" s="17">
        <v>49.431999999999995</v>
      </c>
      <c r="X101" s="17">
        <v>49.431999999999995</v>
      </c>
      <c r="Y101" s="18" t="s">
        <v>120</v>
      </c>
    </row>
    <row r="102" spans="1:25" ht="15.75" customHeight="1">
      <c r="A102" s="5">
        <f>ROW()</f>
        <v>102</v>
      </c>
      <c r="B102" s="60" t="s">
        <v>40</v>
      </c>
      <c r="C102" s="53"/>
      <c r="E102" s="17">
        <v>28.422282384000006</v>
      </c>
      <c r="F102" s="17">
        <v>28.422282383999999</v>
      </c>
      <c r="G102" s="17">
        <v>28.422282383999999</v>
      </c>
      <c r="H102" s="17">
        <v>28.422282383999999</v>
      </c>
      <c r="I102" s="17">
        <v>28.422282384000006</v>
      </c>
      <c r="J102" s="17">
        <v>28.422282383999999</v>
      </c>
      <c r="K102" s="17">
        <v>28.422282383999999</v>
      </c>
      <c r="L102" s="17">
        <v>28.422282383999999</v>
      </c>
      <c r="M102" s="17">
        <v>28.422282383999999</v>
      </c>
      <c r="N102" s="17">
        <v>28.422282383999999</v>
      </c>
      <c r="O102" s="17">
        <v>28.422282383999999</v>
      </c>
      <c r="P102" s="17">
        <v>28.422282383999999</v>
      </c>
      <c r="Q102" s="17">
        <v>28.422282384000006</v>
      </c>
      <c r="R102" s="17">
        <v>28.422282383999999</v>
      </c>
      <c r="S102" s="17">
        <v>28.422282383999999</v>
      </c>
      <c r="T102" s="17">
        <v>28.422282383999999</v>
      </c>
      <c r="U102" s="17">
        <v>28.422282384000006</v>
      </c>
      <c r="V102" s="17">
        <v>28.422282383999999</v>
      </c>
      <c r="W102" s="17">
        <v>28.422282383999999</v>
      </c>
      <c r="X102" s="17">
        <v>28.422282383999999</v>
      </c>
      <c r="Y102" s="18" t="s">
        <v>121</v>
      </c>
    </row>
    <row r="103" spans="1:25" ht="15.75" customHeight="1">
      <c r="A103" s="5">
        <f>ROW()</f>
        <v>103</v>
      </c>
      <c r="B103" s="60"/>
      <c r="C103" s="53"/>
      <c r="E103" s="25"/>
      <c r="F103" s="25"/>
      <c r="G103" s="25"/>
      <c r="H103" s="25"/>
      <c r="I103" s="25"/>
    </row>
    <row r="104" spans="1:25" ht="15.75" customHeight="1">
      <c r="A104" s="5">
        <f>ROW()</f>
        <v>104</v>
      </c>
      <c r="B104" s="61" t="s">
        <v>42</v>
      </c>
      <c r="C104" s="54" t="s">
        <v>82</v>
      </c>
      <c r="E104" s="13">
        <v>2010</v>
      </c>
      <c r="F104" s="14">
        <v>2010</v>
      </c>
      <c r="G104" s="14">
        <v>2010</v>
      </c>
      <c r="H104" s="14">
        <v>2010</v>
      </c>
      <c r="I104" s="13">
        <v>2011</v>
      </c>
      <c r="J104" s="14">
        <v>2011</v>
      </c>
      <c r="K104" s="14">
        <v>2011</v>
      </c>
      <c r="L104" s="14">
        <v>2011</v>
      </c>
      <c r="M104" s="13">
        <v>2012</v>
      </c>
      <c r="N104" s="14">
        <v>2012</v>
      </c>
      <c r="O104" s="14">
        <v>2012</v>
      </c>
      <c r="P104" s="14">
        <v>2012</v>
      </c>
      <c r="Q104" s="13">
        <v>2013</v>
      </c>
      <c r="R104" s="14">
        <v>2013</v>
      </c>
      <c r="S104" s="14">
        <v>2013</v>
      </c>
      <c r="T104" s="14">
        <v>2013</v>
      </c>
      <c r="U104" s="13">
        <v>2014</v>
      </c>
      <c r="V104" s="14">
        <v>2014</v>
      </c>
      <c r="W104" s="14">
        <v>2014</v>
      </c>
      <c r="X104" s="14">
        <v>2014</v>
      </c>
    </row>
    <row r="105" spans="1:25" ht="15.75" customHeight="1">
      <c r="A105" s="5">
        <f>ROW()</f>
        <v>105</v>
      </c>
      <c r="B105" s="61"/>
      <c r="C105" s="54" t="s">
        <v>83</v>
      </c>
      <c r="E105" s="13" t="s">
        <v>84</v>
      </c>
      <c r="F105" s="14" t="s">
        <v>85</v>
      </c>
      <c r="G105" s="14" t="s">
        <v>86</v>
      </c>
      <c r="H105" s="14" t="s">
        <v>87</v>
      </c>
      <c r="I105" s="13" t="s">
        <v>84</v>
      </c>
      <c r="J105" s="14" t="s">
        <v>85</v>
      </c>
      <c r="K105" s="14" t="s">
        <v>86</v>
      </c>
      <c r="L105" s="14" t="s">
        <v>87</v>
      </c>
      <c r="M105" s="13" t="s">
        <v>84</v>
      </c>
      <c r="N105" s="14" t="s">
        <v>85</v>
      </c>
      <c r="O105" s="14" t="s">
        <v>86</v>
      </c>
      <c r="P105" s="14" t="s">
        <v>87</v>
      </c>
      <c r="Q105" s="13" t="s">
        <v>84</v>
      </c>
      <c r="R105" s="14" t="s">
        <v>85</v>
      </c>
      <c r="S105" s="14" t="s">
        <v>86</v>
      </c>
      <c r="T105" s="14" t="s">
        <v>87</v>
      </c>
      <c r="U105" s="13" t="s">
        <v>84</v>
      </c>
      <c r="V105" s="14" t="s">
        <v>85</v>
      </c>
      <c r="W105" s="14" t="s">
        <v>86</v>
      </c>
      <c r="X105" s="14" t="s">
        <v>87</v>
      </c>
    </row>
    <row r="106" spans="1:25" ht="15.75" customHeight="1">
      <c r="A106" s="5">
        <f>ROW()</f>
        <v>106</v>
      </c>
      <c r="B106" s="60" t="s">
        <v>14</v>
      </c>
      <c r="C106" s="53"/>
      <c r="E106" s="16">
        <f>E95+E101</f>
        <v>158.87455901006302</v>
      </c>
      <c r="F106" s="16">
        <f t="shared" ref="F106:X106" si="10">F95+F101</f>
        <v>159.59542720609662</v>
      </c>
      <c r="G106" s="16">
        <f t="shared" si="10"/>
        <v>159.89073728959886</v>
      </c>
      <c r="H106" s="16">
        <f t="shared" si="10"/>
        <v>159.12260217959269</v>
      </c>
      <c r="I106" s="16">
        <f t="shared" si="10"/>
        <v>157.53290705914046</v>
      </c>
      <c r="J106" s="16">
        <f t="shared" si="10"/>
        <v>158.27844376072221</v>
      </c>
      <c r="K106" s="16">
        <f t="shared" si="10"/>
        <v>158.57904589877495</v>
      </c>
      <c r="L106" s="16">
        <f t="shared" si="10"/>
        <v>157.79948250216441</v>
      </c>
      <c r="M106" s="16">
        <f t="shared" si="10"/>
        <v>157.47431187395605</v>
      </c>
      <c r="N106" s="16">
        <f t="shared" si="10"/>
        <v>158.26590420396482</v>
      </c>
      <c r="O106" s="16">
        <f t="shared" si="10"/>
        <v>158.4984692062018</v>
      </c>
      <c r="P106" s="16">
        <f t="shared" si="10"/>
        <v>157.6559902214502</v>
      </c>
      <c r="Q106" s="16">
        <f t="shared" si="10"/>
        <v>157.83135868353918</v>
      </c>
      <c r="R106" s="16">
        <f t="shared" si="10"/>
        <v>158.65166901186373</v>
      </c>
      <c r="S106" s="16">
        <f t="shared" si="10"/>
        <v>158.88626815837466</v>
      </c>
      <c r="T106" s="16">
        <f t="shared" si="10"/>
        <v>158.01987942349831</v>
      </c>
      <c r="U106" s="16">
        <f t="shared" si="10"/>
        <v>157.86108093114353</v>
      </c>
      <c r="V106" s="16">
        <f t="shared" si="10"/>
        <v>158.70778550930552</v>
      </c>
      <c r="W106" s="16">
        <f t="shared" si="10"/>
        <v>158.94901717676424</v>
      </c>
      <c r="X106" s="16">
        <f t="shared" si="10"/>
        <v>158.05664954892404</v>
      </c>
    </row>
    <row r="107" spans="1:25" ht="15.75" customHeight="1">
      <c r="A107" s="5">
        <f>ROW()</f>
        <v>107</v>
      </c>
      <c r="B107" s="60" t="s">
        <v>40</v>
      </c>
      <c r="C107" s="53"/>
      <c r="E107" s="16">
        <f>E96+E102</f>
        <v>145.28797904732261</v>
      </c>
      <c r="F107" s="16">
        <f t="shared" ref="F107:X107" si="11">F96+F102</f>
        <v>146.2780482507082</v>
      </c>
      <c r="G107" s="16">
        <f t="shared" si="11"/>
        <v>146.62241491458559</v>
      </c>
      <c r="H107" s="16">
        <f t="shared" si="11"/>
        <v>145.58098014545351</v>
      </c>
      <c r="I107" s="16">
        <f t="shared" si="11"/>
        <v>145.42610633329278</v>
      </c>
      <c r="J107" s="16">
        <f t="shared" si="11"/>
        <v>146.44962390871018</v>
      </c>
      <c r="K107" s="16">
        <f t="shared" si="11"/>
        <v>146.80026987513537</v>
      </c>
      <c r="L107" s="16">
        <f t="shared" si="11"/>
        <v>145.74333933220046</v>
      </c>
      <c r="M107" s="16">
        <f t="shared" si="11"/>
        <v>145.28838427668214</v>
      </c>
      <c r="N107" s="16">
        <f t="shared" si="11"/>
        <v>146.37430046766696</v>
      </c>
      <c r="O107" s="16">
        <f t="shared" si="11"/>
        <v>146.6867691588958</v>
      </c>
      <c r="P107" s="16">
        <f t="shared" si="11"/>
        <v>145.54453047736217</v>
      </c>
      <c r="Q107" s="16">
        <f t="shared" si="11"/>
        <v>145.77984207467915</v>
      </c>
      <c r="R107" s="16">
        <f t="shared" si="11"/>
        <v>146.90474625742789</v>
      </c>
      <c r="S107" s="16">
        <f t="shared" si="11"/>
        <v>147.21997269803828</v>
      </c>
      <c r="T107" s="16">
        <f t="shared" si="11"/>
        <v>146.04531446339396</v>
      </c>
      <c r="U107" s="16">
        <f t="shared" si="11"/>
        <v>145.82014288631737</v>
      </c>
      <c r="V107" s="16">
        <f t="shared" si="11"/>
        <v>146.98083540194017</v>
      </c>
      <c r="W107" s="16">
        <f t="shared" si="11"/>
        <v>147.30505497055898</v>
      </c>
      <c r="X107" s="16">
        <f t="shared" si="11"/>
        <v>146.0951715912405</v>
      </c>
    </row>
    <row r="108" spans="1:25" ht="15.75" customHeight="1">
      <c r="A108" s="5">
        <f>ROW()</f>
        <v>108</v>
      </c>
      <c r="B108" s="60"/>
      <c r="C108" s="53"/>
      <c r="E108" s="25"/>
      <c r="F108" s="25"/>
      <c r="G108" s="25"/>
      <c r="H108" s="25"/>
      <c r="I108" s="25"/>
    </row>
    <row r="109" spans="1:25" ht="15.75" customHeight="1">
      <c r="A109" s="5">
        <f>ROW()</f>
        <v>109</v>
      </c>
      <c r="B109" s="61" t="s">
        <v>90</v>
      </c>
      <c r="C109" s="53"/>
      <c r="E109" s="25"/>
      <c r="F109" s="25"/>
      <c r="G109" s="25"/>
      <c r="H109" s="25"/>
      <c r="I109" s="25"/>
    </row>
    <row r="110" spans="1:25" ht="15.75" customHeight="1">
      <c r="A110" s="5">
        <f>ROW()</f>
        <v>110</v>
      </c>
      <c r="B110" s="60" t="s">
        <v>14</v>
      </c>
      <c r="C110" s="53"/>
      <c r="E110" s="24">
        <v>0.113</v>
      </c>
      <c r="F110" s="21" t="s">
        <v>122</v>
      </c>
      <c r="G110" s="25"/>
      <c r="H110" s="25"/>
      <c r="I110" s="25"/>
    </row>
    <row r="111" spans="1:25" ht="15.75" customHeight="1">
      <c r="A111" s="5">
        <f>ROW()</f>
        <v>111</v>
      </c>
      <c r="B111" s="60" t="s">
        <v>40</v>
      </c>
      <c r="C111" s="53"/>
      <c r="E111" s="24">
        <v>0.72199999999999998</v>
      </c>
      <c r="F111" s="21" t="s">
        <v>123</v>
      </c>
      <c r="G111" s="25"/>
      <c r="H111" s="25"/>
      <c r="I111" s="25"/>
    </row>
    <row r="112" spans="1:25" ht="15.75" customHeight="1">
      <c r="A112" s="5">
        <f>ROW()</f>
        <v>112</v>
      </c>
      <c r="B112" s="60" t="s">
        <v>80</v>
      </c>
      <c r="C112" s="53"/>
      <c r="E112" s="2">
        <f>1-E110-E111</f>
        <v>0.16500000000000004</v>
      </c>
      <c r="F112" s="21"/>
      <c r="G112" s="25"/>
      <c r="H112" s="25"/>
      <c r="I112" s="25"/>
    </row>
    <row r="113" spans="1:31" ht="15.75" customHeight="1">
      <c r="A113" s="5">
        <f>ROW()</f>
        <v>113</v>
      </c>
      <c r="B113" s="60"/>
      <c r="C113" s="53"/>
      <c r="E113" s="25"/>
      <c r="F113" s="25"/>
      <c r="G113" s="25"/>
      <c r="H113" s="25"/>
      <c r="I113" s="25"/>
    </row>
    <row r="114" spans="1:31" ht="15.75" customHeight="1">
      <c r="A114" s="5">
        <f>ROW()</f>
        <v>114</v>
      </c>
      <c r="B114" s="61" t="s">
        <v>43</v>
      </c>
      <c r="C114" s="54" t="s">
        <v>82</v>
      </c>
      <c r="E114" s="13">
        <v>2010</v>
      </c>
      <c r="F114" s="14">
        <v>2010</v>
      </c>
      <c r="G114" s="14">
        <v>2010</v>
      </c>
      <c r="H114" s="14">
        <v>2010</v>
      </c>
      <c r="I114" s="13">
        <v>2011</v>
      </c>
      <c r="J114" s="14">
        <v>2011</v>
      </c>
      <c r="K114" s="14">
        <v>2011</v>
      </c>
      <c r="L114" s="14">
        <v>2011</v>
      </c>
      <c r="M114" s="13">
        <v>2012</v>
      </c>
      <c r="N114" s="14">
        <v>2012</v>
      </c>
      <c r="O114" s="14">
        <v>2012</v>
      </c>
      <c r="P114" s="14">
        <v>2012</v>
      </c>
      <c r="Q114" s="13">
        <v>2013</v>
      </c>
      <c r="R114" s="14">
        <v>2013</v>
      </c>
      <c r="S114" s="14">
        <v>2013</v>
      </c>
      <c r="T114" s="14">
        <v>2013</v>
      </c>
      <c r="U114" s="13">
        <v>2014</v>
      </c>
      <c r="V114" s="14">
        <v>2014</v>
      </c>
      <c r="W114" s="14">
        <v>2014</v>
      </c>
      <c r="X114" s="14">
        <v>2014</v>
      </c>
    </row>
    <row r="115" spans="1:31" ht="15.75" customHeight="1">
      <c r="A115" s="5">
        <f>ROW()</f>
        <v>115</v>
      </c>
      <c r="B115" s="61"/>
      <c r="C115" s="54" t="s">
        <v>83</v>
      </c>
      <c r="E115" s="13" t="s">
        <v>84</v>
      </c>
      <c r="F115" s="14" t="s">
        <v>85</v>
      </c>
      <c r="G115" s="14" t="s">
        <v>86</v>
      </c>
      <c r="H115" s="14" t="s">
        <v>87</v>
      </c>
      <c r="I115" s="13" t="s">
        <v>84</v>
      </c>
      <c r="J115" s="14" t="s">
        <v>85</v>
      </c>
      <c r="K115" s="14" t="s">
        <v>86</v>
      </c>
      <c r="L115" s="14" t="s">
        <v>87</v>
      </c>
      <c r="M115" s="13" t="s">
        <v>84</v>
      </c>
      <c r="N115" s="14" t="s">
        <v>85</v>
      </c>
      <c r="O115" s="14" t="s">
        <v>86</v>
      </c>
      <c r="P115" s="14" t="s">
        <v>87</v>
      </c>
      <c r="Q115" s="13" t="s">
        <v>84</v>
      </c>
      <c r="R115" s="14" t="s">
        <v>85</v>
      </c>
      <c r="S115" s="14" t="s">
        <v>86</v>
      </c>
      <c r="T115" s="14" t="s">
        <v>87</v>
      </c>
      <c r="U115" s="13" t="s">
        <v>84</v>
      </c>
      <c r="V115" s="14" t="s">
        <v>85</v>
      </c>
      <c r="W115" s="14" t="s">
        <v>86</v>
      </c>
      <c r="X115" s="14" t="s">
        <v>87</v>
      </c>
    </row>
    <row r="116" spans="1:31" ht="15.75" customHeight="1">
      <c r="A116" s="5">
        <f>ROW()</f>
        <v>116</v>
      </c>
      <c r="B116" s="60" t="s">
        <v>45</v>
      </c>
      <c r="C116" s="53"/>
      <c r="E116" s="26">
        <f>(E95/E106*$E$110+E96/E107*$E$111)/($E$110+$E$111)</f>
        <v>0.78874071401756574</v>
      </c>
      <c r="F116" s="26">
        <f t="shared" ref="F116:X116" si="12">(F95/F106*$E$110+F96/F107*$E$111)/($E$110+$E$111)</f>
        <v>0.79007579809861828</v>
      </c>
      <c r="G116" s="26">
        <f t="shared" si="12"/>
        <v>0.79054780950491288</v>
      </c>
      <c r="H116" s="26">
        <f t="shared" si="12"/>
        <v>0.78914679302787305</v>
      </c>
      <c r="I116" s="26">
        <f t="shared" si="12"/>
        <v>0.78854277409479334</v>
      </c>
      <c r="J116" s="26">
        <f t="shared" si="12"/>
        <v>0.7899238618046992</v>
      </c>
      <c r="K116" s="26">
        <f t="shared" si="12"/>
        <v>0.79040481173879362</v>
      </c>
      <c r="L116" s="26">
        <f t="shared" si="12"/>
        <v>0.78898234942183698</v>
      </c>
      <c r="M116" s="26">
        <f t="shared" si="12"/>
        <v>0.78836678156237527</v>
      </c>
      <c r="N116" s="26">
        <f t="shared" si="12"/>
        <v>0.78983415827883274</v>
      </c>
      <c r="O116" s="26">
        <f t="shared" si="12"/>
        <v>0.79025383011497219</v>
      </c>
      <c r="P116" s="26">
        <f t="shared" si="12"/>
        <v>0.7887134294895386</v>
      </c>
      <c r="Q116" s="26">
        <f t="shared" si="12"/>
        <v>0.78903313426004795</v>
      </c>
      <c r="R116" s="26">
        <f t="shared" si="12"/>
        <v>0.79054318163191151</v>
      </c>
      <c r="S116" s="26">
        <f t="shared" si="12"/>
        <v>0.79096364312780232</v>
      </c>
      <c r="T116" s="26">
        <f t="shared" si="12"/>
        <v>0.78939013867738606</v>
      </c>
      <c r="U116" s="26">
        <f t="shared" si="12"/>
        <v>0.78908770614436963</v>
      </c>
      <c r="V116" s="26">
        <f t="shared" si="12"/>
        <v>0.7906446941862556</v>
      </c>
      <c r="W116" s="26">
        <f t="shared" si="12"/>
        <v>0.79107668373479179</v>
      </c>
      <c r="X116" s="26">
        <f t="shared" si="12"/>
        <v>0.78945741383672097</v>
      </c>
    </row>
    <row r="117" spans="1:31" ht="15.75" customHeight="1">
      <c r="A117" s="5">
        <f>ROW()</f>
        <v>117</v>
      </c>
      <c r="B117" s="60"/>
      <c r="C117" s="53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</row>
    <row r="118" spans="1:31" ht="15.75" customHeight="1">
      <c r="A118" s="5">
        <f>ROW()</f>
        <v>118</v>
      </c>
      <c r="B118" s="60" t="s">
        <v>88</v>
      </c>
      <c r="C118" s="53"/>
      <c r="E118" s="27">
        <v>90</v>
      </c>
      <c r="F118" s="27">
        <v>91</v>
      </c>
      <c r="G118" s="27">
        <v>92</v>
      </c>
      <c r="H118" s="27">
        <v>92</v>
      </c>
      <c r="I118" s="27">
        <v>90</v>
      </c>
      <c r="J118" s="27">
        <v>91</v>
      </c>
      <c r="K118" s="27">
        <v>92</v>
      </c>
      <c r="L118" s="27">
        <v>92</v>
      </c>
      <c r="M118" s="27">
        <v>91</v>
      </c>
      <c r="N118" s="27">
        <v>91</v>
      </c>
      <c r="O118" s="27">
        <v>92</v>
      </c>
      <c r="P118" s="27">
        <v>92</v>
      </c>
      <c r="Q118" s="27">
        <v>90</v>
      </c>
      <c r="R118" s="27">
        <v>91</v>
      </c>
      <c r="S118" s="27">
        <v>92</v>
      </c>
      <c r="T118" s="27">
        <v>92</v>
      </c>
      <c r="U118" s="27">
        <v>90</v>
      </c>
      <c r="V118" s="27">
        <v>91</v>
      </c>
      <c r="W118" s="27">
        <v>92</v>
      </c>
      <c r="X118" s="27">
        <v>92</v>
      </c>
      <c r="Y118" s="21" t="s">
        <v>135</v>
      </c>
      <c r="Z118" s="28"/>
      <c r="AA118" s="28"/>
      <c r="AB118" s="28"/>
      <c r="AC118" s="28"/>
      <c r="AD118" s="28"/>
      <c r="AE118" s="28"/>
    </row>
    <row r="119" spans="1:31" ht="15.75" customHeight="1">
      <c r="A119" s="5">
        <f>ROW()</f>
        <v>119</v>
      </c>
      <c r="B119" s="60" t="s">
        <v>44</v>
      </c>
      <c r="C119" s="53"/>
      <c r="E119" s="16">
        <f>E116*E118</f>
        <v>70.986664261580913</v>
      </c>
      <c r="F119" s="16">
        <f t="shared" ref="F119:X119" si="13">F116*F118</f>
        <v>71.896897626974265</v>
      </c>
      <c r="G119" s="16">
        <f t="shared" si="13"/>
        <v>72.730398474451988</v>
      </c>
      <c r="H119" s="16">
        <f t="shared" si="13"/>
        <v>72.60150495856432</v>
      </c>
      <c r="I119" s="16">
        <f t="shared" si="13"/>
        <v>70.968849668531405</v>
      </c>
      <c r="J119" s="16">
        <f t="shared" si="13"/>
        <v>71.883071424227623</v>
      </c>
      <c r="K119" s="16">
        <f t="shared" si="13"/>
        <v>72.717242679969019</v>
      </c>
      <c r="L119" s="16">
        <f t="shared" si="13"/>
        <v>72.586376146809002</v>
      </c>
      <c r="M119" s="16">
        <f t="shared" si="13"/>
        <v>71.741377122176146</v>
      </c>
      <c r="N119" s="16">
        <f t="shared" si="13"/>
        <v>71.87490840337378</v>
      </c>
      <c r="O119" s="16">
        <f t="shared" si="13"/>
        <v>72.703352370577448</v>
      </c>
      <c r="P119" s="16">
        <f t="shared" si="13"/>
        <v>72.561635513037544</v>
      </c>
      <c r="Q119" s="16">
        <f t="shared" si="13"/>
        <v>71.01298208340431</v>
      </c>
      <c r="R119" s="16">
        <f t="shared" si="13"/>
        <v>71.93942952850395</v>
      </c>
      <c r="S119" s="16">
        <f t="shared" si="13"/>
        <v>72.768655167757814</v>
      </c>
      <c r="T119" s="16">
        <f t="shared" si="13"/>
        <v>72.623892758319514</v>
      </c>
      <c r="U119" s="16">
        <f t="shared" si="13"/>
        <v>71.017893552993272</v>
      </c>
      <c r="V119" s="16">
        <f t="shared" si="13"/>
        <v>71.948667170949264</v>
      </c>
      <c r="W119" s="16">
        <f t="shared" si="13"/>
        <v>72.779054903600837</v>
      </c>
      <c r="X119" s="16">
        <f t="shared" si="13"/>
        <v>72.630082072978325</v>
      </c>
      <c r="Y119" s="28"/>
      <c r="Z119" s="28"/>
      <c r="AA119" s="28"/>
      <c r="AB119" s="28"/>
      <c r="AC119" s="28"/>
      <c r="AD119" s="28"/>
      <c r="AE119" s="28"/>
    </row>
    <row r="120" spans="1:31" ht="15.75" customHeight="1">
      <c r="A120" s="5">
        <f>ROW()</f>
        <v>120</v>
      </c>
      <c r="B120" s="60"/>
      <c r="C120" s="53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31" ht="15.75" customHeight="1">
      <c r="A121" s="5">
        <f>ROW()</f>
        <v>121</v>
      </c>
      <c r="B121" s="61" t="s">
        <v>89</v>
      </c>
      <c r="C121" s="54" t="s">
        <v>82</v>
      </c>
      <c r="E121" s="6">
        <v>2010</v>
      </c>
      <c r="F121" s="6">
        <f>E121+1</f>
        <v>2011</v>
      </c>
      <c r="G121" s="6">
        <f t="shared" ref="G121:I121" si="14">F121+1</f>
        <v>2012</v>
      </c>
      <c r="H121" s="6">
        <f t="shared" si="14"/>
        <v>2013</v>
      </c>
      <c r="I121" s="6">
        <f t="shared" si="14"/>
        <v>2014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1" ht="15.75" customHeight="1">
      <c r="A122" s="5">
        <f>ROW()</f>
        <v>122</v>
      </c>
      <c r="B122" s="60" t="s">
        <v>45</v>
      </c>
      <c r="C122" s="53"/>
      <c r="E122" s="26">
        <f>SUMIF($E$114:$X$114,E121,$E$119:$X$119)/SUMIF($E$114:$X$114,E121,$E$118:$X$118)</f>
        <v>0.7896314118399218</v>
      </c>
      <c r="F122" s="26">
        <f t="shared" ref="F122:I122" si="15">SUMIF($E$114:$X$114,F121,$E$119:$X$119)/SUMIF($E$114:$X$114,F121,$E$118:$X$118)</f>
        <v>0.78946723265626584</v>
      </c>
      <c r="G122" s="26">
        <f t="shared" si="15"/>
        <v>0.78929309674635229</v>
      </c>
      <c r="H122" s="26">
        <f t="shared" si="15"/>
        <v>0.78998619051502894</v>
      </c>
      <c r="I122" s="26">
        <f t="shared" si="15"/>
        <v>0.79007040465896361</v>
      </c>
    </row>
    <row r="123" spans="1:31" ht="15.75" customHeight="1">
      <c r="A123" s="5">
        <f>ROW()</f>
        <v>123</v>
      </c>
      <c r="B123" s="60"/>
      <c r="C123" s="53"/>
      <c r="E123" s="25"/>
      <c r="F123" s="25"/>
      <c r="G123" s="25"/>
      <c r="H123" s="25"/>
      <c r="I123" s="25"/>
    </row>
    <row r="124" spans="1:31" ht="15.75" customHeight="1">
      <c r="A124" s="5">
        <f>ROW()</f>
        <v>124</v>
      </c>
      <c r="B124" s="61" t="s">
        <v>58</v>
      </c>
      <c r="C124" s="53"/>
      <c r="E124" s="29">
        <v>40409</v>
      </c>
      <c r="F124" s="29">
        <v>40359</v>
      </c>
      <c r="G124" s="29">
        <v>40451</v>
      </c>
      <c r="H124" s="26">
        <f>(E124-F124)/(G124-F124)</f>
        <v>0.54347826086956519</v>
      </c>
      <c r="I124" s="25"/>
    </row>
    <row r="125" spans="1:31" ht="15.75" customHeight="1">
      <c r="A125" s="5">
        <f>ROW()</f>
        <v>125</v>
      </c>
      <c r="B125" s="60"/>
      <c r="C125" s="53"/>
      <c r="E125" s="30"/>
      <c r="F125" s="31"/>
      <c r="G125" s="30"/>
      <c r="H125" s="25"/>
      <c r="I125" s="25"/>
    </row>
    <row r="126" spans="1:31" ht="15.75" customHeight="1">
      <c r="A126" s="5">
        <f>ROW()</f>
        <v>126</v>
      </c>
      <c r="B126" s="61" t="s">
        <v>61</v>
      </c>
      <c r="C126" s="53"/>
      <c r="E126" s="30"/>
      <c r="F126" s="30"/>
      <c r="G126" s="30"/>
      <c r="H126" s="25"/>
      <c r="I126" s="25"/>
    </row>
    <row r="127" spans="1:31" ht="15.75" customHeight="1">
      <c r="A127" s="5">
        <f>ROW()</f>
        <v>127</v>
      </c>
      <c r="B127" s="53"/>
      <c r="C127" s="53"/>
      <c r="E127" s="32" t="s">
        <v>62</v>
      </c>
      <c r="F127" s="32" t="s">
        <v>63</v>
      </c>
      <c r="G127" s="30"/>
      <c r="H127" s="25"/>
      <c r="I127" s="25"/>
    </row>
    <row r="128" spans="1:31" ht="15.75" customHeight="1">
      <c r="A128" s="5">
        <f>ROW()</f>
        <v>128</v>
      </c>
      <c r="B128" s="60" t="s">
        <v>56</v>
      </c>
      <c r="C128" s="53"/>
      <c r="E128" s="33">
        <v>0.27911200000000003</v>
      </c>
      <c r="F128" s="33">
        <v>0.24326171701330829</v>
      </c>
      <c r="G128" s="21" t="s">
        <v>124</v>
      </c>
      <c r="H128" s="34"/>
      <c r="I128" s="25"/>
    </row>
    <row r="129" spans="1:44" ht="15.75" customHeight="1">
      <c r="A129" s="5">
        <f>ROW()</f>
        <v>129</v>
      </c>
      <c r="B129" s="60" t="s">
        <v>57</v>
      </c>
      <c r="C129" s="53"/>
      <c r="E129" s="33">
        <v>1.5950000000000001E-3</v>
      </c>
      <c r="F129" s="33">
        <v>1.4390897684931317E-3</v>
      </c>
      <c r="G129" s="21" t="s">
        <v>125</v>
      </c>
      <c r="H129" s="25"/>
      <c r="I129" s="25"/>
    </row>
    <row r="130" spans="1:44" ht="15.75" customHeight="1">
      <c r="A130" s="5">
        <f>ROW()</f>
        <v>130</v>
      </c>
      <c r="B130" s="60" t="s">
        <v>138</v>
      </c>
      <c r="C130" s="53"/>
      <c r="E130" s="33">
        <v>4.1399999999999998E-4</v>
      </c>
      <c r="F130" s="33">
        <v>4.0103660045082026E-4</v>
      </c>
      <c r="G130" s="21" t="s">
        <v>126</v>
      </c>
      <c r="H130" s="25"/>
      <c r="I130" s="25"/>
    </row>
    <row r="131" spans="1:44" ht="15.75" customHeight="1">
      <c r="A131" s="5">
        <f>ROW()</f>
        <v>131</v>
      </c>
      <c r="B131" s="53"/>
      <c r="C131" s="53"/>
    </row>
    <row r="132" spans="1:44" ht="15.75" customHeight="1">
      <c r="A132" s="5">
        <f>ROW()</f>
        <v>132</v>
      </c>
      <c r="B132" s="62" t="s">
        <v>31</v>
      </c>
      <c r="C132" s="6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</row>
    <row r="133" spans="1:44" ht="15.75" customHeight="1">
      <c r="A133" s="5">
        <f>ROW()</f>
        <v>133</v>
      </c>
      <c r="B133" s="53"/>
      <c r="C133" s="53"/>
    </row>
    <row r="134" spans="1:44" ht="15.75" customHeight="1">
      <c r="A134" s="5">
        <f>ROW()</f>
        <v>134</v>
      </c>
      <c r="B134" s="61" t="s">
        <v>66</v>
      </c>
      <c r="C134" s="53"/>
    </row>
    <row r="135" spans="1:44" ht="15.75" customHeight="1">
      <c r="A135" s="5">
        <f>ROW()</f>
        <v>135</v>
      </c>
      <c r="B135" s="53"/>
      <c r="C135" s="54" t="s">
        <v>82</v>
      </c>
      <c r="E135" s="6">
        <v>2010</v>
      </c>
      <c r="F135" s="6">
        <f>E135+1</f>
        <v>2011</v>
      </c>
      <c r="G135" s="6">
        <f>F135+1</f>
        <v>2012</v>
      </c>
      <c r="H135" s="6">
        <f>G135+1</f>
        <v>2013</v>
      </c>
      <c r="I135" s="6">
        <f>H135+1</f>
        <v>2014</v>
      </c>
    </row>
    <row r="136" spans="1:44" ht="15.75" customHeight="1">
      <c r="A136" s="5">
        <f>ROW()</f>
        <v>136</v>
      </c>
      <c r="B136" s="53" t="s">
        <v>13</v>
      </c>
      <c r="C136" s="53"/>
      <c r="E136" s="16">
        <f>E91*E33</f>
        <v>55.746267913978969</v>
      </c>
      <c r="F136" s="16">
        <f t="shared" ref="F136:I136" si="16">F91*F33</f>
        <v>57.006789051858398</v>
      </c>
      <c r="G136" s="16">
        <f t="shared" si="16"/>
        <v>56.355586604782545</v>
      </c>
      <c r="H136" s="16">
        <f t="shared" si="16"/>
        <v>55.057088453762212</v>
      </c>
      <c r="I136" s="16">
        <f t="shared" si="16"/>
        <v>53.69701830654909</v>
      </c>
    </row>
    <row r="137" spans="1:44" ht="15.75" customHeight="1">
      <c r="A137" s="5">
        <f>ROW()</f>
        <v>137</v>
      </c>
      <c r="B137" s="53" t="s">
        <v>11</v>
      </c>
      <c r="C137" s="53"/>
      <c r="E137" s="16">
        <f>E36</f>
        <v>14.053004192411878</v>
      </c>
      <c r="F137" s="16">
        <f t="shared" ref="F137:I137" si="17">F36</f>
        <v>14.909091410718853</v>
      </c>
      <c r="G137" s="16">
        <f t="shared" si="17"/>
        <v>15.506622785313416</v>
      </c>
      <c r="H137" s="16">
        <f t="shared" si="17"/>
        <v>15.774379758172824</v>
      </c>
      <c r="I137" s="16">
        <f t="shared" si="17"/>
        <v>15.876537135623929</v>
      </c>
    </row>
    <row r="138" spans="1:44" ht="15.75" customHeight="1">
      <c r="A138" s="5">
        <f>ROW()</f>
        <v>138</v>
      </c>
      <c r="B138" s="53" t="s">
        <v>32</v>
      </c>
      <c r="C138" s="53"/>
      <c r="E138" s="16">
        <f>SUM(E61:E68)</f>
        <v>-0.42756678075944909</v>
      </c>
      <c r="F138" s="16">
        <f>SUM(F61:F68)</f>
        <v>0</v>
      </c>
      <c r="G138" s="16">
        <f t="shared" ref="G138:I138" si="18">SUM(H61:H68)</f>
        <v>0</v>
      </c>
      <c r="H138" s="16">
        <f t="shared" si="18"/>
        <v>0</v>
      </c>
      <c r="I138" s="16">
        <f t="shared" si="18"/>
        <v>0</v>
      </c>
    </row>
    <row r="139" spans="1:44" ht="15.75" customHeight="1">
      <c r="A139" s="5">
        <f>ROW()</f>
        <v>139</v>
      </c>
      <c r="B139" s="53" t="s">
        <v>18</v>
      </c>
      <c r="C139" s="53"/>
      <c r="E139" s="16">
        <f>E88</f>
        <v>32.807591983606315</v>
      </c>
      <c r="F139" s="16">
        <f t="shared" ref="F139:I139" si="19">F88</f>
        <v>29.044673858885961</v>
      </c>
      <c r="G139" s="16">
        <f t="shared" si="19"/>
        <v>30.003142031315505</v>
      </c>
      <c r="H139" s="16">
        <f t="shared" si="19"/>
        <v>31.922556423886341</v>
      </c>
      <c r="I139" s="16">
        <f t="shared" si="19"/>
        <v>33.926817951413625</v>
      </c>
    </row>
    <row r="140" spans="1:44" ht="15.75" customHeight="1" thickBot="1">
      <c r="A140" s="5">
        <f>ROW()</f>
        <v>140</v>
      </c>
      <c r="B140" s="63" t="s">
        <v>34</v>
      </c>
      <c r="C140" s="63"/>
      <c r="D140" s="35"/>
      <c r="E140" s="36">
        <f>SUM(E136:E139)</f>
        <v>102.17929730923771</v>
      </c>
      <c r="F140" s="36">
        <f t="shared" ref="F140:I140" si="20">SUM(F136:F139)</f>
        <v>100.96055432146321</v>
      </c>
      <c r="G140" s="36">
        <f t="shared" si="20"/>
        <v>101.86535142141146</v>
      </c>
      <c r="H140" s="36">
        <f t="shared" si="20"/>
        <v>102.75402463582137</v>
      </c>
      <c r="I140" s="36">
        <f t="shared" si="20"/>
        <v>103.50037339358664</v>
      </c>
    </row>
    <row r="141" spans="1:44" ht="15.75" customHeight="1" thickTop="1">
      <c r="A141" s="5">
        <f>ROW()</f>
        <v>141</v>
      </c>
      <c r="B141" s="53"/>
      <c r="C141" s="53"/>
    </row>
    <row r="142" spans="1:44" ht="15.75" customHeight="1">
      <c r="A142" s="5">
        <f>ROW()</f>
        <v>142</v>
      </c>
      <c r="B142" s="52" t="s">
        <v>33</v>
      </c>
      <c r="C142" s="53"/>
    </row>
    <row r="143" spans="1:44" ht="15.75" customHeight="1">
      <c r="A143" s="5">
        <f>ROW()</f>
        <v>143</v>
      </c>
      <c r="B143" s="53"/>
      <c r="C143" s="54" t="s">
        <v>82</v>
      </c>
      <c r="E143" s="6">
        <v>2010</v>
      </c>
      <c r="F143" s="6">
        <f>E143+1</f>
        <v>2011</v>
      </c>
      <c r="G143" s="6">
        <f>F143+1</f>
        <v>2012</v>
      </c>
      <c r="H143" s="6">
        <f>G143+1</f>
        <v>2013</v>
      </c>
      <c r="I143" s="6">
        <f>H143+1</f>
        <v>2014</v>
      </c>
    </row>
    <row r="144" spans="1:44" ht="15.75" customHeight="1">
      <c r="A144" s="5">
        <f>ROW()</f>
        <v>144</v>
      </c>
      <c r="B144" s="53" t="s">
        <v>13</v>
      </c>
      <c r="C144" s="53"/>
      <c r="E144" s="16">
        <f>E91*(E43+E72)</f>
        <v>5.2215914564307599</v>
      </c>
      <c r="F144" s="16">
        <f t="shared" ref="F144:I144" si="21">F91*(F43+F72)</f>
        <v>5.5167565504235094</v>
      </c>
      <c r="G144" s="16">
        <f t="shared" si="21"/>
        <v>5.5494439592631757</v>
      </c>
      <c r="H144" s="16">
        <f t="shared" si="21"/>
        <v>5.2755214598524383</v>
      </c>
      <c r="I144" s="16">
        <f t="shared" si="21"/>
        <v>5.0752874976683708</v>
      </c>
    </row>
    <row r="145" spans="1:9" ht="15.75" customHeight="1">
      <c r="A145" s="5">
        <f>ROW()</f>
        <v>145</v>
      </c>
      <c r="B145" s="53" t="s">
        <v>11</v>
      </c>
      <c r="C145" s="53"/>
      <c r="E145" s="16">
        <f>E53</f>
        <v>2.6224260036765972</v>
      </c>
      <c r="F145" s="16">
        <f t="shared" ref="F145:I145" si="22">F53</f>
        <v>2.7346755473071251</v>
      </c>
      <c r="G145" s="16">
        <f t="shared" si="22"/>
        <v>2.8503997892762536</v>
      </c>
      <c r="H145" s="16">
        <f t="shared" si="22"/>
        <v>2.8773638287296852</v>
      </c>
      <c r="I145" s="16">
        <f t="shared" si="22"/>
        <v>2.9057199194140568</v>
      </c>
    </row>
    <row r="146" spans="1:9" ht="15.75" customHeight="1">
      <c r="A146" s="5">
        <f>ROW()</f>
        <v>146</v>
      </c>
      <c r="B146" s="53" t="s">
        <v>32</v>
      </c>
      <c r="C146" s="53"/>
      <c r="E146" s="16">
        <f>E63</f>
        <v>-0.13765073048421964</v>
      </c>
      <c r="F146" s="16">
        <f>G63</f>
        <v>0</v>
      </c>
      <c r="G146" s="16">
        <f t="shared" ref="G146:I146" si="23">H63</f>
        <v>0</v>
      </c>
      <c r="H146" s="16">
        <f t="shared" si="23"/>
        <v>0</v>
      </c>
      <c r="I146" s="16">
        <f t="shared" si="23"/>
        <v>0</v>
      </c>
    </row>
    <row r="147" spans="1:9" ht="15.75" customHeight="1">
      <c r="A147" s="5">
        <f>ROW()</f>
        <v>147</v>
      </c>
      <c r="B147" s="53" t="s">
        <v>18</v>
      </c>
      <c r="C147" s="53"/>
      <c r="E147" s="16">
        <f>E85</f>
        <v>29.972130193082048</v>
      </c>
      <c r="F147" s="16">
        <f t="shared" ref="F147:I147" si="24">F85</f>
        <v>26.126230948023313</v>
      </c>
      <c r="G147" s="16">
        <f t="shared" si="24"/>
        <v>26.995693807428243</v>
      </c>
      <c r="H147" s="16">
        <f t="shared" si="24"/>
        <v>28.85785771516349</v>
      </c>
      <c r="I147" s="16">
        <f t="shared" si="24"/>
        <v>30.798930877702997</v>
      </c>
    </row>
    <row r="148" spans="1:9" ht="15.75" customHeight="1" thickBot="1">
      <c r="A148" s="5">
        <f>ROW()</f>
        <v>148</v>
      </c>
      <c r="B148" s="63" t="s">
        <v>35</v>
      </c>
      <c r="C148" s="63"/>
      <c r="D148" s="35"/>
      <c r="E148" s="36">
        <f>SUM(E144:E147)</f>
        <v>37.678496922705186</v>
      </c>
      <c r="F148" s="36">
        <f t="shared" ref="F148:I148" si="25">SUM(F144:F147)</f>
        <v>34.377663045753948</v>
      </c>
      <c r="G148" s="36">
        <f t="shared" si="25"/>
        <v>35.395537555967671</v>
      </c>
      <c r="H148" s="36">
        <f t="shared" si="25"/>
        <v>37.010743003745617</v>
      </c>
      <c r="I148" s="36">
        <f t="shared" si="25"/>
        <v>38.779938294785424</v>
      </c>
    </row>
    <row r="149" spans="1:9" ht="15.75" customHeight="1" thickTop="1">
      <c r="A149" s="5">
        <f>ROW()</f>
        <v>149</v>
      </c>
      <c r="B149" s="53"/>
      <c r="C149" s="53"/>
    </row>
    <row r="150" spans="1:9" ht="15.75" customHeight="1">
      <c r="A150" s="5">
        <f>ROW()</f>
        <v>150</v>
      </c>
      <c r="B150" s="52" t="s">
        <v>67</v>
      </c>
      <c r="C150" s="53"/>
    </row>
    <row r="151" spans="1:9" ht="15.75" customHeight="1">
      <c r="A151" s="5">
        <f>ROW()</f>
        <v>151</v>
      </c>
      <c r="B151" s="53"/>
      <c r="C151" s="54" t="s">
        <v>82</v>
      </c>
      <c r="E151" s="6">
        <v>2010</v>
      </c>
      <c r="F151" s="6">
        <f>E151+1</f>
        <v>2011</v>
      </c>
      <c r="G151" s="6">
        <f>F151+1</f>
        <v>2012</v>
      </c>
      <c r="H151" s="6">
        <f>G151+1</f>
        <v>2013</v>
      </c>
      <c r="I151" s="6">
        <f>H151+1</f>
        <v>2014</v>
      </c>
    </row>
    <row r="152" spans="1:9" ht="15.75" customHeight="1">
      <c r="A152" s="5">
        <f>ROW()</f>
        <v>152</v>
      </c>
      <c r="B152" s="53" t="s">
        <v>13</v>
      </c>
      <c r="C152" s="53"/>
      <c r="E152" s="16">
        <f>E91*SUM(E41:E42,E44:E48)</f>
        <v>41.147802583428117</v>
      </c>
      <c r="F152" s="16">
        <f t="shared" ref="F152:I152" si="26">F91*SUM(F41:F42,F44:F48)</f>
        <v>40.856408590227012</v>
      </c>
      <c r="G152" s="16">
        <f t="shared" si="26"/>
        <v>40.551242737135105</v>
      </c>
      <c r="H152" s="16">
        <f t="shared" si="26"/>
        <v>39.905391088349148</v>
      </c>
      <c r="I152" s="16">
        <f t="shared" si="26"/>
        <v>39.124278906143694</v>
      </c>
    </row>
    <row r="153" spans="1:9" ht="15.75" customHeight="1">
      <c r="A153" s="5">
        <f>ROW()</f>
        <v>153</v>
      </c>
      <c r="B153" s="53" t="s">
        <v>11</v>
      </c>
      <c r="C153" s="53"/>
      <c r="E153" s="16">
        <f>SUM(E51:E52,E54:E58)</f>
        <v>8.1344908635760333</v>
      </c>
      <c r="F153" s="16">
        <f t="shared" ref="F153:I153" si="27">SUM(F51:F52,F54:F58)</f>
        <v>8.5597689953438927</v>
      </c>
      <c r="G153" s="16">
        <f t="shared" si="27"/>
        <v>9.0415761279693267</v>
      </c>
      <c r="H153" s="16">
        <f t="shared" si="27"/>
        <v>9.282369061375304</v>
      </c>
      <c r="I153" s="16">
        <f t="shared" si="27"/>
        <v>9.3561703481420349</v>
      </c>
    </row>
    <row r="154" spans="1:9" ht="15.75" customHeight="1">
      <c r="A154" s="5">
        <f>ROW()</f>
        <v>154</v>
      </c>
      <c r="B154" s="53" t="s">
        <v>32</v>
      </c>
      <c r="C154" s="53"/>
      <c r="E154" s="16">
        <f>SUM(E61:E62,E64:E68)</f>
        <v>-0.28991605027522943</v>
      </c>
      <c r="F154" s="16">
        <f>SUM(F61:F62,F64:F68)</f>
        <v>0</v>
      </c>
      <c r="G154" s="16">
        <f t="shared" ref="G154:I154" si="28">SUM(H61:H62,H64:H68)</f>
        <v>0</v>
      </c>
      <c r="H154" s="16">
        <f t="shared" si="28"/>
        <v>0</v>
      </c>
      <c r="I154" s="16">
        <f t="shared" si="28"/>
        <v>0</v>
      </c>
    </row>
    <row r="155" spans="1:9" ht="15.75" customHeight="1">
      <c r="A155" s="5">
        <f>ROW()</f>
        <v>155</v>
      </c>
      <c r="B155" s="53" t="s">
        <v>18</v>
      </c>
      <c r="C155" s="53"/>
      <c r="E155" s="37"/>
      <c r="F155" s="37"/>
      <c r="G155" s="37"/>
      <c r="H155" s="37"/>
      <c r="I155" s="37"/>
    </row>
    <row r="156" spans="1:9" ht="15.75" customHeight="1" thickBot="1">
      <c r="A156" s="5">
        <f>ROW()</f>
        <v>156</v>
      </c>
      <c r="B156" s="63" t="s">
        <v>36</v>
      </c>
      <c r="C156" s="63"/>
      <c r="D156" s="35"/>
      <c r="E156" s="36">
        <f>SUM(E152:E155)</f>
        <v>48.992377396728919</v>
      </c>
      <c r="F156" s="36">
        <f t="shared" ref="F156:I156" si="29">SUM(F152:F155)</f>
        <v>49.416177585570907</v>
      </c>
      <c r="G156" s="36">
        <f t="shared" si="29"/>
        <v>49.592818865104434</v>
      </c>
      <c r="H156" s="36">
        <f t="shared" si="29"/>
        <v>49.187760149724454</v>
      </c>
      <c r="I156" s="36">
        <f t="shared" si="29"/>
        <v>48.48044925428573</v>
      </c>
    </row>
    <row r="157" spans="1:9" ht="15.75" customHeight="1" thickTop="1">
      <c r="A157" s="5">
        <f>ROW()</f>
        <v>157</v>
      </c>
      <c r="B157" s="53"/>
      <c r="C157" s="53"/>
    </row>
    <row r="158" spans="1:9" ht="15.75" customHeight="1">
      <c r="A158" s="5">
        <f>ROW()</f>
        <v>158</v>
      </c>
      <c r="B158" s="52" t="s">
        <v>65</v>
      </c>
      <c r="C158" s="53"/>
    </row>
    <row r="159" spans="1:9" ht="15.75" customHeight="1">
      <c r="A159" s="5">
        <f>ROW()</f>
        <v>159</v>
      </c>
      <c r="B159" s="53"/>
      <c r="C159" s="54" t="s">
        <v>82</v>
      </c>
      <c r="E159" s="6">
        <v>2010</v>
      </c>
      <c r="F159" s="6">
        <f>E159+1</f>
        <v>2011</v>
      </c>
      <c r="G159" s="6">
        <f>F159+1</f>
        <v>2012</v>
      </c>
      <c r="H159" s="6">
        <f>G159+1</f>
        <v>2013</v>
      </c>
      <c r="I159" s="6">
        <f>H159+1</f>
        <v>2014</v>
      </c>
    </row>
    <row r="160" spans="1:9" ht="15.75" customHeight="1">
      <c r="A160" s="5">
        <f>ROW()</f>
        <v>160</v>
      </c>
      <c r="B160" s="53" t="s">
        <v>37</v>
      </c>
      <c r="C160" s="53"/>
      <c r="E160" s="16">
        <f>E122*E156</f>
        <v>38.685920133173326</v>
      </c>
      <c r="F160" s="16">
        <f>F122*F156</f>
        <v>39.012452966931257</v>
      </c>
      <c r="G160" s="16">
        <f>G122*G156</f>
        <v>39.143269578419201</v>
      </c>
      <c r="H160" s="16">
        <f>H122*H156</f>
        <v>38.857651260647771</v>
      </c>
      <c r="I160" s="16">
        <f>I122*I156</f>
        <v>38.30296816038188</v>
      </c>
    </row>
    <row r="161" spans="1:9" ht="15.75" customHeight="1">
      <c r="A161" s="5">
        <f>ROW()</f>
        <v>161</v>
      </c>
      <c r="B161" s="53"/>
      <c r="C161" s="53"/>
    </row>
    <row r="162" spans="1:9" ht="15.75" customHeight="1">
      <c r="A162" s="5">
        <f>ROW()</f>
        <v>162</v>
      </c>
      <c r="B162" s="52" t="s">
        <v>68</v>
      </c>
      <c r="C162" s="53"/>
    </row>
    <row r="163" spans="1:9" ht="15.75" customHeight="1">
      <c r="A163" s="5">
        <f>ROW()</f>
        <v>163</v>
      </c>
      <c r="B163" s="53"/>
      <c r="C163" s="54" t="s">
        <v>82</v>
      </c>
      <c r="E163" s="6">
        <v>2010</v>
      </c>
      <c r="F163" s="6">
        <f>E163+1</f>
        <v>2011</v>
      </c>
      <c r="G163" s="6">
        <f>F163+1</f>
        <v>2012</v>
      </c>
      <c r="H163" s="6">
        <f>G163+1</f>
        <v>2013</v>
      </c>
      <c r="I163" s="6">
        <f>H163+1</f>
        <v>2014</v>
      </c>
    </row>
    <row r="164" spans="1:9" ht="15.75" customHeight="1">
      <c r="A164" s="5">
        <f>ROW()</f>
        <v>164</v>
      </c>
      <c r="B164" s="53" t="s">
        <v>46</v>
      </c>
      <c r="C164" s="53"/>
      <c r="E164" s="16">
        <f>E148+E160</f>
        <v>76.364417055878505</v>
      </c>
      <c r="F164" s="16">
        <f t="shared" ref="F164:I164" si="30">F148+F160</f>
        <v>73.390116012685212</v>
      </c>
      <c r="G164" s="16">
        <f t="shared" si="30"/>
        <v>74.538807134386872</v>
      </c>
      <c r="H164" s="16">
        <f t="shared" si="30"/>
        <v>75.868394264393388</v>
      </c>
      <c r="I164" s="16">
        <f t="shared" si="30"/>
        <v>77.082906455167304</v>
      </c>
    </row>
    <row r="165" spans="1:9" ht="15.75" customHeight="1">
      <c r="A165" s="5">
        <f>ROW()</f>
        <v>165</v>
      </c>
      <c r="B165" s="53"/>
      <c r="C165" s="53"/>
    </row>
    <row r="166" spans="1:9" ht="15.75" customHeight="1">
      <c r="A166" s="5">
        <f>ROW()</f>
        <v>166</v>
      </c>
      <c r="B166" s="52" t="s">
        <v>47</v>
      </c>
      <c r="C166" s="53"/>
    </row>
    <row r="167" spans="1:9" ht="15.75" customHeight="1">
      <c r="A167" s="5">
        <f>ROW()</f>
        <v>167</v>
      </c>
      <c r="B167" s="52"/>
      <c r="C167" s="53"/>
    </row>
    <row r="168" spans="1:9" ht="15.75" customHeight="1">
      <c r="A168" s="5">
        <f>ROW()</f>
        <v>168</v>
      </c>
      <c r="B168" s="56" t="s">
        <v>48</v>
      </c>
      <c r="C168" s="54" t="s">
        <v>82</v>
      </c>
      <c r="E168" s="6">
        <v>2010</v>
      </c>
      <c r="F168" s="6">
        <f>E168+1</f>
        <v>2011</v>
      </c>
      <c r="G168" s="6">
        <f>F168+1</f>
        <v>2012</v>
      </c>
      <c r="H168" s="6">
        <f>G168+1</f>
        <v>2013</v>
      </c>
      <c r="I168" s="6">
        <f>H168+1</f>
        <v>2014</v>
      </c>
    </row>
    <row r="169" spans="1:9" ht="15.75" customHeight="1">
      <c r="A169" s="5">
        <f>ROW()</f>
        <v>169</v>
      </c>
      <c r="B169" s="53" t="s">
        <v>13</v>
      </c>
      <c r="C169" s="53"/>
      <c r="E169" s="16">
        <f>E91*E20</f>
        <v>9.3768738741200881</v>
      </c>
      <c r="F169" s="16">
        <f t="shared" ref="F169:I169" si="31">F91*F20</f>
        <v>10.633623911207884</v>
      </c>
      <c r="G169" s="16">
        <f t="shared" si="31"/>
        <v>10.254899908384266</v>
      </c>
      <c r="H169" s="16">
        <f t="shared" si="31"/>
        <v>9.8761759055606486</v>
      </c>
      <c r="I169" s="16">
        <f t="shared" si="31"/>
        <v>9.4974519027370299</v>
      </c>
    </row>
    <row r="170" spans="1:9" ht="15.75" customHeight="1">
      <c r="A170" s="5">
        <f>ROW()</f>
        <v>170</v>
      </c>
      <c r="B170" s="53" t="s">
        <v>11</v>
      </c>
      <c r="C170" s="53"/>
      <c r="E170" s="16">
        <f>E22</f>
        <v>3.2960873251592502</v>
      </c>
      <c r="F170" s="16">
        <f t="shared" ref="F170:I170" si="32">F22</f>
        <v>3.6146468680678345</v>
      </c>
      <c r="G170" s="16">
        <f t="shared" si="32"/>
        <v>3.6146468680678345</v>
      </c>
      <c r="H170" s="16">
        <f t="shared" si="32"/>
        <v>3.6146468680678345</v>
      </c>
      <c r="I170" s="16">
        <f t="shared" si="32"/>
        <v>3.6146468680678345</v>
      </c>
    </row>
    <row r="171" spans="1:9" ht="15.75" customHeight="1">
      <c r="A171" s="5">
        <f>ROW()</f>
        <v>171</v>
      </c>
      <c r="B171" s="53" t="s">
        <v>32</v>
      </c>
      <c r="C171" s="53"/>
      <c r="E171" s="37"/>
      <c r="F171" s="37"/>
      <c r="G171" s="37"/>
      <c r="H171" s="37"/>
      <c r="I171" s="37"/>
    </row>
    <row r="172" spans="1:9" ht="15.75" customHeight="1">
      <c r="A172" s="5">
        <f>ROW()</f>
        <v>172</v>
      </c>
      <c r="B172" s="53" t="s">
        <v>18</v>
      </c>
      <c r="C172" s="53"/>
      <c r="E172" s="16">
        <f>E82</f>
        <v>2.8354617905242678</v>
      </c>
      <c r="F172" s="16">
        <f t="shared" ref="F172:I172" si="33">F82</f>
        <v>2.9184429108626482</v>
      </c>
      <c r="G172" s="16">
        <f t="shared" si="33"/>
        <v>3.0074482238872626</v>
      </c>
      <c r="H172" s="16">
        <f t="shared" si="33"/>
        <v>3.0646987087228514</v>
      </c>
      <c r="I172" s="16">
        <f t="shared" si="33"/>
        <v>3.1278870737106272</v>
      </c>
    </row>
    <row r="173" spans="1:9" ht="15.75" customHeight="1" thickBot="1">
      <c r="A173" s="5">
        <f>ROW()</f>
        <v>173</v>
      </c>
      <c r="B173" s="63" t="s">
        <v>38</v>
      </c>
      <c r="C173" s="63"/>
      <c r="D173" s="35"/>
      <c r="E173" s="36">
        <f>SUM(E169:E172)</f>
        <v>15.508422989803606</v>
      </c>
      <c r="F173" s="36">
        <f t="shared" ref="F173:I173" si="34">SUM(F169:F172)</f>
        <v>17.166713690138366</v>
      </c>
      <c r="G173" s="36">
        <f t="shared" si="34"/>
        <v>16.876995000339363</v>
      </c>
      <c r="H173" s="36">
        <f t="shared" si="34"/>
        <v>16.555521482351335</v>
      </c>
      <c r="I173" s="36">
        <f t="shared" si="34"/>
        <v>16.239985844515491</v>
      </c>
    </row>
    <row r="174" spans="1:9" ht="15.75" customHeight="1" thickTop="1">
      <c r="A174" s="5">
        <f>ROW()</f>
        <v>174</v>
      </c>
      <c r="B174" s="64"/>
      <c r="C174" s="64"/>
      <c r="D174" s="38"/>
      <c r="E174" s="39"/>
      <c r="F174" s="39"/>
      <c r="G174" s="39"/>
      <c r="H174" s="39"/>
      <c r="I174" s="39"/>
    </row>
    <row r="175" spans="1:9" ht="15.75" customHeight="1">
      <c r="A175" s="5">
        <f>ROW()</f>
        <v>175</v>
      </c>
      <c r="B175" s="65" t="s">
        <v>49</v>
      </c>
      <c r="C175" s="54" t="s">
        <v>82</v>
      </c>
      <c r="E175" s="6">
        <v>2010</v>
      </c>
      <c r="F175" s="6">
        <f>E175+1</f>
        <v>2011</v>
      </c>
      <c r="G175" s="6">
        <f>F175+1</f>
        <v>2012</v>
      </c>
      <c r="H175" s="6">
        <f>G175+1</f>
        <v>2013</v>
      </c>
      <c r="I175" s="6">
        <f>H175+1</f>
        <v>2014</v>
      </c>
    </row>
    <row r="176" spans="1:9" ht="15.75" customHeight="1">
      <c r="A176" s="5">
        <f>ROW()</f>
        <v>176</v>
      </c>
      <c r="B176" s="66" t="s">
        <v>50</v>
      </c>
      <c r="C176" s="64"/>
      <c r="D176" s="38"/>
      <c r="E176" s="40">
        <f>(1-E122)*E156</f>
        <v>10.30645726355559</v>
      </c>
      <c r="F176" s="40">
        <f>(1-F122)*F156</f>
        <v>10.40372461863965</v>
      </c>
      <c r="G176" s="40">
        <f>(1-G122)*G156</f>
        <v>10.449549286685235</v>
      </c>
      <c r="H176" s="40">
        <f>(1-H122)*H156</f>
        <v>10.330108889076683</v>
      </c>
      <c r="I176" s="40">
        <f>(1-I122)*I156</f>
        <v>10.177481093903852</v>
      </c>
    </row>
    <row r="177" spans="1:24" ht="15.75" customHeight="1">
      <c r="A177" s="5">
        <f>ROW()</f>
        <v>177</v>
      </c>
      <c r="B177" s="66"/>
      <c r="C177" s="64"/>
      <c r="D177" s="38"/>
      <c r="E177" s="39"/>
      <c r="F177" s="39"/>
      <c r="G177" s="39"/>
      <c r="H177" s="39"/>
      <c r="I177" s="39"/>
    </row>
    <row r="178" spans="1:24" ht="15.75" customHeight="1">
      <c r="A178" s="5">
        <f>ROW()</f>
        <v>178</v>
      </c>
      <c r="B178" s="65" t="s">
        <v>51</v>
      </c>
      <c r="C178" s="54" t="s">
        <v>82</v>
      </c>
      <c r="E178" s="6">
        <v>2010</v>
      </c>
      <c r="F178" s="6">
        <f>E178+1</f>
        <v>2011</v>
      </c>
      <c r="G178" s="6">
        <f>F178+1</f>
        <v>2012</v>
      </c>
      <c r="H178" s="6">
        <f>G178+1</f>
        <v>2013</v>
      </c>
      <c r="I178" s="6">
        <f>H178+1</f>
        <v>2014</v>
      </c>
    </row>
    <row r="179" spans="1:24" ht="15.75" customHeight="1">
      <c r="A179" s="5">
        <f>ROW()</f>
        <v>179</v>
      </c>
      <c r="B179" s="66" t="s">
        <v>52</v>
      </c>
      <c r="C179" s="64"/>
      <c r="D179" s="38"/>
      <c r="E179" s="40">
        <f>E173+E176</f>
        <v>25.814880253359195</v>
      </c>
      <c r="F179" s="40">
        <f t="shared" ref="F179:I179" si="35">F173+F176</f>
        <v>27.570438308778016</v>
      </c>
      <c r="G179" s="40">
        <f t="shared" si="35"/>
        <v>27.326544287024596</v>
      </c>
      <c r="H179" s="40">
        <f t="shared" si="35"/>
        <v>26.885630371428018</v>
      </c>
      <c r="I179" s="40">
        <f t="shared" si="35"/>
        <v>26.417466938419345</v>
      </c>
    </row>
    <row r="180" spans="1:24" ht="15.75" customHeight="1">
      <c r="A180" s="5">
        <f>ROW()</f>
        <v>180</v>
      </c>
      <c r="B180" s="65"/>
      <c r="C180" s="64"/>
      <c r="D180" s="38"/>
      <c r="E180" s="39"/>
      <c r="F180" s="39"/>
      <c r="G180" s="39"/>
      <c r="H180" s="39"/>
      <c r="I180" s="39"/>
    </row>
    <row r="181" spans="1:24" ht="15.75" customHeight="1">
      <c r="A181" s="5">
        <f>ROW()</f>
        <v>181</v>
      </c>
      <c r="B181" s="65" t="s">
        <v>55</v>
      </c>
      <c r="C181" s="54" t="s">
        <v>82</v>
      </c>
      <c r="E181" s="6">
        <v>2010</v>
      </c>
      <c r="F181" s="6">
        <f>E181+1</f>
        <v>2011</v>
      </c>
      <c r="G181" s="6">
        <f>F181+1</f>
        <v>2012</v>
      </c>
      <c r="H181" s="6">
        <f>G181+1</f>
        <v>2013</v>
      </c>
      <c r="I181" s="6">
        <f>H181+1</f>
        <v>2014</v>
      </c>
    </row>
    <row r="182" spans="1:24" ht="15.75" customHeight="1">
      <c r="A182" s="5">
        <f>ROW()</f>
        <v>182</v>
      </c>
      <c r="B182" s="53" t="s">
        <v>46</v>
      </c>
      <c r="C182" s="53"/>
      <c r="E182" s="16">
        <f>E164</f>
        <v>76.364417055878505</v>
      </c>
      <c r="F182" s="16">
        <f t="shared" ref="F182:I182" si="36">F164</f>
        <v>73.390116012685212</v>
      </c>
      <c r="G182" s="16">
        <f t="shared" si="36"/>
        <v>74.538807134386872</v>
      </c>
      <c r="H182" s="16">
        <f t="shared" si="36"/>
        <v>75.868394264393388</v>
      </c>
      <c r="I182" s="16">
        <f t="shared" si="36"/>
        <v>77.082906455167304</v>
      </c>
    </row>
    <row r="183" spans="1:24" ht="15.75" customHeight="1">
      <c r="A183" s="5">
        <f>ROW()</f>
        <v>183</v>
      </c>
      <c r="B183" s="53" t="s">
        <v>52</v>
      </c>
      <c r="C183" s="53"/>
      <c r="E183" s="16">
        <f>E179</f>
        <v>25.814880253359195</v>
      </c>
      <c r="F183" s="16">
        <f t="shared" ref="F183:I183" si="37">F179</f>
        <v>27.570438308778016</v>
      </c>
      <c r="G183" s="16">
        <f t="shared" si="37"/>
        <v>27.326544287024596</v>
      </c>
      <c r="H183" s="16">
        <f t="shared" si="37"/>
        <v>26.885630371428018</v>
      </c>
      <c r="I183" s="16">
        <f t="shared" si="37"/>
        <v>26.417466938419345</v>
      </c>
    </row>
    <row r="184" spans="1:24" ht="15.75" customHeight="1">
      <c r="A184" s="5">
        <f>ROW()</f>
        <v>184</v>
      </c>
      <c r="B184" s="67" t="s">
        <v>53</v>
      </c>
      <c r="C184" s="67"/>
      <c r="D184" s="41"/>
      <c r="E184" s="42">
        <f>E182+E183</f>
        <v>102.1792973092377</v>
      </c>
      <c r="F184" s="42">
        <f t="shared" ref="F184:I184" si="38">F182+F183</f>
        <v>100.96055432146323</v>
      </c>
      <c r="G184" s="42">
        <f t="shared" si="38"/>
        <v>101.86535142141148</v>
      </c>
      <c r="H184" s="42">
        <f t="shared" si="38"/>
        <v>102.75402463582141</v>
      </c>
      <c r="I184" s="42">
        <f t="shared" si="38"/>
        <v>103.50037339358664</v>
      </c>
    </row>
    <row r="185" spans="1:24" ht="15.75" customHeight="1" thickBot="1">
      <c r="A185" s="5">
        <f>ROW()</f>
        <v>185</v>
      </c>
      <c r="B185" s="63" t="s">
        <v>34</v>
      </c>
      <c r="C185" s="63"/>
      <c r="D185" s="35"/>
      <c r="E185" s="36">
        <f>E140</f>
        <v>102.17929730923771</v>
      </c>
      <c r="F185" s="36">
        <f t="shared" ref="F185:I185" si="39">F140</f>
        <v>100.96055432146321</v>
      </c>
      <c r="G185" s="36">
        <f t="shared" si="39"/>
        <v>101.86535142141146</v>
      </c>
      <c r="H185" s="36">
        <f t="shared" si="39"/>
        <v>102.75402463582137</v>
      </c>
      <c r="I185" s="36">
        <f t="shared" si="39"/>
        <v>103.50037339358664</v>
      </c>
    </row>
    <row r="186" spans="1:24" ht="15.75" customHeight="1" thickTop="1">
      <c r="A186" s="5">
        <f>ROW()</f>
        <v>186</v>
      </c>
      <c r="B186" s="66" t="s">
        <v>54</v>
      </c>
      <c r="C186" s="53"/>
      <c r="E186" s="16">
        <f>E184-E185</f>
        <v>0</v>
      </c>
      <c r="F186" s="16">
        <f t="shared" ref="F186:I186" si="40">F184-F185</f>
        <v>0</v>
      </c>
      <c r="G186" s="16">
        <f t="shared" si="40"/>
        <v>0</v>
      </c>
      <c r="H186" s="16">
        <f t="shared" si="40"/>
        <v>0</v>
      </c>
      <c r="I186" s="16">
        <f t="shared" si="40"/>
        <v>0</v>
      </c>
    </row>
    <row r="187" spans="1:24" ht="15.75" customHeight="1">
      <c r="A187" s="5">
        <f>ROW()</f>
        <v>187</v>
      </c>
      <c r="B187" s="53"/>
      <c r="C187" s="53"/>
    </row>
    <row r="188" spans="1:24" ht="15.75" customHeight="1">
      <c r="A188" s="5">
        <f>ROW()</f>
        <v>188</v>
      </c>
      <c r="B188" s="52" t="s">
        <v>136</v>
      </c>
      <c r="C188" s="53"/>
    </row>
    <row r="189" spans="1:24" ht="15.75" customHeight="1">
      <c r="A189" s="5">
        <f>ROW()</f>
        <v>189</v>
      </c>
      <c r="B189" s="52"/>
      <c r="C189" s="53"/>
    </row>
    <row r="190" spans="1:24" ht="15.75" customHeight="1">
      <c r="A190" s="5">
        <f>ROW()</f>
        <v>190</v>
      </c>
      <c r="B190" s="52" t="s">
        <v>59</v>
      </c>
      <c r="C190" s="54" t="s">
        <v>82</v>
      </c>
      <c r="E190" s="13">
        <v>2010</v>
      </c>
      <c r="F190" s="14">
        <v>2010</v>
      </c>
      <c r="G190" s="14">
        <v>2010</v>
      </c>
      <c r="H190" s="14">
        <v>2010</v>
      </c>
      <c r="I190" s="13">
        <v>2011</v>
      </c>
      <c r="J190" s="14">
        <v>2011</v>
      </c>
      <c r="K190" s="14">
        <v>2011</v>
      </c>
      <c r="L190" s="14">
        <v>2011</v>
      </c>
      <c r="M190" s="13">
        <v>2012</v>
      </c>
      <c r="N190" s="14">
        <v>2012</v>
      </c>
      <c r="O190" s="14">
        <v>2012</v>
      </c>
      <c r="P190" s="14">
        <v>2012</v>
      </c>
      <c r="Q190" s="13">
        <v>2013</v>
      </c>
      <c r="R190" s="14">
        <v>2013</v>
      </c>
      <c r="S190" s="14">
        <v>2013</v>
      </c>
      <c r="T190" s="14">
        <v>2013</v>
      </c>
      <c r="U190" s="13">
        <v>2014</v>
      </c>
      <c r="V190" s="14">
        <v>2014</v>
      </c>
      <c r="W190" s="14">
        <v>2014</v>
      </c>
      <c r="X190" s="14">
        <v>2014</v>
      </c>
    </row>
    <row r="191" spans="1:24" ht="15.75" customHeight="1">
      <c r="A191" s="5">
        <f>ROW()</f>
        <v>191</v>
      </c>
      <c r="B191" s="52"/>
      <c r="C191" s="54" t="s">
        <v>83</v>
      </c>
      <c r="E191" s="13" t="s">
        <v>84</v>
      </c>
      <c r="F191" s="14" t="s">
        <v>85</v>
      </c>
      <c r="G191" s="14" t="s">
        <v>86</v>
      </c>
      <c r="H191" s="14" t="s">
        <v>87</v>
      </c>
      <c r="I191" s="13" t="s">
        <v>84</v>
      </c>
      <c r="J191" s="14" t="s">
        <v>85</v>
      </c>
      <c r="K191" s="14" t="s">
        <v>86</v>
      </c>
      <c r="L191" s="14" t="s">
        <v>87</v>
      </c>
      <c r="M191" s="13" t="s">
        <v>84</v>
      </c>
      <c r="N191" s="14" t="s">
        <v>85</v>
      </c>
      <c r="O191" s="14" t="s">
        <v>86</v>
      </c>
      <c r="P191" s="14" t="s">
        <v>87</v>
      </c>
      <c r="Q191" s="13" t="s">
        <v>84</v>
      </c>
      <c r="R191" s="14" t="s">
        <v>85</v>
      </c>
      <c r="S191" s="14" t="s">
        <v>86</v>
      </c>
      <c r="T191" s="14" t="s">
        <v>87</v>
      </c>
      <c r="U191" s="13" t="s">
        <v>84</v>
      </c>
      <c r="V191" s="14" t="s">
        <v>85</v>
      </c>
      <c r="W191" s="14" t="s">
        <v>86</v>
      </c>
      <c r="X191" s="14" t="s">
        <v>87</v>
      </c>
    </row>
    <row r="192" spans="1:24" ht="15.75" customHeight="1">
      <c r="A192" s="5">
        <f>ROW()</f>
        <v>192</v>
      </c>
      <c r="B192" s="53" t="s">
        <v>56</v>
      </c>
      <c r="C192" s="53"/>
      <c r="E192" s="43">
        <f>E128</f>
        <v>0.27911200000000003</v>
      </c>
      <c r="F192" s="43">
        <f>E192</f>
        <v>0.27911200000000003</v>
      </c>
      <c r="G192" s="43">
        <f>$H$124*E128+(1-$H$124)*F128</f>
        <v>0.26274556646259728</v>
      </c>
      <c r="H192" s="43">
        <f>F128</f>
        <v>0.24326171701330829</v>
      </c>
      <c r="I192" s="44">
        <f t="shared" ref="I192:I194" si="41">H192</f>
        <v>0.24326171701330829</v>
      </c>
      <c r="J192" s="44">
        <f t="shared" ref="J192:J194" si="42">I192</f>
        <v>0.24326171701330829</v>
      </c>
      <c r="K192" s="68">
        <f>$E$209</f>
        <v>0.18949662447654347</v>
      </c>
      <c r="L192" s="43">
        <f>K192</f>
        <v>0.18949662447654347</v>
      </c>
      <c r="M192" s="43">
        <f t="shared" ref="M192:X192" si="43">L192</f>
        <v>0.18949662447654347</v>
      </c>
      <c r="N192" s="43">
        <f t="shared" si="43"/>
        <v>0.18949662447654347</v>
      </c>
      <c r="O192" s="43">
        <f t="shared" si="43"/>
        <v>0.18949662447654347</v>
      </c>
      <c r="P192" s="43">
        <f t="shared" si="43"/>
        <v>0.18949662447654347</v>
      </c>
      <c r="Q192" s="43">
        <f t="shared" si="43"/>
        <v>0.18949662447654347</v>
      </c>
      <c r="R192" s="43">
        <f t="shared" si="43"/>
        <v>0.18949662447654347</v>
      </c>
      <c r="S192" s="43">
        <f t="shared" si="43"/>
        <v>0.18949662447654347</v>
      </c>
      <c r="T192" s="43">
        <f t="shared" si="43"/>
        <v>0.18949662447654347</v>
      </c>
      <c r="U192" s="43">
        <f t="shared" si="43"/>
        <v>0.18949662447654347</v>
      </c>
      <c r="V192" s="43">
        <f t="shared" si="43"/>
        <v>0.18949662447654347</v>
      </c>
      <c r="W192" s="43">
        <f t="shared" si="43"/>
        <v>0.18949662447654347</v>
      </c>
      <c r="X192" s="43">
        <f t="shared" si="43"/>
        <v>0.18949662447654347</v>
      </c>
    </row>
    <row r="193" spans="1:24" ht="15.75" customHeight="1">
      <c r="A193" s="5">
        <f>ROW()</f>
        <v>193</v>
      </c>
      <c r="B193" s="53" t="s">
        <v>57</v>
      </c>
      <c r="C193" s="53"/>
      <c r="E193" s="43">
        <f t="shared" ref="E193" si="44">E129</f>
        <v>1.5950000000000001E-3</v>
      </c>
      <c r="F193" s="43">
        <f t="shared" ref="F193:F194" si="45">E193</f>
        <v>1.5950000000000001E-3</v>
      </c>
      <c r="G193" s="43">
        <f t="shared" ref="G193:G194" si="46">$H$124*E129+(1-$H$124)*F129</f>
        <v>1.5238235899642559E-3</v>
      </c>
      <c r="H193" s="43">
        <f t="shared" ref="H193:H194" si="47">F129</f>
        <v>1.4390897684931317E-3</v>
      </c>
      <c r="I193" s="44">
        <f t="shared" si="41"/>
        <v>1.4390897684931317E-3</v>
      </c>
      <c r="J193" s="44">
        <f t="shared" si="42"/>
        <v>1.4390897684931317E-3</v>
      </c>
      <c r="K193" s="68">
        <f>$E$210</f>
        <v>1.1357693692734586E-3</v>
      </c>
      <c r="L193" s="43">
        <f t="shared" ref="L193:X194" si="48">K193</f>
        <v>1.1357693692734586E-3</v>
      </c>
      <c r="M193" s="43">
        <f t="shared" si="48"/>
        <v>1.1357693692734586E-3</v>
      </c>
      <c r="N193" s="43">
        <f t="shared" si="48"/>
        <v>1.1357693692734586E-3</v>
      </c>
      <c r="O193" s="43">
        <f t="shared" si="48"/>
        <v>1.1357693692734586E-3</v>
      </c>
      <c r="P193" s="43">
        <f t="shared" si="48"/>
        <v>1.1357693692734586E-3</v>
      </c>
      <c r="Q193" s="43">
        <f t="shared" si="48"/>
        <v>1.1357693692734586E-3</v>
      </c>
      <c r="R193" s="43">
        <f t="shared" si="48"/>
        <v>1.1357693692734586E-3</v>
      </c>
      <c r="S193" s="43">
        <f t="shared" si="48"/>
        <v>1.1357693692734586E-3</v>
      </c>
      <c r="T193" s="43">
        <f t="shared" si="48"/>
        <v>1.1357693692734586E-3</v>
      </c>
      <c r="U193" s="43">
        <f t="shared" si="48"/>
        <v>1.1357693692734586E-3</v>
      </c>
      <c r="V193" s="43">
        <f t="shared" si="48"/>
        <v>1.1357693692734586E-3</v>
      </c>
      <c r="W193" s="43">
        <f t="shared" si="48"/>
        <v>1.1357693692734586E-3</v>
      </c>
      <c r="X193" s="43">
        <f t="shared" si="48"/>
        <v>1.1357693692734586E-3</v>
      </c>
    </row>
    <row r="194" spans="1:24" ht="15.75" customHeight="1">
      <c r="A194" s="5">
        <f>ROW()</f>
        <v>194</v>
      </c>
      <c r="B194" s="53" t="s">
        <v>138</v>
      </c>
      <c r="C194" s="53"/>
      <c r="E194" s="43">
        <f t="shared" ref="E194" si="49">E130</f>
        <v>4.1399999999999998E-4</v>
      </c>
      <c r="F194" s="43">
        <f t="shared" si="45"/>
        <v>4.1399999999999998E-4</v>
      </c>
      <c r="G194" s="43">
        <f t="shared" si="46"/>
        <v>4.0808192629276571E-4</v>
      </c>
      <c r="H194" s="43">
        <f t="shared" si="47"/>
        <v>4.0103660045082026E-4</v>
      </c>
      <c r="I194" s="44">
        <f t="shared" si="41"/>
        <v>4.0103660045082026E-4</v>
      </c>
      <c r="J194" s="44">
        <f t="shared" si="42"/>
        <v>4.0103660045082026E-4</v>
      </c>
      <c r="K194" s="68">
        <f>$E$211</f>
        <v>3.2361141338902106E-4</v>
      </c>
      <c r="L194" s="43">
        <f t="shared" si="48"/>
        <v>3.2361141338902106E-4</v>
      </c>
      <c r="M194" s="43">
        <f t="shared" si="48"/>
        <v>3.2361141338902106E-4</v>
      </c>
      <c r="N194" s="43">
        <f t="shared" si="48"/>
        <v>3.2361141338902106E-4</v>
      </c>
      <c r="O194" s="43">
        <f t="shared" si="48"/>
        <v>3.2361141338902106E-4</v>
      </c>
      <c r="P194" s="43">
        <f t="shared" si="48"/>
        <v>3.2361141338902106E-4</v>
      </c>
      <c r="Q194" s="43">
        <f t="shared" si="48"/>
        <v>3.2361141338902106E-4</v>
      </c>
      <c r="R194" s="43">
        <f t="shared" si="48"/>
        <v>3.2361141338902106E-4</v>
      </c>
      <c r="S194" s="43">
        <f t="shared" si="48"/>
        <v>3.2361141338902106E-4</v>
      </c>
      <c r="T194" s="43">
        <f t="shared" si="48"/>
        <v>3.2361141338902106E-4</v>
      </c>
      <c r="U194" s="43">
        <f t="shared" si="48"/>
        <v>3.2361141338902106E-4</v>
      </c>
      <c r="V194" s="43">
        <f t="shared" si="48"/>
        <v>3.2361141338902106E-4</v>
      </c>
      <c r="W194" s="43">
        <f t="shared" si="48"/>
        <v>3.2361141338902106E-4</v>
      </c>
      <c r="X194" s="43">
        <f t="shared" si="48"/>
        <v>3.2361141338902106E-4</v>
      </c>
    </row>
    <row r="195" spans="1:24" ht="15.75" customHeight="1">
      <c r="A195" s="5">
        <f>ROW()</f>
        <v>195</v>
      </c>
      <c r="B195" s="53"/>
      <c r="C195" s="53"/>
    </row>
    <row r="196" spans="1:24" ht="15.75" customHeight="1">
      <c r="A196" s="5">
        <f>ROW()</f>
        <v>196</v>
      </c>
      <c r="B196" s="52" t="s">
        <v>12</v>
      </c>
      <c r="C196" s="54" t="s">
        <v>82</v>
      </c>
      <c r="E196" s="13">
        <v>2010</v>
      </c>
      <c r="F196" s="14">
        <v>2010</v>
      </c>
      <c r="G196" s="14">
        <v>2010</v>
      </c>
      <c r="H196" s="14">
        <v>2010</v>
      </c>
      <c r="I196" s="13">
        <v>2011</v>
      </c>
      <c r="J196" s="14">
        <v>2011</v>
      </c>
      <c r="K196" s="14">
        <v>2011</v>
      </c>
      <c r="L196" s="14">
        <v>2011</v>
      </c>
      <c r="M196" s="13">
        <v>2012</v>
      </c>
      <c r="N196" s="14">
        <v>2012</v>
      </c>
      <c r="O196" s="14">
        <v>2012</v>
      </c>
      <c r="P196" s="14">
        <v>2012</v>
      </c>
      <c r="Q196" s="13">
        <v>2013</v>
      </c>
      <c r="R196" s="14">
        <v>2013</v>
      </c>
      <c r="S196" s="14">
        <v>2013</v>
      </c>
      <c r="T196" s="14">
        <v>2013</v>
      </c>
      <c r="U196" s="13">
        <v>2014</v>
      </c>
      <c r="V196" s="14">
        <v>2014</v>
      </c>
      <c r="W196" s="14">
        <v>2014</v>
      </c>
      <c r="X196" s="14">
        <v>2014</v>
      </c>
    </row>
    <row r="197" spans="1:24" ht="15.75" customHeight="1">
      <c r="A197" s="5">
        <f>ROW()</f>
        <v>197</v>
      </c>
      <c r="B197" s="52"/>
      <c r="C197" s="54" t="s">
        <v>83</v>
      </c>
      <c r="E197" s="13" t="s">
        <v>84</v>
      </c>
      <c r="F197" s="14" t="s">
        <v>85</v>
      </c>
      <c r="G197" s="14" t="s">
        <v>86</v>
      </c>
      <c r="H197" s="14" t="s">
        <v>87</v>
      </c>
      <c r="I197" s="13" t="s">
        <v>84</v>
      </c>
      <c r="J197" s="14" t="s">
        <v>85</v>
      </c>
      <c r="K197" s="14" t="s">
        <v>86</v>
      </c>
      <c r="L197" s="14" t="s">
        <v>87</v>
      </c>
      <c r="M197" s="13" t="s">
        <v>84</v>
      </c>
      <c r="N197" s="14" t="s">
        <v>85</v>
      </c>
      <c r="O197" s="14" t="s">
        <v>86</v>
      </c>
      <c r="P197" s="14" t="s">
        <v>87</v>
      </c>
      <c r="Q197" s="13" t="s">
        <v>84</v>
      </c>
      <c r="R197" s="14" t="s">
        <v>85</v>
      </c>
      <c r="S197" s="14" t="s">
        <v>86</v>
      </c>
      <c r="T197" s="14" t="s">
        <v>87</v>
      </c>
      <c r="U197" s="13" t="s">
        <v>84</v>
      </c>
      <c r="V197" s="14" t="s">
        <v>85</v>
      </c>
      <c r="W197" s="14" t="s">
        <v>86</v>
      </c>
      <c r="X197" s="14" t="s">
        <v>87</v>
      </c>
    </row>
    <row r="198" spans="1:24" ht="15.75" customHeight="1">
      <c r="A198" s="5">
        <f>ROW()</f>
        <v>198</v>
      </c>
      <c r="B198" s="53" t="s">
        <v>56</v>
      </c>
      <c r="C198" s="53"/>
      <c r="E198" s="16">
        <f t="shared" ref="E198:X198" si="50">E192*E95*E118/1000</f>
        <v>2.7492058377375042</v>
      </c>
      <c r="F198" s="16">
        <f t="shared" si="50"/>
        <v>2.7980620389856719</v>
      </c>
      <c r="G198" s="16">
        <f t="shared" si="50"/>
        <v>2.6700740019906961</v>
      </c>
      <c r="H198" s="16">
        <f t="shared" si="50"/>
        <v>2.4548842288316943</v>
      </c>
      <c r="I198" s="16">
        <f t="shared" si="50"/>
        <v>2.366713103571231</v>
      </c>
      <c r="J198" s="16">
        <f t="shared" si="50"/>
        <v>2.4095137248023466</v>
      </c>
      <c r="K198" s="16">
        <f t="shared" si="50"/>
        <v>1.9028357027851877</v>
      </c>
      <c r="L198" s="16">
        <f t="shared" si="50"/>
        <v>1.8892450366206563</v>
      </c>
      <c r="M198" s="16">
        <f t="shared" si="50"/>
        <v>1.8631024594688548</v>
      </c>
      <c r="N198" s="16">
        <f t="shared" si="50"/>
        <v>1.8767528302481897</v>
      </c>
      <c r="O198" s="16">
        <f t="shared" si="50"/>
        <v>1.9014309537498104</v>
      </c>
      <c r="P198" s="16">
        <f t="shared" si="50"/>
        <v>1.8867434367599483</v>
      </c>
      <c r="Q198" s="16">
        <f t="shared" si="50"/>
        <v>1.8487181309357488</v>
      </c>
      <c r="R198" s="16">
        <f t="shared" si="50"/>
        <v>1.8834050329816097</v>
      </c>
      <c r="S198" s="16">
        <f t="shared" si="50"/>
        <v>1.908191720251742</v>
      </c>
      <c r="T198" s="16">
        <f t="shared" si="50"/>
        <v>1.8930873681033333</v>
      </c>
      <c r="U198" s="16">
        <f t="shared" si="50"/>
        <v>1.8492250348391084</v>
      </c>
      <c r="V198" s="16">
        <f t="shared" si="50"/>
        <v>1.8843727166842921</v>
      </c>
      <c r="W198" s="16">
        <f t="shared" si="50"/>
        <v>1.909285667151754</v>
      </c>
      <c r="X198" s="16">
        <f t="shared" si="50"/>
        <v>1.8937284070511111</v>
      </c>
    </row>
    <row r="199" spans="1:24" ht="15.75" customHeight="1">
      <c r="A199" s="5">
        <f>ROW()</f>
        <v>199</v>
      </c>
      <c r="B199" s="53" t="s">
        <v>57</v>
      </c>
      <c r="C199" s="53"/>
      <c r="E199" s="16">
        <f t="shared" ref="E199:X199" si="51">E193*E96*E118</f>
        <v>16.776070756019962</v>
      </c>
      <c r="F199" s="16">
        <f t="shared" si="51"/>
        <v>17.106175136723358</v>
      </c>
      <c r="G199" s="16">
        <f t="shared" si="51"/>
        <v>16.570685826404716</v>
      </c>
      <c r="H199" s="16">
        <f t="shared" si="51"/>
        <v>15.511373257940798</v>
      </c>
      <c r="I199" s="16">
        <f t="shared" si="51"/>
        <v>15.154110532799896</v>
      </c>
      <c r="J199" s="16">
        <f t="shared" si="51"/>
        <v>15.456526502749602</v>
      </c>
      <c r="K199" s="16">
        <f t="shared" si="51"/>
        <v>12.369408481357475</v>
      </c>
      <c r="L199" s="16">
        <f t="shared" si="51"/>
        <v>12.25896898243489</v>
      </c>
      <c r="M199" s="16">
        <f t="shared" si="51"/>
        <v>12.078697434085042</v>
      </c>
      <c r="N199" s="16">
        <f t="shared" si="51"/>
        <v>12.190932315691038</v>
      </c>
      <c r="O199" s="16">
        <f t="shared" si="51"/>
        <v>12.357548702763088</v>
      </c>
      <c r="P199" s="16">
        <f t="shared" si="51"/>
        <v>12.238195289729649</v>
      </c>
      <c r="Q199" s="16">
        <f t="shared" si="51"/>
        <v>11.996200939441941</v>
      </c>
      <c r="R199" s="16">
        <f t="shared" si="51"/>
        <v>12.245756546977457</v>
      </c>
      <c r="S199" s="16">
        <f t="shared" si="51"/>
        <v>12.41326355751894</v>
      </c>
      <c r="T199" s="16">
        <f t="shared" si="51"/>
        <v>12.290522600029746</v>
      </c>
      <c r="U199" s="16">
        <f t="shared" si="51"/>
        <v>12.000320457909343</v>
      </c>
      <c r="V199" s="16">
        <f t="shared" si="51"/>
        <v>12.253620741467543</v>
      </c>
      <c r="W199" s="16">
        <f t="shared" si="51"/>
        <v>12.422153870706683</v>
      </c>
      <c r="X199" s="16">
        <f t="shared" si="51"/>
        <v>12.295732210305365</v>
      </c>
    </row>
    <row r="200" spans="1:24" ht="15.75" customHeight="1">
      <c r="A200" s="5">
        <f>ROW()</f>
        <v>200</v>
      </c>
      <c r="B200" s="53" t="s">
        <v>138</v>
      </c>
      <c r="C200" s="53"/>
      <c r="E200" s="16">
        <f t="shared" ref="E200:X200" si="52">E194*E97*E118</f>
        <v>3.5835754507936186</v>
      </c>
      <c r="F200" s="16">
        <f t="shared" si="52"/>
        <v>3.6388418410895844</v>
      </c>
      <c r="G200" s="16">
        <f t="shared" si="52"/>
        <v>3.6361986967551929</v>
      </c>
      <c r="H200" s="16">
        <f t="shared" si="52"/>
        <v>3.5563520582608374</v>
      </c>
      <c r="I200" s="16">
        <f t="shared" si="52"/>
        <v>3.4723962198968978</v>
      </c>
      <c r="J200" s="16">
        <f t="shared" si="52"/>
        <v>3.5265362155608369</v>
      </c>
      <c r="K200" s="16">
        <f t="shared" si="52"/>
        <v>2.8824175759424828</v>
      </c>
      <c r="L200" s="16">
        <f t="shared" si="52"/>
        <v>2.8683986927014713</v>
      </c>
      <c r="M200" s="16">
        <f t="shared" si="52"/>
        <v>2.8287196549800462</v>
      </c>
      <c r="N200" s="16">
        <f t="shared" si="52"/>
        <v>2.8420173760087359</v>
      </c>
      <c r="O200" s="16">
        <f t="shared" si="52"/>
        <v>2.8782587160273621</v>
      </c>
      <c r="P200" s="16">
        <f t="shared" si="52"/>
        <v>2.8631867385960139</v>
      </c>
      <c r="Q200" s="16">
        <f t="shared" si="52"/>
        <v>2.8100706409922296</v>
      </c>
      <c r="R200" s="16">
        <f t="shared" si="52"/>
        <v>2.8551211676874146</v>
      </c>
      <c r="S200" s="16">
        <f t="shared" si="52"/>
        <v>2.8908603841592773</v>
      </c>
      <c r="T200" s="16">
        <f t="shared" si="52"/>
        <v>2.8753366293202745</v>
      </c>
      <c r="U200" s="16">
        <f t="shared" si="52"/>
        <v>2.8105914487240611</v>
      </c>
      <c r="V200" s="16">
        <f t="shared" si="52"/>
        <v>2.8561153939125128</v>
      </c>
      <c r="W200" s="16">
        <f t="shared" si="52"/>
        <v>2.8919843368453062</v>
      </c>
      <c r="X200" s="16">
        <f t="shared" si="52"/>
        <v>2.875995251276418</v>
      </c>
    </row>
    <row r="201" spans="1:24" ht="15.75" customHeight="1">
      <c r="A201" s="5">
        <f>ROW()</f>
        <v>201</v>
      </c>
      <c r="B201" s="53"/>
      <c r="C201" s="53"/>
    </row>
    <row r="202" spans="1:24" ht="15.75" customHeight="1">
      <c r="A202" s="5">
        <f>ROW()</f>
        <v>202</v>
      </c>
      <c r="B202" s="52" t="s">
        <v>69</v>
      </c>
      <c r="C202" s="54" t="s">
        <v>82</v>
      </c>
      <c r="E202" s="6">
        <v>2010</v>
      </c>
      <c r="F202" s="6">
        <f>E202+1</f>
        <v>2011</v>
      </c>
      <c r="G202" s="6">
        <f>F202+1</f>
        <v>2012</v>
      </c>
      <c r="H202" s="6">
        <f>G202+1</f>
        <v>2013</v>
      </c>
      <c r="I202" s="6">
        <f>H202+1</f>
        <v>2014</v>
      </c>
      <c r="J202" s="48" t="s">
        <v>77</v>
      </c>
      <c r="K202" s="6" t="s">
        <v>78</v>
      </c>
      <c r="L202" s="6" t="s">
        <v>64</v>
      </c>
    </row>
    <row r="203" spans="1:24" ht="15.75" customHeight="1">
      <c r="A203" s="5">
        <f>ROW()</f>
        <v>203</v>
      </c>
      <c r="B203" s="53" t="s">
        <v>56</v>
      </c>
      <c r="C203" s="53"/>
      <c r="E203" s="16">
        <f>SUMIF($E$196:$X$196,E$202,$E198:$X198)</f>
        <v>10.672226107545566</v>
      </c>
      <c r="F203" s="16">
        <f t="shared" ref="F203:I203" si="53">SUMIF($E$196:$X$196,F$202,$E198:$X198)</f>
        <v>8.5683075677794207</v>
      </c>
      <c r="G203" s="16">
        <f t="shared" si="53"/>
        <v>7.528029680226803</v>
      </c>
      <c r="H203" s="16">
        <f t="shared" si="53"/>
        <v>7.5334022522724338</v>
      </c>
      <c r="I203" s="16">
        <f t="shared" si="53"/>
        <v>7.5366118257262658</v>
      </c>
      <c r="J203" s="16">
        <f>NPV($E$91,E203:I203)</f>
        <v>31.899584613274712</v>
      </c>
      <c r="K203" s="16">
        <f>E110*NPV($E$91,$E$164:$I$164)</f>
        <v>31.899584613274708</v>
      </c>
      <c r="L203" s="16">
        <f>(J203-K203)*1000000</f>
        <v>3.5527136788005009E-9</v>
      </c>
      <c r="N203" s="45"/>
    </row>
    <row r="204" spans="1:24" ht="15.75" customHeight="1">
      <c r="A204" s="5">
        <f>ROW()</f>
        <v>204</v>
      </c>
      <c r="B204" s="53" t="s">
        <v>57</v>
      </c>
      <c r="C204" s="53"/>
      <c r="E204" s="16">
        <f t="shared" ref="E204:I205" si="54">SUMIF($E$196:$X$196,E$202,$E199:$X199)</f>
        <v>65.964304977088844</v>
      </c>
      <c r="F204" s="16">
        <f t="shared" si="54"/>
        <v>55.239014499341863</v>
      </c>
      <c r="G204" s="16">
        <f t="shared" si="54"/>
        <v>48.865373742268815</v>
      </c>
      <c r="H204" s="16">
        <f t="shared" si="54"/>
        <v>48.945743643968086</v>
      </c>
      <c r="I204" s="16">
        <f t="shared" si="54"/>
        <v>48.971827280388936</v>
      </c>
      <c r="J204" s="16">
        <f t="shared" ref="J204:J205" si="55">NPV($E$91,E204:I204)</f>
        <v>203.81858487419768</v>
      </c>
      <c r="K204" s="16">
        <f t="shared" ref="K204:K205" si="56">E111*NPV($E$91,$E$164:$I$164)</f>
        <v>203.81858487419768</v>
      </c>
      <c r="L204" s="16">
        <f t="shared" ref="L204:L205" si="57">(J204-K204)*1000000</f>
        <v>0</v>
      </c>
      <c r="N204" s="45"/>
    </row>
    <row r="205" spans="1:24" ht="15.75" customHeight="1">
      <c r="A205" s="5">
        <f>ROW()</f>
        <v>205</v>
      </c>
      <c r="B205" s="53" t="s">
        <v>138</v>
      </c>
      <c r="C205" s="53"/>
      <c r="E205" s="16">
        <f t="shared" si="54"/>
        <v>14.414968046899233</v>
      </c>
      <c r="F205" s="16">
        <f t="shared" si="54"/>
        <v>12.749748704101687</v>
      </c>
      <c r="G205" s="16">
        <f t="shared" si="54"/>
        <v>11.412182485612158</v>
      </c>
      <c r="H205" s="16">
        <f t="shared" si="54"/>
        <v>11.431388822159196</v>
      </c>
      <c r="I205" s="16">
        <f t="shared" si="54"/>
        <v>11.434686430758298</v>
      </c>
      <c r="J205" s="16">
        <f t="shared" si="55"/>
        <v>46.579039479560421</v>
      </c>
      <c r="K205" s="16">
        <f t="shared" si="56"/>
        <v>46.579039479560421</v>
      </c>
      <c r="L205" s="16">
        <f t="shared" si="57"/>
        <v>0</v>
      </c>
      <c r="N205" s="45"/>
    </row>
    <row r="206" spans="1:24" ht="15.75" customHeight="1" thickBot="1">
      <c r="A206" s="5">
        <f>ROW()</f>
        <v>206</v>
      </c>
      <c r="B206" s="63" t="s">
        <v>60</v>
      </c>
      <c r="C206" s="63"/>
      <c r="D206" s="35"/>
      <c r="E206" s="36">
        <f>SUM(E203:E205)</f>
        <v>91.051499131533646</v>
      </c>
      <c r="F206" s="36">
        <f t="shared" ref="F206:I206" si="58">SUM(F203:F205)</f>
        <v>76.557070771222968</v>
      </c>
      <c r="G206" s="36">
        <f t="shared" si="58"/>
        <v>67.805585908107773</v>
      </c>
      <c r="H206" s="36">
        <f t="shared" si="58"/>
        <v>67.910534718399717</v>
      </c>
      <c r="I206" s="36">
        <f t="shared" si="58"/>
        <v>67.943125536873509</v>
      </c>
      <c r="J206" s="36">
        <f>SUM(J203:J205)</f>
        <v>282.29720896703282</v>
      </c>
      <c r="K206" s="36">
        <f>SUM(K203:K205)</f>
        <v>282.29720896703282</v>
      </c>
      <c r="L206" s="36">
        <f t="shared" ref="L206" si="59">J206-K206</f>
        <v>0</v>
      </c>
    </row>
    <row r="207" spans="1:24" ht="15.75" customHeight="1" thickTop="1">
      <c r="A207" s="5">
        <f>ROW()</f>
        <v>207</v>
      </c>
      <c r="B207" s="53"/>
      <c r="C207" s="53"/>
    </row>
    <row r="208" spans="1:24" ht="15.75" customHeight="1">
      <c r="A208" s="5">
        <f>ROW()</f>
        <v>208</v>
      </c>
      <c r="B208" s="56" t="s">
        <v>79</v>
      </c>
      <c r="C208" s="53"/>
      <c r="E208" s="46"/>
      <c r="F208" s="47" t="s">
        <v>137</v>
      </c>
    </row>
    <row r="209" spans="1:6" ht="15.75" customHeight="1">
      <c r="A209" s="5">
        <f>ROW()</f>
        <v>209</v>
      </c>
      <c r="B209" s="53" t="s">
        <v>56</v>
      </c>
      <c r="C209" s="53"/>
      <c r="E209" s="49">
        <v>0.18949662447654347</v>
      </c>
      <c r="F209" s="1">
        <f>E209/F128-1</f>
        <v>-0.221017483543551</v>
      </c>
    </row>
    <row r="210" spans="1:6" ht="15.75" customHeight="1">
      <c r="A210" s="5">
        <f>ROW()</f>
        <v>210</v>
      </c>
      <c r="B210" s="53" t="s">
        <v>57</v>
      </c>
      <c r="C210" s="53"/>
      <c r="E210" s="49">
        <v>1.1357693692734586E-3</v>
      </c>
      <c r="F210" s="1">
        <f>E210/F129-1</f>
        <v>-0.21077239645535062</v>
      </c>
    </row>
    <row r="211" spans="1:6" ht="15.75" customHeight="1">
      <c r="A211" s="5">
        <f>ROW()</f>
        <v>211</v>
      </c>
      <c r="B211" s="53" t="s">
        <v>138</v>
      </c>
      <c r="C211" s="53"/>
      <c r="E211" s="49">
        <v>3.2361141338902106E-4</v>
      </c>
      <c r="F211" s="1">
        <f>E211/F130-1</f>
        <v>-0.19306264559085795</v>
      </c>
    </row>
  </sheetData>
  <mergeCells count="6">
    <mergeCell ref="B3:N3"/>
    <mergeCell ref="B8:N8"/>
    <mergeCell ref="B7:N7"/>
    <mergeCell ref="B6:N6"/>
    <mergeCell ref="B5:N5"/>
    <mergeCell ref="B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Gas Code Exposition</vt:lpstr>
    </vt:vector>
  </TitlesOfParts>
  <Company>Economic Regulation Authority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jemmerson</cp:lastModifiedBy>
  <cp:lastPrinted>2011-03-03T21:54:54Z</cp:lastPrinted>
  <dcterms:created xsi:type="dcterms:W3CDTF">2009-04-14T06:39:17Z</dcterms:created>
  <dcterms:modified xsi:type="dcterms:W3CDTF">2011-03-14T07:13:36Z</dcterms:modified>
</cp:coreProperties>
</file>