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S:\FiscalStrategy\fa_and_b\projects\results\2021-22 (ARSF)\Publication\Web Accessibility\"/>
    </mc:Choice>
  </mc:AlternateContent>
  <xr:revisionPtr revIDLastSave="0" documentId="13_ncr:1_{85A4F561-F015-4F31-B908-99E8DB8CE8A8}" xr6:coauthVersionLast="47" xr6:coauthVersionMax="47" xr10:uidLastSave="{00000000-0000-0000-0000-000000000000}"/>
  <bookViews>
    <workbookView xWindow="-120" yWindow="-120" windowWidth="25440" windowHeight="15390" firstSheet="1" activeTab="1" xr2:uid="{9A4C4FB2-A2AC-465D-8CC3-4DE160D51457}"/>
  </bookViews>
  <sheets>
    <sheet name="App5 Table5.1" sheetId="18" state="hidden" r:id="rId1"/>
    <sheet name="App 8 Table 8.1" sheetId="38" r:id="rId2"/>
    <sheet name="COMbreakdown" sheetId="41" state="hidden" r:id="rId3"/>
    <sheet name="COM Salaries analysis" sheetId="42" state="hidden" r:id="rId4"/>
    <sheet name="COM 20-21 Salaries" sheetId="43" state="hidden" r:id="rId5"/>
    <sheet name="Top 5 Explanations Summary" sheetId="24" state="hidden" r:id="rId6"/>
    <sheet name="Top 5 Explanations" sheetId="23" state="hidden" r:id="rId7"/>
    <sheet name="Formatted (2)" sheetId="25" state="hidden" r:id="rId8"/>
    <sheet name="Table Workings (2)" sheetId="26" state="hidden" r:id="rId9"/>
    <sheet name="SIMS download updated for HLH" sheetId="22" state="hidden" r:id="rId10"/>
    <sheet name="Sheet1" sheetId="19" state="hidden" r:id="rId11"/>
  </sheets>
  <definedNames>
    <definedName name="_xlnm._FilterDatabase" localSheetId="10" hidden="1">Sheet1!$B$1:$I$77</definedName>
    <definedName name="_xlnm._FilterDatabase" localSheetId="8" hidden="1">'Table Workings (2)'!$A$8:$H$8</definedName>
    <definedName name="_xlnm.Print_Area" localSheetId="1">'App 8 Table 8.1'!$A$2:$H$50</definedName>
    <definedName name="_xlnm.Print_Area" localSheetId="0">'App5 Table5.1'!$A$2:$G$49</definedName>
    <definedName name="_xlnm.Print_Area" localSheetId="8">'Table Workings (2)'!$A$1:$H$87</definedName>
    <definedName name="_xlnm.Print_Titles" localSheetId="4">'COM 20-21 Salaries'!#REF!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6" i="41" l="1"/>
  <c r="D5" i="42" l="1"/>
  <c r="E5" i="42"/>
  <c r="D11" i="42"/>
  <c r="E12" i="42"/>
  <c r="E11" i="42" s="1"/>
  <c r="F12" i="42"/>
  <c r="F11" i="42" s="1"/>
  <c r="D14" i="42"/>
  <c r="F14" i="42" s="1"/>
  <c r="E14" i="42"/>
  <c r="D20" i="42"/>
  <c r="E20" i="42"/>
  <c r="D24" i="42"/>
  <c r="F24" i="42" s="1"/>
  <c r="E24" i="42"/>
  <c r="E25" i="42"/>
  <c r="D29" i="42"/>
  <c r="D28" i="42" s="1"/>
  <c r="E29" i="42"/>
  <c r="E28" i="42" s="1"/>
  <c r="F5" i="42" l="1"/>
  <c r="G7" i="42" s="1"/>
  <c r="F20" i="42"/>
  <c r="G17" i="42" s="1"/>
  <c r="E33" i="42"/>
  <c r="E35" i="42" s="1"/>
  <c r="D33" i="42"/>
  <c r="F28" i="42"/>
  <c r="F33" i="42" l="1"/>
  <c r="T35" i="41"/>
  <c r="T34" i="41"/>
  <c r="T33" i="41"/>
  <c r="T32" i="41"/>
  <c r="T36" i="41" s="1"/>
  <c r="T29" i="41"/>
  <c r="T28" i="41"/>
  <c r="T30" i="41" s="1"/>
  <c r="T27" i="41"/>
  <c r="S38" i="41"/>
  <c r="S39" i="41"/>
  <c r="S43" i="41" s="1"/>
  <c r="S40" i="41"/>
  <c r="S41" i="41"/>
  <c r="R41" i="41"/>
  <c r="T41" i="41" s="1"/>
  <c r="R40" i="41"/>
  <c r="T40" i="41" s="1"/>
  <c r="R39" i="41"/>
  <c r="T39" i="41" s="1"/>
  <c r="R38" i="41"/>
  <c r="R43" i="41" s="1"/>
  <c r="T43" i="41" s="1"/>
  <c r="T38" i="41" l="1"/>
  <c r="F35" i="42"/>
  <c r="S44" i="41" l="1"/>
  <c r="R44" i="41" l="1"/>
  <c r="D35" i="42" l="1"/>
  <c r="E84" i="26" l="1"/>
  <c r="G84" i="26" s="1"/>
  <c r="D84" i="26"/>
  <c r="F82" i="26"/>
  <c r="E82" i="26"/>
  <c r="D82" i="26"/>
  <c r="C82" i="26"/>
  <c r="F81" i="26"/>
  <c r="E81" i="26"/>
  <c r="D81" i="26"/>
  <c r="C81" i="26"/>
  <c r="F80" i="26"/>
  <c r="E80" i="26"/>
  <c r="D80" i="26"/>
  <c r="C80" i="26"/>
  <c r="F79" i="26"/>
  <c r="E79" i="26"/>
  <c r="D79" i="26"/>
  <c r="C79" i="26"/>
  <c r="F78" i="26"/>
  <c r="E78" i="26"/>
  <c r="D78" i="26"/>
  <c r="C78" i="26"/>
  <c r="F77" i="26"/>
  <c r="E77" i="26"/>
  <c r="D77" i="26"/>
  <c r="C77" i="26"/>
  <c r="F76" i="26"/>
  <c r="E76" i="26"/>
  <c r="D76" i="26"/>
  <c r="C76" i="26"/>
  <c r="F75" i="26"/>
  <c r="E75" i="26"/>
  <c r="D75" i="26"/>
  <c r="C75" i="26"/>
  <c r="F74" i="26"/>
  <c r="E74" i="26"/>
  <c r="D74" i="26"/>
  <c r="C74" i="26"/>
  <c r="F73" i="26"/>
  <c r="E73" i="26"/>
  <c r="D73" i="26"/>
  <c r="C73" i="26"/>
  <c r="F72" i="26"/>
  <c r="E72" i="26"/>
  <c r="D72" i="26"/>
  <c r="C72" i="26"/>
  <c r="F71" i="26"/>
  <c r="E71" i="26"/>
  <c r="D71" i="26"/>
  <c r="C71" i="26"/>
  <c r="F70" i="26"/>
  <c r="E70" i="26"/>
  <c r="D70" i="26"/>
  <c r="C70" i="26"/>
  <c r="F69" i="26"/>
  <c r="E69" i="26"/>
  <c r="D69" i="26"/>
  <c r="C69" i="26"/>
  <c r="F68" i="26"/>
  <c r="E68" i="26"/>
  <c r="D68" i="26"/>
  <c r="C68" i="26"/>
  <c r="F67" i="26"/>
  <c r="E67" i="26"/>
  <c r="D67" i="26"/>
  <c r="C67" i="26"/>
  <c r="F66" i="26"/>
  <c r="E66" i="26"/>
  <c r="D66" i="26"/>
  <c r="C66" i="26"/>
  <c r="F65" i="26"/>
  <c r="E65" i="26"/>
  <c r="D65" i="26"/>
  <c r="C65" i="26"/>
  <c r="F64" i="26"/>
  <c r="E64" i="26"/>
  <c r="D64" i="26"/>
  <c r="C64" i="26"/>
  <c r="F63" i="26"/>
  <c r="E63" i="26"/>
  <c r="D63" i="26"/>
  <c r="C63" i="26"/>
  <c r="F62" i="26"/>
  <c r="E62" i="26"/>
  <c r="D62" i="26"/>
  <c r="C62" i="26"/>
  <c r="F61" i="26"/>
  <c r="E61" i="26"/>
  <c r="D61" i="26"/>
  <c r="C61" i="26"/>
  <c r="F60" i="26"/>
  <c r="E60" i="26"/>
  <c r="D60" i="26"/>
  <c r="C60" i="26"/>
  <c r="H60" i="26" s="1"/>
  <c r="F59" i="26"/>
  <c r="E59" i="26"/>
  <c r="D59" i="26"/>
  <c r="C59" i="26"/>
  <c r="F58" i="26"/>
  <c r="E58" i="26"/>
  <c r="D58" i="26"/>
  <c r="C58" i="26"/>
  <c r="F57" i="26"/>
  <c r="E57" i="26"/>
  <c r="D57" i="26"/>
  <c r="C57" i="26"/>
  <c r="F56" i="26"/>
  <c r="E56" i="26"/>
  <c r="D56" i="26"/>
  <c r="C56" i="26"/>
  <c r="F55" i="26"/>
  <c r="H55" i="26" s="1"/>
  <c r="E55" i="26"/>
  <c r="D55" i="26"/>
  <c r="C55" i="26"/>
  <c r="F54" i="26"/>
  <c r="E54" i="26"/>
  <c r="D54" i="26"/>
  <c r="C54" i="26"/>
  <c r="F53" i="26"/>
  <c r="E53" i="26"/>
  <c r="D53" i="26"/>
  <c r="C53" i="26"/>
  <c r="F52" i="26"/>
  <c r="E52" i="26"/>
  <c r="D52" i="26"/>
  <c r="C52" i="26"/>
  <c r="F51" i="26"/>
  <c r="E51" i="26"/>
  <c r="D51" i="26"/>
  <c r="C51" i="26"/>
  <c r="F50" i="26"/>
  <c r="E50" i="26"/>
  <c r="D50" i="26"/>
  <c r="C50" i="26"/>
  <c r="F49" i="26"/>
  <c r="E49" i="26"/>
  <c r="D49" i="26"/>
  <c r="C49" i="26"/>
  <c r="F48" i="26"/>
  <c r="E48" i="26"/>
  <c r="D48" i="26"/>
  <c r="C48" i="26"/>
  <c r="F47" i="26"/>
  <c r="H47" i="26" s="1"/>
  <c r="E47" i="26"/>
  <c r="D47" i="26"/>
  <c r="C47" i="26"/>
  <c r="F46" i="26"/>
  <c r="F83" i="26" s="1"/>
  <c r="E46" i="26"/>
  <c r="E83" i="26" s="1"/>
  <c r="D46" i="26"/>
  <c r="D83" i="26" s="1"/>
  <c r="C46" i="26"/>
  <c r="N45" i="26"/>
  <c r="F45" i="26"/>
  <c r="G46" i="25" s="1"/>
  <c r="E45" i="26"/>
  <c r="E46" i="25" s="1"/>
  <c r="D45" i="26"/>
  <c r="D46" i="25" s="1"/>
  <c r="C45" i="26"/>
  <c r="C46" i="25" s="1"/>
  <c r="N44" i="26"/>
  <c r="F44" i="26"/>
  <c r="G45" i="25" s="1"/>
  <c r="E44" i="26"/>
  <c r="E45" i="25" s="1"/>
  <c r="D44" i="26"/>
  <c r="D45" i="25" s="1"/>
  <c r="C44" i="26"/>
  <c r="C45" i="25" s="1"/>
  <c r="N43" i="26"/>
  <c r="F43" i="26"/>
  <c r="G43" i="26" s="1"/>
  <c r="E43" i="26"/>
  <c r="E44" i="25" s="1"/>
  <c r="D43" i="26"/>
  <c r="C43" i="26"/>
  <c r="C44" i="25" s="1"/>
  <c r="N42" i="26"/>
  <c r="F42" i="26"/>
  <c r="G43" i="25" s="1"/>
  <c r="E42" i="26"/>
  <c r="E43" i="25" s="1"/>
  <c r="D42" i="26"/>
  <c r="D43" i="25" s="1"/>
  <c r="C42" i="26"/>
  <c r="N41" i="26"/>
  <c r="F41" i="26"/>
  <c r="E41" i="26"/>
  <c r="D41" i="26"/>
  <c r="D42" i="25" s="1"/>
  <c r="C41" i="26"/>
  <c r="H41" i="26" s="1"/>
  <c r="N40" i="26"/>
  <c r="F40" i="26"/>
  <c r="G41" i="25" s="1"/>
  <c r="E40" i="26"/>
  <c r="E41" i="25" s="1"/>
  <c r="D40" i="26"/>
  <c r="C40" i="26"/>
  <c r="N39" i="26"/>
  <c r="F39" i="26"/>
  <c r="G40" i="25" s="1"/>
  <c r="E39" i="26"/>
  <c r="E40" i="25" s="1"/>
  <c r="D39" i="26"/>
  <c r="D40" i="25" s="1"/>
  <c r="C39" i="26"/>
  <c r="C40" i="25" s="1"/>
  <c r="N38" i="26"/>
  <c r="F38" i="26"/>
  <c r="E38" i="26"/>
  <c r="E39" i="25" s="1"/>
  <c r="D38" i="26"/>
  <c r="D39" i="25" s="1"/>
  <c r="C38" i="26"/>
  <c r="C39" i="25" s="1"/>
  <c r="N37" i="26"/>
  <c r="F37" i="26"/>
  <c r="G38" i="25" s="1"/>
  <c r="E37" i="26"/>
  <c r="E38" i="25" s="1"/>
  <c r="D37" i="26"/>
  <c r="C37" i="26"/>
  <c r="N36" i="26"/>
  <c r="F36" i="26"/>
  <c r="G37" i="25" s="1"/>
  <c r="E36" i="26"/>
  <c r="E37" i="25" s="1"/>
  <c r="D36" i="26"/>
  <c r="D37" i="25" s="1"/>
  <c r="C36" i="26"/>
  <c r="C37" i="25" s="1"/>
  <c r="N35" i="26"/>
  <c r="F35" i="26"/>
  <c r="E35" i="26"/>
  <c r="D35" i="26"/>
  <c r="D36" i="25" s="1"/>
  <c r="C35" i="26"/>
  <c r="C36" i="25" s="1"/>
  <c r="N34" i="26"/>
  <c r="F34" i="26"/>
  <c r="G35" i="25" s="1"/>
  <c r="I35" i="25" s="1"/>
  <c r="E34" i="26"/>
  <c r="E35" i="25" s="1"/>
  <c r="D34" i="26"/>
  <c r="D35" i="25" s="1"/>
  <c r="C34" i="26"/>
  <c r="C35" i="25" s="1"/>
  <c r="N33" i="26"/>
  <c r="F33" i="26"/>
  <c r="G34" i="25" s="1"/>
  <c r="E33" i="26"/>
  <c r="E34" i="25" s="1"/>
  <c r="D33" i="26"/>
  <c r="D34" i="25" s="1"/>
  <c r="C33" i="26"/>
  <c r="C34" i="25" s="1"/>
  <c r="N32" i="26"/>
  <c r="F32" i="26"/>
  <c r="E32" i="26"/>
  <c r="E33" i="25" s="1"/>
  <c r="D32" i="26"/>
  <c r="D33" i="25" s="1"/>
  <c r="C32" i="26"/>
  <c r="C33" i="25" s="1"/>
  <c r="N31" i="26"/>
  <c r="F31" i="26"/>
  <c r="G32" i="25" s="1"/>
  <c r="E31" i="26"/>
  <c r="E32" i="25" s="1"/>
  <c r="D31" i="26"/>
  <c r="D32" i="25" s="1"/>
  <c r="C31" i="26"/>
  <c r="C32" i="25" s="1"/>
  <c r="N30" i="26"/>
  <c r="F30" i="26"/>
  <c r="G31" i="25" s="1"/>
  <c r="E30" i="26"/>
  <c r="E31" i="25" s="1"/>
  <c r="D30" i="26"/>
  <c r="D31" i="25" s="1"/>
  <c r="C30" i="26"/>
  <c r="C31" i="25" s="1"/>
  <c r="N29" i="26"/>
  <c r="F29" i="26"/>
  <c r="G30" i="25" s="1"/>
  <c r="E29" i="26"/>
  <c r="E30" i="25" s="1"/>
  <c r="D29" i="26"/>
  <c r="C29" i="26"/>
  <c r="F28" i="26"/>
  <c r="G29" i="25" s="1"/>
  <c r="E28" i="26"/>
  <c r="E29" i="25" s="1"/>
  <c r="D28" i="26"/>
  <c r="D29" i="25" s="1"/>
  <c r="C28" i="26"/>
  <c r="N27" i="26"/>
  <c r="F27" i="26"/>
  <c r="E27" i="26"/>
  <c r="E28" i="25" s="1"/>
  <c r="D27" i="26"/>
  <c r="D28" i="25" s="1"/>
  <c r="C27" i="26"/>
  <c r="C28" i="25" s="1"/>
  <c r="N26" i="26"/>
  <c r="F26" i="26"/>
  <c r="E26" i="26"/>
  <c r="E27" i="25" s="1"/>
  <c r="D26" i="26"/>
  <c r="D27" i="25" s="1"/>
  <c r="C26" i="26"/>
  <c r="C27" i="25" s="1"/>
  <c r="N25" i="26"/>
  <c r="F25" i="26"/>
  <c r="E25" i="26"/>
  <c r="E25" i="25" s="1"/>
  <c r="D25" i="26"/>
  <c r="D25" i="25" s="1"/>
  <c r="C25" i="26"/>
  <c r="N24" i="26"/>
  <c r="F24" i="26"/>
  <c r="G24" i="25" s="1"/>
  <c r="E24" i="26"/>
  <c r="E24" i="25" s="1"/>
  <c r="D24" i="26"/>
  <c r="C24" i="26"/>
  <c r="C24" i="25" s="1"/>
  <c r="N23" i="26"/>
  <c r="F23" i="26"/>
  <c r="G23" i="25" s="1"/>
  <c r="E23" i="26"/>
  <c r="E23" i="25" s="1"/>
  <c r="D23" i="26"/>
  <c r="D23" i="25" s="1"/>
  <c r="C23" i="26"/>
  <c r="C23" i="25" s="1"/>
  <c r="N22" i="26"/>
  <c r="F22" i="26"/>
  <c r="G22" i="25" s="1"/>
  <c r="E22" i="26"/>
  <c r="E22" i="25" s="1"/>
  <c r="D22" i="26"/>
  <c r="D22" i="25" s="1"/>
  <c r="C22" i="26"/>
  <c r="N21" i="26"/>
  <c r="F21" i="26"/>
  <c r="G21" i="25" s="1"/>
  <c r="E21" i="26"/>
  <c r="E21" i="25" s="1"/>
  <c r="D21" i="26"/>
  <c r="D21" i="25" s="1"/>
  <c r="C21" i="26"/>
  <c r="C21" i="25" s="1"/>
  <c r="N20" i="26"/>
  <c r="F20" i="26"/>
  <c r="G20" i="25" s="1"/>
  <c r="E20" i="26"/>
  <c r="E20" i="25" s="1"/>
  <c r="D20" i="26"/>
  <c r="D20" i="25" s="1"/>
  <c r="C20" i="26"/>
  <c r="N19" i="26"/>
  <c r="F19" i="26"/>
  <c r="G19" i="25" s="1"/>
  <c r="E19" i="26"/>
  <c r="E19" i="25" s="1"/>
  <c r="D19" i="26"/>
  <c r="C19" i="26"/>
  <c r="C19" i="25" s="1"/>
  <c r="N18" i="26"/>
  <c r="F18" i="26"/>
  <c r="G18" i="25" s="1"/>
  <c r="E18" i="26"/>
  <c r="E18" i="25" s="1"/>
  <c r="D18" i="26"/>
  <c r="D18" i="25" s="1"/>
  <c r="C18" i="26"/>
  <c r="C18" i="25" s="1"/>
  <c r="N17" i="26"/>
  <c r="F17" i="26"/>
  <c r="G17" i="25" s="1"/>
  <c r="E17" i="26"/>
  <c r="E17" i="25" s="1"/>
  <c r="D17" i="26"/>
  <c r="D17" i="25" s="1"/>
  <c r="C17" i="26"/>
  <c r="C17" i="25" s="1"/>
  <c r="N16" i="26"/>
  <c r="F16" i="26"/>
  <c r="G16" i="25" s="1"/>
  <c r="E16" i="26"/>
  <c r="E16" i="25" s="1"/>
  <c r="D16" i="26"/>
  <c r="C16" i="26"/>
  <c r="C16" i="25" s="1"/>
  <c r="N15" i="26"/>
  <c r="F15" i="26"/>
  <c r="G15" i="25" s="1"/>
  <c r="E15" i="26"/>
  <c r="E15" i="25" s="1"/>
  <c r="D15" i="26"/>
  <c r="D15" i="25" s="1"/>
  <c r="C15" i="26"/>
  <c r="C15" i="25" s="1"/>
  <c r="N14" i="26"/>
  <c r="F14" i="26"/>
  <c r="G14" i="25" s="1"/>
  <c r="E14" i="26"/>
  <c r="E14" i="25" s="1"/>
  <c r="D14" i="26"/>
  <c r="D14" i="25" s="1"/>
  <c r="C14" i="26"/>
  <c r="C14" i="25" s="1"/>
  <c r="N13" i="26"/>
  <c r="F13" i="26"/>
  <c r="H13" i="26" s="1"/>
  <c r="E13" i="26"/>
  <c r="E13" i="25" s="1"/>
  <c r="D13" i="26"/>
  <c r="D13" i="25" s="1"/>
  <c r="C13" i="26"/>
  <c r="C13" i="25" s="1"/>
  <c r="N12" i="26"/>
  <c r="F12" i="26"/>
  <c r="G12" i="25" s="1"/>
  <c r="E12" i="26"/>
  <c r="D12" i="26"/>
  <c r="D12" i="25" s="1"/>
  <c r="C12" i="26"/>
  <c r="N11" i="26"/>
  <c r="F11" i="26"/>
  <c r="G11" i="25" s="1"/>
  <c r="E11" i="26"/>
  <c r="E11" i="25" s="1"/>
  <c r="D11" i="26"/>
  <c r="D11" i="25" s="1"/>
  <c r="C11" i="26"/>
  <c r="C11" i="25" s="1"/>
  <c r="N10" i="26"/>
  <c r="F10" i="26"/>
  <c r="E10" i="26"/>
  <c r="E10" i="25" s="1"/>
  <c r="D10" i="26"/>
  <c r="D10" i="25" s="1"/>
  <c r="C10" i="26"/>
  <c r="C10" i="25" s="1"/>
  <c r="N9" i="26"/>
  <c r="F9" i="26"/>
  <c r="F87" i="26" s="1"/>
  <c r="E9" i="26"/>
  <c r="E9" i="25" s="1"/>
  <c r="D9" i="26"/>
  <c r="D87" i="26" s="1"/>
  <c r="C9" i="26"/>
  <c r="C87" i="26" s="1"/>
  <c r="H47" i="25"/>
  <c r="F46" i="25"/>
  <c r="F45" i="25"/>
  <c r="G44" i="25"/>
  <c r="F44" i="25"/>
  <c r="D44" i="25"/>
  <c r="F43" i="25"/>
  <c r="C43" i="25"/>
  <c r="G42" i="25"/>
  <c r="F42" i="25"/>
  <c r="E42" i="25"/>
  <c r="F41" i="25"/>
  <c r="D41" i="25"/>
  <c r="F40" i="25"/>
  <c r="G39" i="25"/>
  <c r="F39" i="25"/>
  <c r="F38" i="25"/>
  <c r="D38" i="25"/>
  <c r="C38" i="25"/>
  <c r="F37" i="25"/>
  <c r="F36" i="25"/>
  <c r="E36" i="25"/>
  <c r="F35" i="25"/>
  <c r="F34" i="25"/>
  <c r="F33" i="25"/>
  <c r="F32" i="25"/>
  <c r="F31" i="25"/>
  <c r="F30" i="25"/>
  <c r="D30" i="25"/>
  <c r="C30" i="25"/>
  <c r="F29" i="25"/>
  <c r="F28" i="25"/>
  <c r="G27" i="25"/>
  <c r="F27" i="25"/>
  <c r="I26" i="25"/>
  <c r="H26" i="25"/>
  <c r="G25" i="25"/>
  <c r="F25" i="25"/>
  <c r="C25" i="25"/>
  <c r="F24" i="25"/>
  <c r="D24" i="25"/>
  <c r="F23" i="25"/>
  <c r="F22" i="25"/>
  <c r="C22" i="25"/>
  <c r="F21" i="25"/>
  <c r="F20" i="25"/>
  <c r="F19" i="25"/>
  <c r="D19" i="25"/>
  <c r="F18" i="25"/>
  <c r="F17" i="25"/>
  <c r="F16" i="25"/>
  <c r="D16" i="25"/>
  <c r="F15" i="25"/>
  <c r="F14" i="25"/>
  <c r="F13" i="25"/>
  <c r="F12" i="25"/>
  <c r="F11" i="25"/>
  <c r="F10" i="25"/>
  <c r="F9" i="25"/>
  <c r="F48" i="25" s="1"/>
  <c r="H16" i="25" l="1"/>
  <c r="G32" i="26"/>
  <c r="G33" i="25"/>
  <c r="H20" i="25"/>
  <c r="G66" i="26"/>
  <c r="H70" i="26"/>
  <c r="H74" i="26"/>
  <c r="G10" i="26"/>
  <c r="G18" i="26"/>
  <c r="H64" i="26"/>
  <c r="G12" i="26"/>
  <c r="H34" i="25"/>
  <c r="H40" i="26"/>
  <c r="G25" i="26"/>
  <c r="I34" i="25"/>
  <c r="C41" i="25"/>
  <c r="I41" i="25" s="1"/>
  <c r="H11" i="26"/>
  <c r="H19" i="26"/>
  <c r="H50" i="26"/>
  <c r="G52" i="26"/>
  <c r="G60" i="26"/>
  <c r="H66" i="26"/>
  <c r="H68" i="26"/>
  <c r="I27" i="25"/>
  <c r="H16" i="26"/>
  <c r="H26" i="26"/>
  <c r="I32" i="25"/>
  <c r="G40" i="26"/>
  <c r="H72" i="26"/>
  <c r="C83" i="26"/>
  <c r="C85" i="26" s="1"/>
  <c r="H12" i="26"/>
  <c r="I21" i="25"/>
  <c r="H76" i="26"/>
  <c r="H80" i="26"/>
  <c r="G82" i="26"/>
  <c r="D9" i="25"/>
  <c r="D48" i="25" s="1"/>
  <c r="I37" i="25"/>
  <c r="E12" i="25"/>
  <c r="H12" i="25" s="1"/>
  <c r="I25" i="25"/>
  <c r="H25" i="26"/>
  <c r="H44" i="26"/>
  <c r="H57" i="26"/>
  <c r="H59" i="26"/>
  <c r="H61" i="26"/>
  <c r="G65" i="26"/>
  <c r="H18" i="26"/>
  <c r="H54" i="26"/>
  <c r="H69" i="26"/>
  <c r="H33" i="26"/>
  <c r="G50" i="26"/>
  <c r="I39" i="25"/>
  <c r="G20" i="26"/>
  <c r="H32" i="26"/>
  <c r="G35" i="26"/>
  <c r="H38" i="26"/>
  <c r="G54" i="26"/>
  <c r="G56" i="26"/>
  <c r="G58" i="26"/>
  <c r="G69" i="26"/>
  <c r="H36" i="26"/>
  <c r="H27" i="25"/>
  <c r="H29" i="26"/>
  <c r="C9" i="25"/>
  <c r="H19" i="25"/>
  <c r="C42" i="25"/>
  <c r="I42" i="25" s="1"/>
  <c r="H31" i="26"/>
  <c r="H49" i="26"/>
  <c r="H62" i="26"/>
  <c r="H71" i="26"/>
  <c r="D85" i="26"/>
  <c r="H75" i="26"/>
  <c r="H77" i="26"/>
  <c r="H79" i="26"/>
  <c r="H81" i="26"/>
  <c r="E85" i="26"/>
  <c r="G70" i="26"/>
  <c r="H17" i="25"/>
  <c r="I17" i="25"/>
  <c r="H10" i="26"/>
  <c r="G24" i="26"/>
  <c r="G31" i="26"/>
  <c r="G39" i="26"/>
  <c r="I18" i="25"/>
  <c r="G9" i="26"/>
  <c r="G16" i="26"/>
  <c r="H17" i="26"/>
  <c r="H24" i="26"/>
  <c r="H39" i="26"/>
  <c r="G9" i="25"/>
  <c r="H9" i="25" s="1"/>
  <c r="H27" i="26"/>
  <c r="H34" i="26"/>
  <c r="H42" i="26"/>
  <c r="G48" i="26"/>
  <c r="H58" i="26"/>
  <c r="H65" i="26"/>
  <c r="G72" i="26"/>
  <c r="H11" i="25"/>
  <c r="H24" i="25"/>
  <c r="H32" i="25"/>
  <c r="H40" i="25"/>
  <c r="I45" i="25"/>
  <c r="G17" i="26"/>
  <c r="H21" i="26"/>
  <c r="G13" i="25"/>
  <c r="I13" i="25" s="1"/>
  <c r="I33" i="25"/>
  <c r="I24" i="25"/>
  <c r="I40" i="25"/>
  <c r="I46" i="25"/>
  <c r="I16" i="25"/>
  <c r="G26" i="26"/>
  <c r="H28" i="26"/>
  <c r="G33" i="26"/>
  <c r="H37" i="25"/>
  <c r="G41" i="26"/>
  <c r="I44" i="25"/>
  <c r="G47" i="26"/>
  <c r="H56" i="26"/>
  <c r="G62" i="26"/>
  <c r="G64" i="26"/>
  <c r="H67" i="26"/>
  <c r="G74" i="26"/>
  <c r="G77" i="26"/>
  <c r="H82" i="26"/>
  <c r="H20" i="26"/>
  <c r="H21" i="25"/>
  <c r="G76" i="26"/>
  <c r="G68" i="26"/>
  <c r="G81" i="26"/>
  <c r="H51" i="26"/>
  <c r="H73" i="26"/>
  <c r="G78" i="26"/>
  <c r="G80" i="26"/>
  <c r="G10" i="25"/>
  <c r="I10" i="25" s="1"/>
  <c r="G36" i="25"/>
  <c r="I36" i="25" s="1"/>
  <c r="I43" i="25"/>
  <c r="G28" i="26"/>
  <c r="H25" i="25"/>
  <c r="H9" i="26"/>
  <c r="I31" i="25"/>
  <c r="G38" i="26"/>
  <c r="G46" i="26"/>
  <c r="H52" i="26"/>
  <c r="H53" i="26"/>
  <c r="G63" i="26"/>
  <c r="G73" i="26"/>
  <c r="H78" i="26"/>
  <c r="F85" i="26"/>
  <c r="G83" i="26"/>
  <c r="I15" i="25"/>
  <c r="H15" i="25"/>
  <c r="E48" i="25"/>
  <c r="I23" i="25"/>
  <c r="H23" i="25"/>
  <c r="I38" i="25"/>
  <c r="H38" i="25"/>
  <c r="I14" i="25"/>
  <c r="H14" i="25"/>
  <c r="I22" i="25"/>
  <c r="H22" i="25"/>
  <c r="H30" i="25"/>
  <c r="F89" i="26"/>
  <c r="H87" i="26"/>
  <c r="I11" i="25"/>
  <c r="H18" i="25"/>
  <c r="I19" i="25"/>
  <c r="G28" i="25"/>
  <c r="H29" i="25"/>
  <c r="I30" i="25"/>
  <c r="H35" i="25"/>
  <c r="G14" i="26"/>
  <c r="H15" i="26"/>
  <c r="G22" i="26"/>
  <c r="H23" i="26"/>
  <c r="G29" i="26"/>
  <c r="H30" i="26"/>
  <c r="G37" i="26"/>
  <c r="G45" i="26"/>
  <c r="H46" i="26"/>
  <c r="G49" i="26"/>
  <c r="G53" i="26"/>
  <c r="G57" i="26"/>
  <c r="G61" i="26"/>
  <c r="G15" i="26"/>
  <c r="G23" i="26"/>
  <c r="C12" i="25"/>
  <c r="I12" i="25" s="1"/>
  <c r="C20" i="25"/>
  <c r="I20" i="25" s="1"/>
  <c r="G13" i="26"/>
  <c r="H14" i="26"/>
  <c r="G21" i="26"/>
  <c r="H22" i="26"/>
  <c r="G36" i="26"/>
  <c r="H37" i="26"/>
  <c r="G44" i="26"/>
  <c r="H45" i="26"/>
  <c r="E87" i="26"/>
  <c r="E90" i="26" s="1"/>
  <c r="C29" i="25"/>
  <c r="I29" i="25" s="1"/>
  <c r="G11" i="26"/>
  <c r="G19" i="26"/>
  <c r="G27" i="26"/>
  <c r="G34" i="26"/>
  <c r="H35" i="26"/>
  <c r="G42" i="26"/>
  <c r="H43" i="26"/>
  <c r="G67" i="26"/>
  <c r="G71" i="26"/>
  <c r="G75" i="26"/>
  <c r="G79" i="26"/>
  <c r="G30" i="26"/>
  <c r="G51" i="26"/>
  <c r="G55" i="26"/>
  <c r="G59" i="26"/>
  <c r="H83" i="26" l="1"/>
  <c r="G48" i="25"/>
  <c r="C52" i="25" s="1"/>
  <c r="H85" i="26"/>
  <c r="H10" i="25"/>
  <c r="I9" i="25"/>
  <c r="H13" i="25"/>
  <c r="G87" i="26"/>
  <c r="I28" i="25"/>
  <c r="H28" i="25"/>
  <c r="C48" i="25"/>
  <c r="C55" i="25" l="1"/>
  <c r="C56" i="25" s="1"/>
  <c r="I48" i="25"/>
  <c r="R3" i="22" l="1"/>
  <c r="R4" i="22"/>
  <c r="R5" i="22"/>
  <c r="R6" i="22"/>
  <c r="R7" i="22"/>
  <c r="R8" i="22"/>
  <c r="R9" i="22"/>
  <c r="R10" i="22"/>
  <c r="R11" i="22"/>
  <c r="R12" i="22"/>
  <c r="R13" i="22"/>
  <c r="R14" i="22"/>
  <c r="R15" i="22"/>
  <c r="R16" i="22"/>
  <c r="R17" i="22"/>
  <c r="R18" i="22"/>
  <c r="R19" i="22"/>
  <c r="R20" i="22"/>
  <c r="R21" i="22"/>
  <c r="R22" i="22"/>
  <c r="R23" i="22"/>
  <c r="R24" i="22"/>
  <c r="R25" i="22"/>
  <c r="R26" i="22"/>
  <c r="R27" i="22"/>
  <c r="R28" i="22"/>
  <c r="R29" i="22"/>
  <c r="R30" i="22"/>
  <c r="R31" i="22"/>
  <c r="R32" i="22"/>
  <c r="R33" i="22"/>
  <c r="R34" i="22"/>
  <c r="R35" i="22"/>
  <c r="R36" i="22"/>
  <c r="R37" i="22"/>
  <c r="R38" i="22"/>
  <c r="R39" i="22"/>
  <c r="R40" i="22"/>
  <c r="R41" i="22"/>
  <c r="R42" i="22"/>
  <c r="R43" i="22"/>
  <c r="R44" i="22"/>
  <c r="R45" i="22"/>
  <c r="R46" i="22"/>
  <c r="R47" i="22"/>
  <c r="R48" i="22"/>
  <c r="R49" i="22"/>
  <c r="R50" i="22"/>
  <c r="R51" i="22"/>
  <c r="R52" i="22"/>
  <c r="R53" i="22"/>
  <c r="R54" i="22"/>
  <c r="R55" i="22"/>
  <c r="R56" i="22"/>
  <c r="R57" i="22"/>
  <c r="R58" i="22"/>
  <c r="R59" i="22"/>
  <c r="R60" i="22"/>
  <c r="R61" i="22"/>
  <c r="R62" i="22"/>
  <c r="R63" i="22"/>
  <c r="R64" i="22"/>
  <c r="R65" i="22"/>
  <c r="R66" i="22"/>
  <c r="R67" i="22"/>
  <c r="R68" i="22"/>
  <c r="R69" i="22"/>
  <c r="R70" i="22"/>
  <c r="R71" i="22"/>
  <c r="R72" i="22"/>
  <c r="R73" i="22"/>
  <c r="R74" i="22"/>
  <c r="R75" i="22"/>
  <c r="R76" i="22"/>
  <c r="R77" i="22"/>
  <c r="R2" i="22"/>
  <c r="F83" i="22"/>
  <c r="G83" i="22"/>
  <c r="H83" i="22"/>
  <c r="I83" i="22"/>
  <c r="J83" i="22"/>
  <c r="K83" i="22"/>
  <c r="L83" i="22"/>
  <c r="M83" i="22"/>
  <c r="N83" i="22"/>
  <c r="O83" i="22"/>
  <c r="P83" i="22"/>
  <c r="E83" i="22"/>
  <c r="L47" i="18" l="1"/>
  <c r="C49" i="18" l="1"/>
  <c r="G49" i="18"/>
  <c r="F49" i="18"/>
  <c r="D49" i="18"/>
  <c r="C50" i="18" l="1"/>
  <c r="G11" i="18" l="1"/>
  <c r="G12" i="18"/>
  <c r="G13" i="18"/>
  <c r="G14" i="18"/>
  <c r="G15" i="18"/>
  <c r="G16" i="18"/>
  <c r="G17" i="18"/>
  <c r="G18" i="18"/>
  <c r="G19" i="18"/>
  <c r="G20" i="18"/>
  <c r="G21" i="18"/>
  <c r="G22" i="18"/>
  <c r="G23" i="18"/>
  <c r="G24" i="18"/>
  <c r="G25" i="18"/>
  <c r="G26" i="18"/>
  <c r="G27" i="18"/>
  <c r="G28" i="18"/>
  <c r="G29" i="18"/>
  <c r="G30" i="18"/>
  <c r="G31" i="18"/>
  <c r="G32" i="18"/>
  <c r="G33" i="18"/>
  <c r="G34" i="18"/>
  <c r="G35" i="18"/>
  <c r="G36" i="18"/>
  <c r="G37" i="18"/>
  <c r="G38" i="18"/>
  <c r="G39" i="18"/>
  <c r="G40" i="18"/>
  <c r="G41" i="18"/>
  <c r="G42" i="18"/>
  <c r="G43" i="18"/>
  <c r="G44" i="18"/>
  <c r="G45" i="18"/>
  <c r="G48" i="18"/>
  <c r="G10" i="18"/>
  <c r="F48" i="18"/>
  <c r="F11" i="18"/>
  <c r="F12" i="18"/>
  <c r="F13" i="18"/>
  <c r="F14" i="18"/>
  <c r="F15" i="18"/>
  <c r="F16" i="18"/>
  <c r="F17" i="18"/>
  <c r="F18" i="18"/>
  <c r="F19" i="18"/>
  <c r="F20" i="18"/>
  <c r="F21" i="18"/>
  <c r="F22" i="18"/>
  <c r="F23" i="18"/>
  <c r="F24" i="18"/>
  <c r="F25" i="18"/>
  <c r="F26" i="18"/>
  <c r="F27" i="18"/>
  <c r="F28" i="18"/>
  <c r="F29" i="18"/>
  <c r="F30" i="18"/>
  <c r="F31" i="18"/>
  <c r="F32" i="18"/>
  <c r="F33" i="18"/>
  <c r="F34" i="18"/>
  <c r="F35" i="18"/>
  <c r="F36" i="18"/>
  <c r="F37" i="18"/>
  <c r="F38" i="18"/>
  <c r="F39" i="18"/>
  <c r="F40" i="18"/>
  <c r="F41" i="18"/>
  <c r="F42" i="18"/>
  <c r="F43" i="18"/>
  <c r="F44" i="18"/>
  <c r="F45" i="18"/>
  <c r="F10" i="18"/>
  <c r="D11" i="18"/>
  <c r="D12" i="18"/>
  <c r="D13" i="18"/>
  <c r="D14" i="18"/>
  <c r="D15" i="18"/>
  <c r="D16" i="18"/>
  <c r="D17" i="18"/>
  <c r="D18" i="18"/>
  <c r="D19" i="18"/>
  <c r="D20" i="18"/>
  <c r="D21" i="18"/>
  <c r="D22" i="18"/>
  <c r="D23" i="18"/>
  <c r="D24" i="18"/>
  <c r="D25" i="18"/>
  <c r="D26" i="18"/>
  <c r="D27" i="18"/>
  <c r="D28" i="18"/>
  <c r="D29" i="18"/>
  <c r="D30" i="18"/>
  <c r="D31" i="18"/>
  <c r="D32" i="18"/>
  <c r="D33" i="18"/>
  <c r="D34" i="18"/>
  <c r="D35" i="18"/>
  <c r="D36" i="18"/>
  <c r="D37" i="18"/>
  <c r="D38" i="18"/>
  <c r="D39" i="18"/>
  <c r="D40" i="18"/>
  <c r="D41" i="18"/>
  <c r="D42" i="18"/>
  <c r="D43" i="18"/>
  <c r="D44" i="18"/>
  <c r="D45" i="18"/>
  <c r="D48" i="18"/>
  <c r="D10" i="18"/>
  <c r="C48" i="18"/>
  <c r="C11" i="18"/>
  <c r="C12" i="18"/>
  <c r="C13" i="18"/>
  <c r="C14" i="18"/>
  <c r="C15" i="18"/>
  <c r="C16" i="18"/>
  <c r="C17" i="18"/>
  <c r="C18" i="18"/>
  <c r="C19" i="18"/>
  <c r="C20" i="18"/>
  <c r="C21" i="18"/>
  <c r="C22" i="18"/>
  <c r="C23" i="18"/>
  <c r="C24" i="18"/>
  <c r="C25" i="18"/>
  <c r="C26" i="18"/>
  <c r="C27" i="18"/>
  <c r="C28" i="18"/>
  <c r="C29" i="18"/>
  <c r="C30" i="18"/>
  <c r="C31" i="18"/>
  <c r="C32" i="18"/>
  <c r="C33" i="18"/>
  <c r="C34" i="18"/>
  <c r="C35" i="18"/>
  <c r="C36" i="18"/>
  <c r="C37" i="18"/>
  <c r="C38" i="18"/>
  <c r="C39" i="18"/>
  <c r="C40" i="18"/>
  <c r="C41" i="18"/>
  <c r="C42" i="18"/>
  <c r="C43" i="18"/>
  <c r="C44" i="18"/>
  <c r="C45" i="18"/>
  <c r="C10" i="18"/>
  <c r="L25" i="18" l="1"/>
  <c r="L17" i="18"/>
  <c r="L21" i="18"/>
  <c r="L13" i="18"/>
  <c r="L22" i="18"/>
  <c r="L18" i="18"/>
  <c r="L14" i="18"/>
  <c r="L42" i="18"/>
  <c r="L38" i="18"/>
  <c r="L34" i="18"/>
  <c r="L30" i="18"/>
  <c r="L26" i="18"/>
  <c r="L43" i="18"/>
  <c r="L39" i="18"/>
  <c r="L35" i="18"/>
  <c r="L31" i="18"/>
  <c r="L27" i="18"/>
  <c r="L23" i="18"/>
  <c r="L19" i="18"/>
  <c r="L15" i="18"/>
  <c r="L11" i="18"/>
  <c r="L10" i="18"/>
  <c r="J13" i="18"/>
  <c r="K13" i="18" s="1"/>
  <c r="L41" i="18"/>
  <c r="L29" i="18"/>
  <c r="L45" i="18"/>
  <c r="L37" i="18"/>
  <c r="L33" i="18"/>
  <c r="L44" i="18"/>
  <c r="L40" i="18"/>
  <c r="L36" i="18"/>
  <c r="L32" i="18"/>
  <c r="L28" i="18"/>
  <c r="L24" i="18"/>
  <c r="L20" i="18"/>
  <c r="L16" i="18"/>
  <c r="L12" i="18"/>
  <c r="C46" i="18"/>
  <c r="G46" i="18"/>
  <c r="F46" i="18"/>
  <c r="D46" i="18"/>
  <c r="L46" i="18" l="1"/>
  <c r="J49" i="18"/>
</calcChain>
</file>

<file path=xl/sharedStrings.xml><?xml version="1.0" encoding="utf-8"?>
<sst xmlns="http://schemas.openxmlformats.org/spreadsheetml/2006/main" count="1185" uniqueCount="300">
  <si>
    <t>JUS</t>
  </si>
  <si>
    <t>GG</t>
  </si>
  <si>
    <t>JTS</t>
  </si>
  <si>
    <t>Jobs, Tourism, Science and Innovation</t>
  </si>
  <si>
    <t>MIS</t>
  </si>
  <si>
    <t>MISA</t>
  </si>
  <si>
    <t>BCA</t>
  </si>
  <si>
    <t>DOE</t>
  </si>
  <si>
    <t>LSC</t>
  </si>
  <si>
    <t>PIR</t>
  </si>
  <si>
    <t>WER</t>
  </si>
  <si>
    <t>PLS</t>
  </si>
  <si>
    <t>PLA</t>
  </si>
  <si>
    <t>PLAA</t>
  </si>
  <si>
    <t>COM</t>
  </si>
  <si>
    <t>Communities</t>
  </si>
  <si>
    <t>DSC</t>
  </si>
  <si>
    <t>AMI</t>
  </si>
  <si>
    <t>Parliamentary Commissioner for Administrative Investigations</t>
  </si>
  <si>
    <t>Biodiversity, Conservation and Attractions</t>
  </si>
  <si>
    <t>BCI</t>
  </si>
  <si>
    <t>Building and Construction Industry Training Board</t>
  </si>
  <si>
    <t>BPB</t>
  </si>
  <si>
    <t>The Burswood Park Board</t>
  </si>
  <si>
    <t>BXC</t>
  </si>
  <si>
    <t>Professional Combat Sports Commission</t>
  </si>
  <si>
    <t>CCC</t>
  </si>
  <si>
    <t>Corruption and Crime Commission</t>
  </si>
  <si>
    <t>CCW</t>
  </si>
  <si>
    <t>Chemistry Centre (WA)</t>
  </si>
  <si>
    <t>CYP</t>
  </si>
  <si>
    <t>Commissioner for Children and Young People</t>
  </si>
  <si>
    <t>DFE</t>
  </si>
  <si>
    <t>Fire and Emergency Services</t>
  </si>
  <si>
    <t>Education</t>
  </si>
  <si>
    <t>DOT</t>
  </si>
  <si>
    <t>Transport</t>
  </si>
  <si>
    <t>DPP</t>
  </si>
  <si>
    <t>Office of the Director of Public Prosecutions</t>
  </si>
  <si>
    <t>Disability Services Commission</t>
  </si>
  <si>
    <t>ELC</t>
  </si>
  <si>
    <t>Western Australian Electoral Commission</t>
  </si>
  <si>
    <t>EOC</t>
  </si>
  <si>
    <t>Commissioner for Equal Opportunity</t>
  </si>
  <si>
    <t>ERA</t>
  </si>
  <si>
    <t>Economic Regulation Authority</t>
  </si>
  <si>
    <t>FIN</t>
  </si>
  <si>
    <t>Finance</t>
  </si>
  <si>
    <t>GCM</t>
  </si>
  <si>
    <t>Gaming and Wagering Commission of WA</t>
  </si>
  <si>
    <t>GDA</t>
  </si>
  <si>
    <t>WA Energy Disputes Arbitrator</t>
  </si>
  <si>
    <t>GOV</t>
  </si>
  <si>
    <t>GRA</t>
  </si>
  <si>
    <t>WA Greyhound Racing Association</t>
  </si>
  <si>
    <t>HLH</t>
  </si>
  <si>
    <t>Health</t>
  </si>
  <si>
    <t>HPC</t>
  </si>
  <si>
    <t>Agricultural Produce Commission</t>
  </si>
  <si>
    <t>HPF</t>
  </si>
  <si>
    <t>WA Health Promotion Foundation</t>
  </si>
  <si>
    <t>ICC</t>
  </si>
  <si>
    <t>Parliamentary Inspector, Corruption and Crime Commission</t>
  </si>
  <si>
    <t>ICS</t>
  </si>
  <si>
    <t>Office of the Inspector of Custodial Services</t>
  </si>
  <si>
    <t>IFC</t>
  </si>
  <si>
    <t>Office of the Information Commissioner</t>
  </si>
  <si>
    <t>IMO</t>
  </si>
  <si>
    <t>Independent Market Operator</t>
  </si>
  <si>
    <t>ITS</t>
  </si>
  <si>
    <t>Western Australian Institute of Sport</t>
  </si>
  <si>
    <t>JHC</t>
  </si>
  <si>
    <t>Parliamentary Services Dept</t>
  </si>
  <si>
    <t>Justice</t>
  </si>
  <si>
    <t>KAB</t>
  </si>
  <si>
    <t>Keep Australia Beautiful Council (W.A.)</t>
  </si>
  <si>
    <t>LAC</t>
  </si>
  <si>
    <t>Legal Aid Commission of WA</t>
  </si>
  <si>
    <t>LAM</t>
  </si>
  <si>
    <t>Land Information Authority</t>
  </si>
  <si>
    <t>LAS</t>
  </si>
  <si>
    <t>Legislative Assembly</t>
  </si>
  <si>
    <t>LCO</t>
  </si>
  <si>
    <t>Legislative Council</t>
  </si>
  <si>
    <t>LHA</t>
  </si>
  <si>
    <t>Local Health Authorities Analytical Committee</t>
  </si>
  <si>
    <t>LRC</t>
  </si>
  <si>
    <t>Law Reform Commission of WA</t>
  </si>
  <si>
    <t>Local Government, Sport and Cultural Industries</t>
  </si>
  <si>
    <t>MHC</t>
  </si>
  <si>
    <t>Mental Health Commission</t>
  </si>
  <si>
    <t>MHCA</t>
  </si>
  <si>
    <t>MIA</t>
  </si>
  <si>
    <t>Western Australian Meat Industry Authority</t>
  </si>
  <si>
    <t>Mines, Industry Regulation and Safety</t>
  </si>
  <si>
    <t>MNR</t>
  </si>
  <si>
    <t>Commissioner of Main Roads</t>
  </si>
  <si>
    <t>MRI</t>
  </si>
  <si>
    <t>Minerals Research Institute of WA</t>
  </si>
  <si>
    <t>NTA</t>
  </si>
  <si>
    <t>National Trust of Australia (W.A.)</t>
  </si>
  <si>
    <t>OAG</t>
  </si>
  <si>
    <t>Office of the Auditor General</t>
  </si>
  <si>
    <t>OHR</t>
  </si>
  <si>
    <t>Health and Disability Services Complaints Office</t>
  </si>
  <si>
    <t>PAC</t>
  </si>
  <si>
    <t>Premier and Cabinet</t>
  </si>
  <si>
    <t>PEE</t>
  </si>
  <si>
    <t>Trustees of the Public Education Endowment</t>
  </si>
  <si>
    <t>Primary Industries and Regional Development</t>
  </si>
  <si>
    <t>Planning, Lands and Heritage</t>
  </si>
  <si>
    <t>PSC</t>
  </si>
  <si>
    <t>Public Sector Commission</t>
  </si>
  <si>
    <t>RIR</t>
  </si>
  <si>
    <t>Registrar, WA Industrial Relations Commission</t>
  </si>
  <si>
    <t>RPA</t>
  </si>
  <si>
    <t>Racing Penalties Appeal Tribunal of WA</t>
  </si>
  <si>
    <t>SAT</t>
  </si>
  <si>
    <t>Salaries and Allowances Tribunal</t>
  </si>
  <si>
    <t>SBD</t>
  </si>
  <si>
    <t>Small Business Development Corporation</t>
  </si>
  <si>
    <t>SCT</t>
  </si>
  <si>
    <t>WA Sports Centre Trust</t>
  </si>
  <si>
    <t>TCR</t>
  </si>
  <si>
    <t>Central Regional TAFE</t>
  </si>
  <si>
    <t>TNM</t>
  </si>
  <si>
    <t>North Metropolitan TAFE</t>
  </si>
  <si>
    <t>TNR</t>
  </si>
  <si>
    <t>North Regional TAFE</t>
  </si>
  <si>
    <t>TRE</t>
  </si>
  <si>
    <t>Treasury</t>
  </si>
  <si>
    <t>TSM</t>
  </si>
  <si>
    <t>South Metropolitan TAFE</t>
  </si>
  <si>
    <t>TSR</t>
  </si>
  <si>
    <t>South Regional TAFE</t>
  </si>
  <si>
    <t>TWD</t>
  </si>
  <si>
    <t>Training and Workforce Development</t>
  </si>
  <si>
    <t>WCR</t>
  </si>
  <si>
    <t>WorkCover WA Authority</t>
  </si>
  <si>
    <t>Water and Environmental Regulation</t>
  </si>
  <si>
    <t>XXG</t>
  </si>
  <si>
    <t>GLOBAL - General Government</t>
  </si>
  <si>
    <t>Sector</t>
  </si>
  <si>
    <t>Agency Code</t>
  </si>
  <si>
    <t>Agency Name</t>
  </si>
  <si>
    <t>Mental Health Commission-Administered</t>
  </si>
  <si>
    <t>Planning, Lands and Heritage-Administered</t>
  </si>
  <si>
    <t>TOTALS</t>
  </si>
  <si>
    <t>Jun-2018
$000</t>
  </si>
  <si>
    <t>$m</t>
  </si>
  <si>
    <t>Total salaries</t>
  </si>
  <si>
    <t>Mines, Industry Regulation and Safety-Administered</t>
  </si>
  <si>
    <t>GENERAL GOVERNMENT SALARIES</t>
  </si>
  <si>
    <t xml:space="preserve">    Actual</t>
  </si>
  <si>
    <t>WA Health</t>
  </si>
  <si>
    <t>Western Australia Police Force</t>
  </si>
  <si>
    <t>Biodiversity Conservation and Attractions</t>
  </si>
  <si>
    <t>Planning, Lands and Hertiage</t>
  </si>
  <si>
    <t>Western Australian Sports Centre Trust</t>
  </si>
  <si>
    <t>All other agencies (with annual salaries costs below $10 million)</t>
  </si>
  <si>
    <t>2018-2019
Timeline
$000</t>
  </si>
  <si>
    <t>2018-2019
Forecast
$000</t>
  </si>
  <si>
    <t>Jun-2019
$000</t>
  </si>
  <si>
    <t>Mar-2019
$000</t>
  </si>
  <si>
    <t>Dec-2018
$000</t>
  </si>
  <si>
    <t>Sep-2018
$000</t>
  </si>
  <si>
    <t>Mar-2018
$000</t>
  </si>
  <si>
    <t>Dec-2017
$000</t>
  </si>
  <si>
    <t>Sep-2017
$000</t>
  </si>
  <si>
    <t>2018-19</t>
  </si>
  <si>
    <t>2017-18</t>
  </si>
  <si>
    <r>
      <t>Provisions</t>
    </r>
    <r>
      <rPr>
        <vertAlign val="superscript"/>
        <sz val="8"/>
        <rFont val="Arial"/>
        <family val="2"/>
      </rPr>
      <t>(a)</t>
    </r>
  </si>
  <si>
    <t>Estimated</t>
  </si>
  <si>
    <t>Outurn</t>
  </si>
  <si>
    <t/>
  </si>
  <si>
    <t xml:space="preserve"> </t>
  </si>
  <si>
    <t>CIO</t>
  </si>
  <si>
    <t>Office of the Government Chief Information Officer</t>
  </si>
  <si>
    <t>EMC</t>
  </si>
  <si>
    <t>Office of Emergency Management</t>
  </si>
  <si>
    <t>Do not delete</t>
  </si>
  <si>
    <t xml:space="preserve">WorkCover WA </t>
  </si>
  <si>
    <t>Budget</t>
  </si>
  <si>
    <t>to 31 Mar</t>
  </si>
  <si>
    <t>RAF</t>
  </si>
  <si>
    <t>Rural Business Development Corporation</t>
  </si>
  <si>
    <t>Nine Months</t>
  </si>
  <si>
    <t>Governors Establishment</t>
  </si>
  <si>
    <t>2018-2019
Original
Budget
$000</t>
  </si>
  <si>
    <t>General Government Salaries Costs</t>
  </si>
  <si>
    <t>Zero's manually removed</t>
  </si>
  <si>
    <t>MYR</t>
  </si>
  <si>
    <t>Variation</t>
  </si>
  <si>
    <t>Annual</t>
  </si>
  <si>
    <t>Actual</t>
  </si>
  <si>
    <t>Estimate</t>
  </si>
  <si>
    <t>Revision</t>
  </si>
  <si>
    <t>Outturn</t>
  </si>
  <si>
    <t>Growth</t>
  </si>
  <si>
    <t>%</t>
  </si>
  <si>
    <t>(1)</t>
  </si>
  <si>
    <t>(2)</t>
  </si>
  <si>
    <t>(2) - (1)</t>
  </si>
  <si>
    <t>All other agencies (with salaries costs below $10 million)</t>
  </si>
  <si>
    <r>
      <t xml:space="preserve">Provisions </t>
    </r>
    <r>
      <rPr>
        <vertAlign val="superscript"/>
        <sz val="9"/>
        <color theme="1"/>
        <rFont val="Arial"/>
        <family val="2"/>
      </rPr>
      <t>(b)</t>
    </r>
  </si>
  <si>
    <r>
      <t xml:space="preserve">- </t>
    </r>
    <r>
      <rPr>
        <vertAlign val="superscript"/>
        <sz val="9"/>
        <rFont val="Arial"/>
        <family val="2"/>
      </rPr>
      <t>(a)</t>
    </r>
  </si>
  <si>
    <t>INF</t>
  </si>
  <si>
    <t>Infrastructure WA</t>
  </si>
  <si>
    <t>Land Information Authority (Landgate)</t>
  </si>
  <si>
    <t>NRG</t>
  </si>
  <si>
    <t>Energy Policy WA</t>
  </si>
  <si>
    <t>Approved</t>
  </si>
  <si>
    <t>521000001</t>
  </si>
  <si>
    <t>Salaries, wages and allowances (exclude accrued leave, FBT, super &amp; workers comp)</t>
  </si>
  <si>
    <t>EXT-CPID</t>
  </si>
  <si>
    <t>Query on YTD variance</t>
  </si>
  <si>
    <r>
      <rPr>
        <b/>
        <sz val="8"/>
        <color rgb="FF0000FF"/>
        <rFont val="Arial"/>
        <family val="2"/>
      </rPr>
      <t>Response:</t>
    </r>
    <r>
      <rPr>
        <sz val="8"/>
        <color rgb="FF0000FF"/>
        <rFont val="Arial"/>
        <family val="2"/>
      </rPr>
      <t xml:space="preserve"> </t>
    </r>
  </si>
  <si>
    <t>The increased cost of Salaries, wages and allowances (SIMS account 521000001) in 2019-20 compared to 2018-19 of $149.9m is mainly due to the following:</t>
  </si>
  <si>
    <t>·         An increase of 806 FTEs which equates to approximately $80.6 million;</t>
  </si>
  <si>
    <t>·         The impact of the $1,000 wages policy of approximately $36.3 million; and</t>
  </si>
  <si>
    <t>·         An additional two days of accrued salaries at 30 June 2020 ($28.0 million).</t>
  </si>
  <si>
    <t>Can you please deail the major drivers for the $93.6m qtr increase and the $51.9m YTD increase for June 2020.</t>
  </si>
  <si>
    <t>Qtr - The $609m for the March 2019 quarter includes $33m in personal leave and $21m in termination payments which have been subsequently reclassified to Account 521000012 Accrued Leave Expense. This reduces the variance to approx. $40m. This variance is primarily due to salary increases to Sworn officers, Police Auxiliary officers and to Unsworn staff, increases in overtime and increases in FTE's during 2019-20 as a replacement for the VTSS.   YTD - This variance is primarily due to the same reasons as described above for the quarter together with an increase in normal time during the June 20 quarter as leave not being taken due to COVID.</t>
  </si>
  <si>
    <t>Could you please explain quarterly variance increase of $27m?</t>
  </si>
  <si>
    <t>Mainly due to increase in FTE recruitment, training and deployment of new prison officers.</t>
  </si>
  <si>
    <t>Account Title</t>
  </si>
  <si>
    <t>CPID</t>
  </si>
  <si>
    <t>Adjusted Data</t>
  </si>
  <si>
    <t>Forecast</t>
  </si>
  <si>
    <t>Variances</t>
  </si>
  <si>
    <t>Queries</t>
  </si>
  <si>
    <t>Responses</t>
  </si>
  <si>
    <t>2018-2019
March</t>
  </si>
  <si>
    <t>2018-2019
June</t>
  </si>
  <si>
    <t>2019-2020
March</t>
  </si>
  <si>
    <t>2019-2020
June</t>
  </si>
  <si>
    <t xml:space="preserve">2019-2020
</t>
  </si>
  <si>
    <r>
      <rPr>
        <b/>
        <sz val="7"/>
        <color rgb="FF000000"/>
        <rFont val="Arial"/>
        <family val="2"/>
      </rPr>
      <t xml:space="preserve">Qtrly 
</t>
    </r>
    <r>
      <rPr>
        <b/>
        <sz val="7"/>
        <color rgb="FF000000"/>
        <rFont val="Arial"/>
        <family val="2"/>
      </rPr>
      <t>$Variance</t>
    </r>
  </si>
  <si>
    <r>
      <rPr>
        <b/>
        <sz val="7"/>
        <color rgb="FF000000"/>
        <rFont val="Arial"/>
        <family val="2"/>
      </rPr>
      <t xml:space="preserve">Qtrly
</t>
    </r>
    <r>
      <rPr>
        <b/>
        <sz val="7"/>
        <color rgb="FF000000"/>
        <rFont val="Arial"/>
        <family val="2"/>
      </rPr>
      <t>% Variance</t>
    </r>
  </si>
  <si>
    <r>
      <rPr>
        <b/>
        <sz val="7"/>
        <color rgb="FF000000"/>
        <rFont val="Arial"/>
        <family val="2"/>
      </rPr>
      <t xml:space="preserve">Annual
</t>
    </r>
    <r>
      <rPr>
        <b/>
        <sz val="7"/>
        <color rgb="FF000000"/>
        <rFont val="Arial"/>
        <family val="2"/>
      </rPr>
      <t>$ Variance</t>
    </r>
  </si>
  <si>
    <r>
      <rPr>
        <b/>
        <sz val="7"/>
        <color rgb="FF000000"/>
        <rFont val="Arial"/>
        <family val="2"/>
      </rPr>
      <t xml:space="preserve">Annual
</t>
    </r>
    <r>
      <rPr>
        <b/>
        <sz val="7"/>
        <color rgb="FF000000"/>
        <rFont val="Arial"/>
        <family val="2"/>
      </rPr>
      <t>% Variance</t>
    </r>
  </si>
  <si>
    <r>
      <rPr>
        <b/>
        <sz val="7"/>
        <color rgb="FF000000"/>
        <rFont val="Arial"/>
        <family val="2"/>
      </rPr>
      <t xml:space="preserve">Actuals vs Budget
</t>
    </r>
    <r>
      <rPr>
        <b/>
        <sz val="7"/>
        <color rgb="FF000000"/>
        <rFont val="Arial"/>
        <family val="2"/>
      </rPr>
      <t>$ Variance</t>
    </r>
  </si>
  <si>
    <r>
      <rPr>
        <b/>
        <sz val="7"/>
        <color rgb="FF000000"/>
        <rFont val="Arial"/>
        <family val="2"/>
      </rPr>
      <t xml:space="preserve">Actuals vs Budget
</t>
    </r>
    <r>
      <rPr>
        <b/>
        <sz val="7"/>
        <color rgb="FF000000"/>
        <rFont val="Arial"/>
        <family val="2"/>
      </rPr>
      <t>% Variance</t>
    </r>
  </si>
  <si>
    <t>Account Number</t>
  </si>
  <si>
    <t>521000012</t>
  </si>
  <si>
    <t>Accrued Leave expenses</t>
  </si>
  <si>
    <t>Can you please explain the $6m annual increase in Accrued Leave Expenses?</t>
  </si>
  <si>
    <t>$4.8 million due to the increase in the leave liability provision as a result of COVID 19 delaying leave taken.
$1.2 million due to increase in FTE and pay increases.</t>
  </si>
  <si>
    <t>YTD Variance is below threshold</t>
  </si>
  <si>
    <t xml:space="preserve">Qtr - The $609m for the March 2019 quarter includes $33m in personal leave and $21m in termination payments which have been subsequently reclassified to Account 521000012 Accrued Leave Expense. </t>
  </si>
  <si>
    <t>This reduces the variance to approx. $40m. This variance is primarily due to salary increases to Sworn officers, Police Auxiliary officers and to Unsworn staff, increases in overtime and increases in FTE's during 2019-20 as a replacement for the VTSS.</t>
  </si>
  <si>
    <t xml:space="preserve"> YTD - This variance is primarily due to the same reasons as described above for the quarter together with an increase in normal time during the June 20 quarter as leave not being taken due to COVID.</t>
  </si>
  <si>
    <t>2019-20</t>
  </si>
  <si>
    <t>on MYR</t>
  </si>
  <si>
    <r>
      <t xml:space="preserve">Provisions </t>
    </r>
    <r>
      <rPr>
        <vertAlign val="superscript"/>
        <sz val="12"/>
        <color theme="1"/>
        <rFont val="Arial"/>
        <family val="2"/>
      </rPr>
      <t>(e)</t>
    </r>
  </si>
  <si>
    <t xml:space="preserve">Increased FTE mainly in Nursing, Administration and Medical Salaried &amp; Support across WA Health. </t>
  </si>
  <si>
    <t>2020-21</t>
  </si>
  <si>
    <t>(4)</t>
  </si>
  <si>
    <t>check</t>
  </si>
  <si>
    <t>General Government Sector</t>
  </si>
  <si>
    <t>521000009</t>
  </si>
  <si>
    <t>District Allowances Expense</t>
  </si>
  <si>
    <t>521000006</t>
  </si>
  <si>
    <t>Salaries &amp; Wages Recoups</t>
  </si>
  <si>
    <t>PartyCode</t>
  </si>
  <si>
    <t>AccountCode</t>
  </si>
  <si>
    <t>AccountTitle</t>
  </si>
  <si>
    <t>287 - ARSF Jun-2021</t>
  </si>
  <si>
    <t>274 - ARSF Jun-2020</t>
  </si>
  <si>
    <t>COM consolidated</t>
  </si>
  <si>
    <t>YTD var</t>
  </si>
  <si>
    <t>TOTAL</t>
  </si>
  <si>
    <t>SDA</t>
  </si>
  <si>
    <t>SHC</t>
  </si>
  <si>
    <t>Transfer of DSC salaries to COM</t>
  </si>
  <si>
    <t>DSC Salaries before transfer of salaries to COM</t>
  </si>
  <si>
    <t>Post submission adjustment</t>
  </si>
  <si>
    <t>adjd</t>
  </si>
  <si>
    <t>Salaries before SDA</t>
  </si>
  <si>
    <t>YTD Var</t>
  </si>
  <si>
    <t>SIMS Acct name</t>
  </si>
  <si>
    <t>SIMS</t>
  </si>
  <si>
    <t>Entity</t>
  </si>
  <si>
    <t>Consolidated Department of Communities</t>
  </si>
  <si>
    <t>Included COM-Adj-07 $20,101 + 1846    (does this relate to SHC or COM)</t>
  </si>
  <si>
    <t>(2) Not material</t>
  </si>
  <si>
    <t>Mainly because of decrease of (1) $11.8m SDA (salaries for DSC) and (2) $5m SDA (salaries for SHC).</t>
  </si>
  <si>
    <t>not material</t>
  </si>
  <si>
    <t>2021-22</t>
  </si>
  <si>
    <t>State Solicitor's Office</t>
  </si>
  <si>
    <t>(3)</t>
  </si>
  <si>
    <t>(4) - (3)</t>
  </si>
  <si>
    <t>Provisions</t>
  </si>
  <si>
    <t>Actual (EA)</t>
  </si>
  <si>
    <t>on EA</t>
  </si>
  <si>
    <t>Year</t>
  </si>
  <si>
    <t>Salaries Costs</t>
  </si>
  <si>
    <t>Table 8.1</t>
  </si>
  <si>
    <t>Note: Columns/rows may not add due to rounding.</t>
  </si>
  <si>
    <t>(a) Amount is less than $0.5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</si>
</sst>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4" formatCode="_-&quot;$&quot;* #,##0.00_-;\-&quot;$&quot;* #,##0.00_-;_-&quot;$&quot;* &quot;-&quot;??_-;_-@_-"/>
    <numFmt numFmtId="43" formatCode="_-* #,##0.00_-;\-* #,##0.00_-;_-* &quot;-&quot;??_-;_-@_-"/>
    <numFmt numFmtId="164" formatCode="_-* #,##0_-;\-* #,##0_-;_-* &quot;-&quot;??_-;_-@_-"/>
    <numFmt numFmtId="165" formatCode="0.0%"/>
    <numFmt numFmtId="166" formatCode="#,##0;\-#,##0;\-"/>
    <numFmt numFmtId="167" formatCode="#,##0\ \ \ ;\-#,##0\ \ \ ;\-\ \ \ "/>
    <numFmt numFmtId="168" formatCode="#,##0.0\ \ \ ;\-#,##0.0\ \ \ ;\-\ \ \ "/>
    <numFmt numFmtId="169" formatCode="#,##0.0;\-#,##0.0;\-"/>
    <numFmt numFmtId="170" formatCode="[$-10409]#,##0"/>
    <numFmt numFmtId="171" formatCode="[$-10409]0%"/>
  </numFmts>
  <fonts count="54" x14ac:knownFonts="1">
    <font>
      <sz val="10"/>
      <color theme="1"/>
      <name val="Cambri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Cambria"/>
      <family val="2"/>
    </font>
    <font>
      <b/>
      <sz val="10"/>
      <color theme="1"/>
      <name val="Cambria"/>
      <family val="1"/>
    </font>
    <font>
      <sz val="11"/>
      <color theme="1"/>
      <name val="Arial"/>
      <family val="2"/>
    </font>
    <font>
      <i/>
      <sz val="8"/>
      <name val="Arial"/>
      <family val="2"/>
    </font>
    <font>
      <b/>
      <sz val="10"/>
      <color rgb="FFFF0000"/>
      <name val="Cambria"/>
      <family val="1"/>
    </font>
    <font>
      <sz val="11"/>
      <color rgb="FF000000"/>
      <name val="Calibri"/>
      <family val="2"/>
      <scheme val="minor"/>
    </font>
    <font>
      <sz val="11"/>
      <name val="Calibri"/>
      <family val="2"/>
    </font>
    <font>
      <sz val="10"/>
      <name val="Arial"/>
      <family val="2"/>
    </font>
    <font>
      <sz val="8"/>
      <name val="Arial"/>
      <family val="2"/>
    </font>
    <font>
      <b/>
      <sz val="8"/>
      <name val="Arial"/>
      <family val="2"/>
    </font>
    <font>
      <vertAlign val="superscript"/>
      <sz val="8"/>
      <name val="Arial"/>
      <family val="2"/>
    </font>
    <font>
      <b/>
      <sz val="7"/>
      <color rgb="FF000000"/>
      <name val="Arial"/>
      <family val="2"/>
    </font>
    <font>
      <b/>
      <sz val="8"/>
      <color rgb="FF000000"/>
      <name val="Arial"/>
      <family val="2"/>
    </font>
    <font>
      <sz val="8"/>
      <color rgb="FF000000"/>
      <name val="Arial"/>
      <family val="2"/>
    </font>
    <font>
      <b/>
      <u/>
      <sz val="8"/>
      <name val="Arial"/>
      <family val="2"/>
    </font>
    <font>
      <sz val="8"/>
      <color theme="1"/>
      <name val="Arial"/>
      <family val="2"/>
    </font>
    <font>
      <vertAlign val="superscript"/>
      <sz val="9"/>
      <color theme="1"/>
      <name val="Arial"/>
      <family val="2"/>
    </font>
    <font>
      <b/>
      <sz val="8"/>
      <color theme="1"/>
      <name val="Arial"/>
      <family val="2"/>
    </font>
    <font>
      <b/>
      <i/>
      <sz val="8"/>
      <name val="Arial"/>
      <family val="2"/>
    </font>
    <font>
      <vertAlign val="superscript"/>
      <sz val="9"/>
      <name val="Arial"/>
      <family val="2"/>
    </font>
    <font>
      <sz val="10"/>
      <color rgb="FFFF0000"/>
      <name val="Arial"/>
      <family val="2"/>
    </font>
    <font>
      <b/>
      <sz val="10"/>
      <color rgb="FFFF0000"/>
      <name val="Arial"/>
      <family val="2"/>
    </font>
    <font>
      <sz val="8"/>
      <color rgb="FF0000FF"/>
      <name val="Arial"/>
      <family val="2"/>
    </font>
    <font>
      <b/>
      <sz val="8"/>
      <color rgb="FF0000FF"/>
      <name val="Arial"/>
      <family val="2"/>
    </font>
    <font>
      <sz val="12"/>
      <color theme="1"/>
      <name val="Arial"/>
      <family val="2"/>
    </font>
    <font>
      <b/>
      <sz val="12"/>
      <color theme="1"/>
      <name val="Arial"/>
      <family val="2"/>
    </font>
    <font>
      <b/>
      <sz val="10"/>
      <color rgb="FF000000"/>
      <name val="Calibri Light"/>
      <family val="1"/>
      <scheme val="major"/>
    </font>
    <font>
      <sz val="10"/>
      <color rgb="FF000000"/>
      <name val="Calibri Light"/>
      <family val="1"/>
      <scheme val="major"/>
    </font>
    <font>
      <sz val="10"/>
      <color rgb="FF0000FF"/>
      <name val="Calibri Light"/>
      <family val="1"/>
      <scheme val="major"/>
    </font>
    <font>
      <sz val="10"/>
      <color theme="1"/>
      <name val="Calibri Light"/>
      <family val="1"/>
      <scheme val="major"/>
    </font>
    <font>
      <b/>
      <sz val="10"/>
      <color theme="0"/>
      <name val="Arial"/>
      <family val="2"/>
    </font>
    <font>
      <b/>
      <u/>
      <sz val="12"/>
      <name val="Arial"/>
      <family val="2"/>
    </font>
    <font>
      <i/>
      <sz val="12"/>
      <name val="Arial"/>
      <family val="2"/>
    </font>
    <font>
      <sz val="12"/>
      <name val="Calibri"/>
      <family val="2"/>
    </font>
    <font>
      <sz val="12"/>
      <color theme="1"/>
      <name val="Cambria"/>
      <family val="2"/>
    </font>
    <font>
      <vertAlign val="superscript"/>
      <sz val="12"/>
      <color theme="1"/>
      <name val="Arial"/>
      <family val="2"/>
    </font>
    <font>
      <sz val="11"/>
      <color theme="1"/>
      <name val="Calibri"/>
      <family val="2"/>
    </font>
    <font>
      <sz val="10"/>
      <color rgb="FFFF0000"/>
      <name val="Cambria"/>
      <family val="2"/>
    </font>
    <font>
      <b/>
      <sz val="12"/>
      <name val="Arial"/>
      <family val="2"/>
    </font>
    <font>
      <sz val="11"/>
      <color rgb="FFFF0000"/>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11"/>
      <color theme="1"/>
      <name val="Calibri"/>
      <family val="2"/>
      <scheme val="minor"/>
    </font>
    <font>
      <sz val="9"/>
      <color theme="1"/>
      <name val="Arial"/>
      <family val="2"/>
    </font>
    <font>
      <sz val="9"/>
      <name val="Arial"/>
      <family val="2"/>
    </font>
    <font>
      <b/>
      <sz val="9"/>
      <color theme="1"/>
      <name val="Arial"/>
      <family val="2"/>
    </font>
    <font>
      <b/>
      <i/>
      <sz val="9"/>
      <name val="Arial"/>
      <family val="2"/>
    </font>
  </fonts>
  <fills count="18">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CCCCFF"/>
        <bgColor indexed="64"/>
      </patternFill>
    </fill>
    <fill>
      <patternFill patternType="solid">
        <fgColor rgb="FFFFDEAD"/>
        <bgColor rgb="FFFFDEAD"/>
      </patternFill>
    </fill>
    <fill>
      <patternFill patternType="solid">
        <fgColor rgb="FFEEE8AA"/>
        <bgColor rgb="FFEEE8AA"/>
      </patternFill>
    </fill>
    <fill>
      <patternFill patternType="solid">
        <fgColor theme="0" tint="-0.14999847407452621"/>
        <bgColor indexed="64"/>
      </patternFill>
    </fill>
    <fill>
      <patternFill patternType="solid">
        <fgColor theme="8" tint="0.59999389629810485"/>
        <bgColor rgb="FFFFDEAD"/>
      </patternFill>
    </fill>
    <fill>
      <patternFill patternType="solid">
        <fgColor theme="7" tint="0.59999389629810485"/>
        <bgColor rgb="FFEEE8AA"/>
      </patternFill>
    </fill>
    <fill>
      <patternFill patternType="solid">
        <fgColor rgb="FF98FB98"/>
        <bgColor rgb="FF98FB98"/>
      </patternFill>
    </fill>
    <fill>
      <patternFill patternType="solid">
        <fgColor rgb="FF00B0F0"/>
        <bgColor indexed="64"/>
      </patternFill>
    </fill>
    <fill>
      <patternFill patternType="solid">
        <fgColor rgb="FFFFFF00"/>
        <bgColor rgb="FFEEE8AA"/>
      </patternFill>
    </fill>
    <fill>
      <patternFill patternType="solid">
        <fgColor theme="4" tint="0.59999389629810485"/>
        <bgColor indexed="64"/>
      </patternFill>
    </fill>
    <fill>
      <patternFill patternType="solid">
        <fgColor theme="7" tint="0.59999389629810485"/>
        <bgColor indexed="64"/>
      </patternFill>
    </fill>
    <fill>
      <patternFill patternType="solid">
        <fgColor theme="2" tint="-9.9978637043366805E-2"/>
        <bgColor indexed="64"/>
      </patternFill>
    </fill>
  </fills>
  <borders count="23">
    <border>
      <left/>
      <right/>
      <top/>
      <bottom/>
      <diagonal/>
    </border>
    <border>
      <left/>
      <right/>
      <top style="thin">
        <color indexed="64"/>
      </top>
      <bottom/>
      <diagonal/>
    </border>
    <border>
      <left/>
      <right/>
      <top style="thin">
        <color auto="1"/>
      </top>
      <bottom style="thin">
        <color indexed="64"/>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D3D3D3"/>
      </top>
      <bottom style="thin">
        <color rgb="FFD3D3D3"/>
      </bottom>
      <diagonal/>
    </border>
    <border>
      <left style="thin">
        <color rgb="FF000000"/>
      </left>
      <right style="thin">
        <color rgb="FFD3D3D3"/>
      </right>
      <top style="thin">
        <color rgb="FFD3D3D3"/>
      </top>
      <bottom style="thin">
        <color rgb="FFD3D3D3"/>
      </bottom>
      <diagonal/>
    </border>
    <border>
      <left style="thin">
        <color rgb="FFD3D3D3"/>
      </left>
      <right style="thin">
        <color rgb="FF000000"/>
      </right>
      <top style="thin">
        <color rgb="FFD3D3D3"/>
      </top>
      <bottom style="thin">
        <color rgb="FFD3D3D3"/>
      </bottom>
      <diagonal/>
    </border>
    <border>
      <left style="thin">
        <color rgb="FFD3D3D3"/>
      </left>
      <right/>
      <top style="thin">
        <color rgb="FFD3D3D3"/>
      </top>
      <bottom style="thin">
        <color rgb="FFD3D3D3"/>
      </bottom>
      <diagonal/>
    </border>
    <border>
      <left style="thin">
        <color indexed="64"/>
      </left>
      <right style="thin">
        <color rgb="FF000000"/>
      </right>
      <top style="thin">
        <color rgb="FFD3D3D3"/>
      </top>
      <bottom style="thin">
        <color rgb="FFD3D3D3"/>
      </bottom>
      <diagonal/>
    </border>
    <border>
      <left style="thin">
        <color indexed="64"/>
      </left>
      <right style="thin">
        <color rgb="FF000000"/>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medium">
        <color indexed="64"/>
      </top>
      <bottom/>
      <diagonal/>
    </border>
    <border>
      <left style="thin">
        <color rgb="FF000000"/>
      </left>
      <right style="thin">
        <color rgb="FF000000"/>
      </right>
      <top/>
      <bottom/>
      <diagonal/>
    </border>
    <border>
      <left style="thin">
        <color rgb="FF000000"/>
      </left>
      <right style="medium">
        <color indexed="64"/>
      </right>
      <top/>
      <bottom/>
      <diagonal/>
    </border>
    <border>
      <left style="thin">
        <color rgb="FFD3D3D3"/>
      </left>
      <right style="thin">
        <color indexed="64"/>
      </right>
      <top style="thin">
        <color rgb="FFD3D3D3"/>
      </top>
      <bottom style="thin">
        <color rgb="FFD3D3D3"/>
      </bottom>
      <diagonal/>
    </border>
    <border>
      <left/>
      <right/>
      <top style="thin">
        <color indexed="64"/>
      </top>
      <bottom style="medium">
        <color indexed="64"/>
      </bottom>
      <diagonal/>
    </border>
  </borders>
  <cellStyleXfs count="25">
    <xf numFmtId="0" fontId="0" fillId="0" borderId="0"/>
    <xf numFmtId="43" fontId="6"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11" fillId="0" borderId="0"/>
    <xf numFmtId="0" fontId="5" fillId="0" borderId="0"/>
    <xf numFmtId="43" fontId="5" fillId="0" borderId="0" applyFont="0" applyFill="0" applyBorder="0" applyAlignment="0" applyProtection="0"/>
    <xf numFmtId="0" fontId="13" fillId="0" borderId="0"/>
    <xf numFmtId="0" fontId="14" fillId="0" borderId="0"/>
    <xf numFmtId="9" fontId="13" fillId="0" borderId="0" applyFont="0" applyFill="0" applyBorder="0" applyAlignment="0" applyProtection="0"/>
    <xf numFmtId="9" fontId="6" fillId="0" borderId="0" applyFont="0" applyFill="0" applyBorder="0" applyAlignment="0" applyProtection="0"/>
    <xf numFmtId="0" fontId="4" fillId="0" borderId="0"/>
    <xf numFmtId="44" fontId="13" fillId="0" borderId="0" applyFont="0" applyFill="0" applyBorder="0" applyAlignment="0" applyProtection="0"/>
    <xf numFmtId="0" fontId="13"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11" fillId="0" borderId="0"/>
    <xf numFmtId="9" fontId="4" fillId="0" borderId="0" applyFont="0" applyFill="0" applyBorder="0" applyAlignment="0" applyProtection="0"/>
    <xf numFmtId="43" fontId="4" fillId="0" borderId="0" applyFont="0" applyFill="0" applyBorder="0" applyAlignment="0" applyProtection="0"/>
    <xf numFmtId="0" fontId="11" fillId="0" borderId="0"/>
    <xf numFmtId="0" fontId="3" fillId="0" borderId="0"/>
    <xf numFmtId="43" fontId="3" fillId="0" borderId="0" applyFont="0" applyFill="0" applyBorder="0" applyAlignment="0" applyProtection="0"/>
    <xf numFmtId="0" fontId="14" fillId="0" borderId="0"/>
  </cellStyleXfs>
  <cellXfs count="265">
    <xf numFmtId="0" fontId="0" fillId="0" borderId="0" xfId="0"/>
    <xf numFmtId="0" fontId="7" fillId="0" borderId="0" xfId="0" applyFont="1"/>
    <xf numFmtId="0" fontId="10" fillId="2" borderId="0" xfId="0" applyFont="1" applyFill="1"/>
    <xf numFmtId="0" fontId="13" fillId="0" borderId="0" xfId="8" applyFont="1" applyAlignment="1"/>
    <xf numFmtId="0" fontId="14" fillId="0" borderId="0" xfId="8" applyFont="1" applyAlignment="1"/>
    <xf numFmtId="0" fontId="14" fillId="0" borderId="0" xfId="8" applyFont="1"/>
    <xf numFmtId="0" fontId="15" fillId="0" borderId="1" xfId="8" applyFont="1" applyBorder="1" applyAlignment="1">
      <alignment vertical="top"/>
    </xf>
    <xf numFmtId="0" fontId="14" fillId="0" borderId="1" xfId="8" applyFont="1" applyBorder="1" applyAlignment="1">
      <alignment horizontal="center" vertical="top" wrapText="1"/>
    </xf>
    <xf numFmtId="0" fontId="14" fillId="0" borderId="0" xfId="8" applyFont="1" applyFill="1" applyAlignment="1"/>
    <xf numFmtId="0" fontId="14" fillId="0" borderId="0" xfId="8" applyFont="1" applyFill="1"/>
    <xf numFmtId="0" fontId="14" fillId="0" borderId="0" xfId="8" applyFont="1" applyAlignment="1">
      <alignment horizontal="right" wrapText="1"/>
    </xf>
    <xf numFmtId="0" fontId="14" fillId="0" borderId="0" xfId="8" applyFont="1" applyBorder="1" applyAlignment="1">
      <alignment horizontal="right" wrapText="1"/>
    </xf>
    <xf numFmtId="0" fontId="14" fillId="0" borderId="0" xfId="8" applyFont="1" applyAlignment="1">
      <alignment horizontal="right" vertical="top"/>
    </xf>
    <xf numFmtId="0" fontId="14" fillId="3" borderId="0" xfId="8" applyFont="1" applyFill="1" applyAlignment="1">
      <alignment horizontal="right" vertical="top" wrapText="1"/>
    </xf>
    <xf numFmtId="0" fontId="14" fillId="0" borderId="0" xfId="8" applyFont="1" applyAlignment="1">
      <alignment horizontal="right" vertical="top" wrapText="1"/>
    </xf>
    <xf numFmtId="0" fontId="9" fillId="0" borderId="0" xfId="9" applyFont="1" applyAlignment="1">
      <alignment wrapText="1"/>
    </xf>
    <xf numFmtId="0" fontId="9" fillId="0" borderId="0" xfId="8" applyFont="1" applyAlignment="1">
      <alignment vertical="top"/>
    </xf>
    <xf numFmtId="0" fontId="14" fillId="0" borderId="0" xfId="8" applyFont="1" applyAlignment="1">
      <alignment horizontal="right"/>
    </xf>
    <xf numFmtId="3" fontId="14" fillId="3" borderId="0" xfId="8" applyNumberFormat="1" applyFont="1" applyFill="1" applyAlignment="1">
      <alignment horizontal="right"/>
    </xf>
    <xf numFmtId="3" fontId="14" fillId="0" borderId="0" xfId="8" applyNumberFormat="1" applyFont="1" applyAlignment="1">
      <alignment horizontal="right"/>
    </xf>
    <xf numFmtId="166" fontId="14" fillId="0" borderId="0" xfId="8" applyNumberFormat="1" applyFont="1" applyFill="1"/>
    <xf numFmtId="165" fontId="14" fillId="0" borderId="0" xfId="10" applyNumberFormat="1" applyFont="1" applyFill="1"/>
    <xf numFmtId="0" fontId="14" fillId="0" borderId="0" xfId="8" applyFont="1" applyAlignment="1">
      <alignment horizontal="left"/>
    </xf>
    <xf numFmtId="166" fontId="9" fillId="0" borderId="0" xfId="8" applyNumberFormat="1" applyFont="1" applyFill="1"/>
    <xf numFmtId="0" fontId="14" fillId="0" borderId="0" xfId="9" applyFont="1" applyFill="1" applyAlignment="1">
      <alignment wrapText="1"/>
    </xf>
    <xf numFmtId="166" fontId="14" fillId="0" borderId="0" xfId="8" applyNumberFormat="1" applyFont="1"/>
    <xf numFmtId="0" fontId="15" fillId="0" borderId="0" xfId="9" applyFont="1" applyAlignment="1"/>
    <xf numFmtId="166" fontId="15" fillId="3" borderId="0" xfId="8" applyNumberFormat="1" applyFont="1" applyFill="1" applyAlignment="1">
      <alignment horizontal="right"/>
    </xf>
    <xf numFmtId="166" fontId="15" fillId="0" borderId="0" xfId="8" applyNumberFormat="1" applyFont="1" applyAlignment="1">
      <alignment horizontal="right"/>
    </xf>
    <xf numFmtId="166" fontId="15" fillId="0" borderId="0" xfId="8" applyNumberFormat="1" applyFont="1"/>
    <xf numFmtId="16" fontId="14" fillId="3" borderId="0" xfId="8" applyNumberFormat="1" applyFont="1" applyFill="1" applyBorder="1" applyAlignment="1">
      <alignment horizontal="right" wrapText="1"/>
    </xf>
    <xf numFmtId="0" fontId="12" fillId="0" borderId="0" xfId="0" applyFont="1" applyFill="1" applyBorder="1"/>
    <xf numFmtId="0" fontId="15" fillId="0" borderId="0" xfId="8" applyFont="1" applyBorder="1" applyAlignment="1">
      <alignment vertical="top"/>
    </xf>
    <xf numFmtId="0" fontId="14" fillId="0" borderId="0" xfId="8" applyFont="1" applyBorder="1" applyAlignment="1">
      <alignment horizontal="center" vertical="top" wrapText="1"/>
    </xf>
    <xf numFmtId="0" fontId="14" fillId="0" borderId="0" xfId="8" applyFont="1" applyBorder="1" applyAlignment="1">
      <alignment horizontal="right" vertical="top" wrapText="1"/>
    </xf>
    <xf numFmtId="0" fontId="14" fillId="4" borderId="0" xfId="8" applyFont="1" applyFill="1" applyBorder="1" applyAlignment="1">
      <alignment horizontal="right" vertical="top" wrapText="1"/>
    </xf>
    <xf numFmtId="16" fontId="14" fillId="0" borderId="0" xfId="8" applyNumberFormat="1" applyFont="1" applyFill="1" applyBorder="1" applyAlignment="1">
      <alignment horizontal="right" wrapText="1"/>
    </xf>
    <xf numFmtId="0" fontId="14" fillId="0" borderId="0" xfId="8" applyFont="1" applyFill="1" applyAlignment="1">
      <alignment horizontal="right" vertical="top" wrapText="1"/>
    </xf>
    <xf numFmtId="10" fontId="14" fillId="0" borderId="0" xfId="8" applyNumberFormat="1" applyFont="1"/>
    <xf numFmtId="0" fontId="17" fillId="0" borderId="3" xfId="0" applyNumberFormat="1" applyFont="1" applyFill="1" applyBorder="1" applyAlignment="1">
      <alignment vertical="top" wrapText="1" readingOrder="1"/>
    </xf>
    <xf numFmtId="0" fontId="18" fillId="0" borderId="3" xfId="0" applyNumberFormat="1" applyFont="1" applyFill="1" applyBorder="1" applyAlignment="1">
      <alignment vertical="top" wrapText="1" readingOrder="1"/>
    </xf>
    <xf numFmtId="3" fontId="14" fillId="0" borderId="0" xfId="8" applyNumberFormat="1" applyFont="1" applyFill="1" applyAlignment="1">
      <alignment horizontal="right"/>
    </xf>
    <xf numFmtId="3" fontId="14" fillId="0" borderId="0" xfId="8" applyNumberFormat="1" applyFont="1"/>
    <xf numFmtId="0" fontId="19" fillId="0" borderId="3" xfId="0" applyNumberFormat="1" applyFont="1" applyFill="1" applyBorder="1" applyAlignment="1">
      <alignment vertical="top" wrapText="1" readingOrder="1"/>
    </xf>
    <xf numFmtId="0" fontId="19" fillId="0" borderId="3" xfId="0" applyNumberFormat="1" applyFont="1" applyFill="1" applyBorder="1" applyAlignment="1">
      <alignment horizontal="right" vertical="top" wrapText="1" readingOrder="1"/>
    </xf>
    <xf numFmtId="166" fontId="14" fillId="4" borderId="0" xfId="8" applyNumberFormat="1" applyFont="1" applyFill="1"/>
    <xf numFmtId="10" fontId="14" fillId="0" borderId="0" xfId="11" applyNumberFormat="1" applyFont="1"/>
    <xf numFmtId="3" fontId="14" fillId="0" borderId="0" xfId="8" applyNumberFormat="1" applyFont="1" applyFill="1"/>
    <xf numFmtId="3" fontId="14" fillId="2" borderId="0" xfId="8" applyNumberFormat="1" applyFont="1" applyFill="1"/>
    <xf numFmtId="0" fontId="18" fillId="0" borderId="4" xfId="0" applyNumberFormat="1" applyFont="1" applyFill="1" applyBorder="1" applyAlignment="1">
      <alignment vertical="top" wrapText="1" readingOrder="1"/>
    </xf>
    <xf numFmtId="0" fontId="18" fillId="0" borderId="4" xfId="0" applyNumberFormat="1" applyFont="1" applyFill="1" applyBorder="1" applyAlignment="1">
      <alignment horizontal="right" vertical="top" wrapText="1" readingOrder="1"/>
    </xf>
    <xf numFmtId="164" fontId="18" fillId="0" borderId="4" xfId="1" applyNumberFormat="1" applyFont="1" applyFill="1" applyBorder="1" applyAlignment="1">
      <alignment horizontal="right" vertical="top" wrapText="1" readingOrder="1"/>
    </xf>
    <xf numFmtId="0" fontId="8" fillId="0" borderId="0" xfId="2"/>
    <xf numFmtId="0" fontId="20" fillId="0" borderId="0" xfId="2" applyFont="1" applyAlignment="1">
      <alignment wrapText="1"/>
    </xf>
    <xf numFmtId="0" fontId="8" fillId="0" borderId="0" xfId="2" applyFont="1" applyFill="1"/>
    <xf numFmtId="0" fontId="9" fillId="0" borderId="0" xfId="2" applyFont="1" applyFill="1"/>
    <xf numFmtId="0" fontId="8" fillId="5" borderId="0" xfId="2" applyFill="1"/>
    <xf numFmtId="0" fontId="8" fillId="0" borderId="0" xfId="2" applyAlignment="1">
      <alignment wrapText="1"/>
    </xf>
    <xf numFmtId="0" fontId="21" fillId="0" borderId="1" xfId="2" applyFont="1" applyBorder="1" applyAlignment="1">
      <alignment wrapText="1"/>
    </xf>
    <xf numFmtId="0" fontId="21" fillId="0" borderId="1" xfId="2" applyFont="1" applyFill="1" applyBorder="1" applyAlignment="1">
      <alignment horizontal="center"/>
    </xf>
    <xf numFmtId="0" fontId="21" fillId="0" borderId="0" xfId="2" applyFont="1" applyFill="1" applyBorder="1" applyAlignment="1">
      <alignment horizontal="center"/>
    </xf>
    <xf numFmtId="0" fontId="8" fillId="2" borderId="0" xfId="2" applyFill="1"/>
    <xf numFmtId="0" fontId="21" fillId="0" borderId="0" xfId="2" applyFont="1" applyAlignment="1">
      <alignment wrapText="1"/>
    </xf>
    <xf numFmtId="0" fontId="21" fillId="0" borderId="0" xfId="2" applyFont="1" applyFill="1" applyAlignment="1">
      <alignment horizontal="center"/>
    </xf>
    <xf numFmtId="0" fontId="21" fillId="3" borderId="0" xfId="2" applyFont="1" applyFill="1" applyAlignment="1">
      <alignment horizontal="center"/>
    </xf>
    <xf numFmtId="0" fontId="9" fillId="0" borderId="0" xfId="2" applyFont="1" applyAlignment="1">
      <alignment horizontal="center"/>
    </xf>
    <xf numFmtId="0" fontId="9" fillId="0" borderId="0" xfId="2" applyFont="1" applyBorder="1" applyAlignment="1">
      <alignment horizontal="center"/>
    </xf>
    <xf numFmtId="0" fontId="9" fillId="0" borderId="0" xfId="2" applyFont="1" applyFill="1" applyBorder="1" applyAlignment="1">
      <alignment horizontal="center"/>
    </xf>
    <xf numFmtId="0" fontId="21" fillId="0" borderId="0" xfId="2" quotePrefix="1" applyFont="1" applyFill="1" applyAlignment="1">
      <alignment horizontal="center"/>
    </xf>
    <xf numFmtId="0" fontId="21" fillId="3" borderId="0" xfId="2" quotePrefix="1" applyFont="1" applyFill="1" applyAlignment="1">
      <alignment horizontal="center"/>
    </xf>
    <xf numFmtId="0" fontId="9" fillId="0" borderId="0" xfId="2" quotePrefix="1" applyFont="1" applyFill="1" applyAlignment="1">
      <alignment horizontal="center"/>
    </xf>
    <xf numFmtId="0" fontId="21" fillId="0" borderId="0" xfId="2" applyFont="1"/>
    <xf numFmtId="167" fontId="21" fillId="0" borderId="0" xfId="2" applyNumberFormat="1" applyFont="1" applyFill="1"/>
    <xf numFmtId="165" fontId="9" fillId="0" borderId="0" xfId="2" applyNumberFormat="1" applyFont="1"/>
    <xf numFmtId="0" fontId="21" fillId="5" borderId="0" xfId="2" applyFont="1" applyFill="1"/>
    <xf numFmtId="9" fontId="9" fillId="0" borderId="0" xfId="2" applyNumberFormat="1" applyFont="1"/>
    <xf numFmtId="169" fontId="9" fillId="0" borderId="0" xfId="2" applyNumberFormat="1" applyFont="1"/>
    <xf numFmtId="10" fontId="9" fillId="0" borderId="0" xfId="2" applyNumberFormat="1" applyFont="1"/>
    <xf numFmtId="0" fontId="23" fillId="0" borderId="0" xfId="2" applyFont="1" applyAlignment="1">
      <alignment wrapText="1"/>
    </xf>
    <xf numFmtId="167" fontId="23" fillId="0" borderId="0" xfId="2" applyNumberFormat="1" applyFont="1" applyFill="1"/>
    <xf numFmtId="0" fontId="9" fillId="0" borderId="0" xfId="2" applyFont="1"/>
    <xf numFmtId="0" fontId="8" fillId="5" borderId="0" xfId="2" applyFont="1" applyFill="1"/>
    <xf numFmtId="164" fontId="12" fillId="0" borderId="0" xfId="0" applyNumberFormat="1" applyFont="1" applyFill="1" applyBorder="1"/>
    <xf numFmtId="168" fontId="24" fillId="0" borderId="0" xfId="2" applyNumberFormat="1" applyFont="1"/>
    <xf numFmtId="166" fontId="0" fillId="6" borderId="0" xfId="0" applyNumberFormat="1" applyFill="1"/>
    <xf numFmtId="10" fontId="8" fillId="0" borderId="0" xfId="11" applyNumberFormat="1" applyFont="1" applyFill="1"/>
    <xf numFmtId="167" fontId="8" fillId="0" borderId="0" xfId="2" applyNumberFormat="1" applyFont="1" applyFill="1"/>
    <xf numFmtId="9" fontId="8" fillId="0" borderId="0" xfId="11" applyNumberFormat="1" applyFont="1" applyFill="1"/>
    <xf numFmtId="167" fontId="21" fillId="4" borderId="0" xfId="2" applyNumberFormat="1" applyFont="1" applyFill="1"/>
    <xf numFmtId="167" fontId="23" fillId="4" borderId="0" xfId="2" applyNumberFormat="1" applyFont="1" applyFill="1"/>
    <xf numFmtId="0" fontId="14" fillId="0" borderId="0" xfId="2" applyFont="1" applyAlignment="1">
      <alignment horizontal="center"/>
    </xf>
    <xf numFmtId="0" fontId="14" fillId="0" borderId="0" xfId="2" applyFont="1" applyBorder="1" applyAlignment="1">
      <alignment horizontal="center"/>
    </xf>
    <xf numFmtId="0" fontId="14" fillId="0" borderId="0" xfId="2" applyFont="1" applyFill="1" applyBorder="1" applyAlignment="1">
      <alignment horizontal="center"/>
    </xf>
    <xf numFmtId="0" fontId="14" fillId="0" borderId="0" xfId="2" quotePrefix="1" applyFont="1" applyFill="1" applyAlignment="1">
      <alignment horizontal="center"/>
    </xf>
    <xf numFmtId="167" fontId="14" fillId="0" borderId="0" xfId="2" applyNumberFormat="1" applyFont="1"/>
    <xf numFmtId="168" fontId="14" fillId="0" borderId="0" xfId="2" applyNumberFormat="1" applyFont="1"/>
    <xf numFmtId="167" fontId="14" fillId="0" borderId="0" xfId="2" quotePrefix="1" applyNumberFormat="1" applyFont="1" applyAlignment="1">
      <alignment horizontal="right" indent="1"/>
    </xf>
    <xf numFmtId="0" fontId="19" fillId="2" borderId="3" xfId="0" applyNumberFormat="1" applyFont="1" applyFill="1" applyBorder="1" applyAlignment="1">
      <alignment horizontal="right" vertical="top" wrapText="1" readingOrder="1"/>
    </xf>
    <xf numFmtId="0" fontId="4" fillId="0" borderId="0" xfId="12"/>
    <xf numFmtId="0" fontId="19" fillId="0" borderId="6" xfId="14" applyFont="1" applyBorder="1" applyAlignment="1">
      <alignment vertical="top" wrapText="1" readingOrder="1"/>
    </xf>
    <xf numFmtId="170" fontId="19" fillId="0" borderId="7" xfId="14" applyNumberFormat="1" applyFont="1" applyBorder="1" applyAlignment="1">
      <alignment vertical="top" wrapText="1" readingOrder="1"/>
    </xf>
    <xf numFmtId="170" fontId="19" fillId="0" borderId="3" xfId="14" applyNumberFormat="1" applyFont="1" applyBorder="1" applyAlignment="1">
      <alignment vertical="top" wrapText="1" readingOrder="1"/>
    </xf>
    <xf numFmtId="170" fontId="19" fillId="0" borderId="6" xfId="14" applyNumberFormat="1" applyFont="1" applyBorder="1" applyAlignment="1">
      <alignment vertical="top" wrapText="1" readingOrder="1"/>
    </xf>
    <xf numFmtId="0" fontId="19" fillId="0" borderId="3" xfId="14" applyFont="1" applyBorder="1" applyAlignment="1">
      <alignment vertical="top" wrapText="1" readingOrder="1"/>
    </xf>
    <xf numFmtId="0" fontId="19" fillId="0" borderId="8" xfId="14" applyFont="1" applyBorder="1" applyAlignment="1">
      <alignment vertical="top" wrapText="1" readingOrder="1"/>
    </xf>
    <xf numFmtId="0" fontId="26" fillId="0" borderId="6" xfId="14" applyFont="1" applyBorder="1" applyAlignment="1">
      <alignment vertical="top" wrapText="1" readingOrder="1"/>
    </xf>
    <xf numFmtId="170" fontId="19" fillId="0" borderId="8" xfId="14" applyNumberFormat="1" applyFont="1" applyBorder="1" applyAlignment="1">
      <alignment vertical="top" wrapText="1" readingOrder="1"/>
    </xf>
    <xf numFmtId="170" fontId="18" fillId="7" borderId="3" xfId="14" applyNumberFormat="1" applyFont="1" applyFill="1" applyBorder="1" applyAlignment="1">
      <alignment vertical="top" wrapText="1" readingOrder="1"/>
    </xf>
    <xf numFmtId="171" fontId="19" fillId="0" borderId="3" xfId="14" applyNumberFormat="1" applyFont="1" applyBorder="1" applyAlignment="1">
      <alignment vertical="top" wrapText="1" readingOrder="1"/>
    </xf>
    <xf numFmtId="170" fontId="18" fillId="8" borderId="3" xfId="14" applyNumberFormat="1" applyFont="1" applyFill="1" applyBorder="1" applyAlignment="1">
      <alignment vertical="top" wrapText="1" readingOrder="1"/>
    </xf>
    <xf numFmtId="0" fontId="12" fillId="2" borderId="0" xfId="14" applyFont="1" applyFill="1"/>
    <xf numFmtId="0" fontId="28" fillId="0" borderId="6" xfId="14" applyNumberFormat="1" applyFont="1" applyFill="1" applyBorder="1" applyAlignment="1">
      <alignment vertical="top" readingOrder="1"/>
    </xf>
    <xf numFmtId="0" fontId="28" fillId="0" borderId="10" xfId="14" applyNumberFormat="1" applyFont="1" applyFill="1" applyBorder="1" applyAlignment="1">
      <alignment vertical="top" readingOrder="1"/>
    </xf>
    <xf numFmtId="0" fontId="28" fillId="0" borderId="11" xfId="12" applyFont="1" applyBorder="1" applyAlignment="1">
      <alignment horizontal="left" vertical="center" indent="5"/>
    </xf>
    <xf numFmtId="0" fontId="19" fillId="9" borderId="6" xfId="14" applyFont="1" applyFill="1" applyBorder="1" applyAlignment="1">
      <alignment vertical="top" wrapText="1" readingOrder="1"/>
    </xf>
    <xf numFmtId="0" fontId="19" fillId="2" borderId="6" xfId="14" applyFont="1" applyFill="1" applyBorder="1" applyAlignment="1">
      <alignment vertical="top" wrapText="1" readingOrder="1"/>
    </xf>
    <xf numFmtId="0" fontId="33" fillId="0" borderId="5" xfId="14" applyFont="1" applyBorder="1" applyAlignment="1">
      <alignment vertical="top" wrapText="1" readingOrder="1"/>
    </xf>
    <xf numFmtId="170" fontId="33" fillId="0" borderId="5" xfId="14" applyNumberFormat="1" applyFont="1" applyBorder="1" applyAlignment="1">
      <alignment vertical="top" wrapText="1" readingOrder="1"/>
    </xf>
    <xf numFmtId="0" fontId="34" fillId="0" borderId="5" xfId="14" applyFont="1" applyBorder="1" applyAlignment="1">
      <alignment vertical="top" wrapText="1" readingOrder="1"/>
    </xf>
    <xf numFmtId="170" fontId="32" fillId="10" borderId="5" xfId="14" applyNumberFormat="1" applyFont="1" applyFill="1" applyBorder="1" applyAlignment="1">
      <alignment vertical="top" wrapText="1" readingOrder="1"/>
    </xf>
    <xf numFmtId="171" fontId="33" fillId="0" borderId="5" xfId="14" applyNumberFormat="1" applyFont="1" applyBorder="1" applyAlignment="1">
      <alignment vertical="top" wrapText="1" readingOrder="1"/>
    </xf>
    <xf numFmtId="170" fontId="32" fillId="11" borderId="5" xfId="14" applyNumberFormat="1" applyFont="1" applyFill="1" applyBorder="1" applyAlignment="1">
      <alignment vertical="top" wrapText="1" readingOrder="1"/>
    </xf>
    <xf numFmtId="170" fontId="32" fillId="12" borderId="0" xfId="14" applyNumberFormat="1" applyFont="1" applyFill="1" applyAlignment="1">
      <alignment vertical="top" wrapText="1" readingOrder="1"/>
    </xf>
    <xf numFmtId="171" fontId="33" fillId="0" borderId="0" xfId="14" applyNumberFormat="1" applyFont="1" applyAlignment="1">
      <alignment vertical="top" wrapText="1" readingOrder="1"/>
    </xf>
    <xf numFmtId="0" fontId="35" fillId="0" borderId="5" xfId="14" applyFont="1" applyBorder="1" applyAlignment="1">
      <alignment vertical="top" wrapText="1"/>
    </xf>
    <xf numFmtId="0" fontId="12" fillId="0" borderId="5" xfId="15" applyFont="1" applyBorder="1" applyAlignment="1">
      <alignment wrapText="1"/>
    </xf>
    <xf numFmtId="0" fontId="19" fillId="0" borderId="10" xfId="15" applyFont="1" applyBorder="1" applyAlignment="1">
      <alignment vertical="top" wrapText="1" readingOrder="1"/>
    </xf>
    <xf numFmtId="0" fontId="19" fillId="0" borderId="6" xfId="15" applyFont="1" applyBorder="1" applyAlignment="1">
      <alignment vertical="top" wrapText="1" readingOrder="1"/>
    </xf>
    <xf numFmtId="170" fontId="19" fillId="0" borderId="7" xfId="15" applyNumberFormat="1" applyFont="1" applyBorder="1" applyAlignment="1">
      <alignment vertical="top" wrapText="1" readingOrder="1"/>
    </xf>
    <xf numFmtId="170" fontId="19" fillId="0" borderId="3" xfId="15" applyNumberFormat="1" applyFont="1" applyBorder="1" applyAlignment="1">
      <alignment vertical="top" wrapText="1" readingOrder="1"/>
    </xf>
    <xf numFmtId="170" fontId="19" fillId="0" borderId="8" xfId="15" applyNumberFormat="1" applyFont="1" applyBorder="1" applyAlignment="1">
      <alignment vertical="top" wrapText="1" readingOrder="1"/>
    </xf>
    <xf numFmtId="170" fontId="19" fillId="0" borderId="6" xfId="15" applyNumberFormat="1" applyFont="1" applyBorder="1" applyAlignment="1">
      <alignment vertical="top" wrapText="1" readingOrder="1"/>
    </xf>
    <xf numFmtId="170" fontId="18" fillId="7" borderId="3" xfId="15" applyNumberFormat="1" applyFont="1" applyFill="1" applyBorder="1" applyAlignment="1">
      <alignment vertical="top" wrapText="1" readingOrder="1"/>
    </xf>
    <xf numFmtId="171" fontId="19" fillId="0" borderId="3" xfId="15" applyNumberFormat="1" applyFont="1" applyBorder="1" applyAlignment="1">
      <alignment vertical="top" wrapText="1" readingOrder="1"/>
    </xf>
    <xf numFmtId="170" fontId="18" fillId="8" borderId="3" xfId="15" applyNumberFormat="1" applyFont="1" applyFill="1" applyBorder="1" applyAlignment="1">
      <alignment vertical="top" wrapText="1" readingOrder="1"/>
    </xf>
    <xf numFmtId="0" fontId="19" fillId="0" borderId="21" xfId="15" applyFont="1" applyBorder="1" applyAlignment="1">
      <alignment vertical="top" wrapText="1" readingOrder="1"/>
    </xf>
    <xf numFmtId="0" fontId="36" fillId="13" borderId="18" xfId="15" applyFont="1" applyFill="1" applyBorder="1" applyAlignment="1">
      <alignment horizontal="center" vertical="center"/>
    </xf>
    <xf numFmtId="0" fontId="36" fillId="13" borderId="20" xfId="15" applyFont="1" applyFill="1" applyBorder="1" applyAlignment="1">
      <alignment horizontal="center" vertical="center"/>
    </xf>
    <xf numFmtId="0" fontId="27" fillId="2" borderId="18" xfId="15" applyFont="1" applyFill="1" applyBorder="1" applyAlignment="1">
      <alignment horizontal="center" vertical="center"/>
    </xf>
    <xf numFmtId="0" fontId="27" fillId="2" borderId="20" xfId="15" applyFont="1" applyFill="1" applyBorder="1" applyAlignment="1">
      <alignment horizontal="center" vertical="center"/>
    </xf>
    <xf numFmtId="0" fontId="19" fillId="0" borderId="6" xfId="0" applyFont="1" applyBorder="1" applyAlignment="1">
      <alignment vertical="top" wrapText="1" readingOrder="1"/>
    </xf>
    <xf numFmtId="0" fontId="17" fillId="0" borderId="13" xfId="15" applyFont="1" applyBorder="1" applyAlignment="1">
      <alignment vertical="top" wrapText="1" readingOrder="1"/>
    </xf>
    <xf numFmtId="0" fontId="17" fillId="0" borderId="14" xfId="15" applyFont="1" applyBorder="1" applyAlignment="1">
      <alignment vertical="top" wrapText="1" readingOrder="1"/>
    </xf>
    <xf numFmtId="0" fontId="17" fillId="0" borderId="15" xfId="15" applyFont="1" applyBorder="1" applyAlignment="1">
      <alignment horizontal="center" vertical="top" wrapText="1" readingOrder="1"/>
    </xf>
    <xf numFmtId="0" fontId="17" fillId="0" borderId="12" xfId="15" applyFont="1" applyBorder="1" applyAlignment="1">
      <alignment horizontal="center" vertical="top" wrapText="1" readingOrder="1"/>
    </xf>
    <xf numFmtId="0" fontId="17" fillId="0" borderId="16" xfId="15" applyFont="1" applyBorder="1" applyAlignment="1">
      <alignment horizontal="center" vertical="top" wrapText="1" readingOrder="1"/>
    </xf>
    <xf numFmtId="0" fontId="17" fillId="0" borderId="17" xfId="15" applyFont="1" applyBorder="1" applyAlignment="1">
      <alignment horizontal="center" vertical="top" wrapText="1" readingOrder="1"/>
    </xf>
    <xf numFmtId="0" fontId="17" fillId="0" borderId="19" xfId="15" applyFont="1" applyBorder="1" applyAlignment="1">
      <alignment vertical="top" wrapText="1" readingOrder="1"/>
    </xf>
    <xf numFmtId="0" fontId="17" fillId="0" borderId="13" xfId="15" applyFont="1" applyBorder="1" applyAlignment="1">
      <alignment horizontal="center" vertical="top" wrapText="1" readingOrder="1"/>
    </xf>
    <xf numFmtId="0" fontId="17" fillId="0" borderId="19" xfId="15" applyFont="1" applyBorder="1" applyAlignment="1">
      <alignment horizontal="center" vertical="top" wrapText="1" readingOrder="1"/>
    </xf>
    <xf numFmtId="170" fontId="19" fillId="0" borderId="7" xfId="0" applyNumberFormat="1" applyFont="1" applyBorder="1" applyAlignment="1">
      <alignment vertical="top" wrapText="1" readingOrder="1"/>
    </xf>
    <xf numFmtId="170" fontId="19" fillId="0" borderId="3" xfId="0" applyNumberFormat="1" applyFont="1" applyBorder="1" applyAlignment="1">
      <alignment vertical="top" wrapText="1" readingOrder="1"/>
    </xf>
    <xf numFmtId="170" fontId="19" fillId="0" borderId="8" xfId="0" applyNumberFormat="1" applyFont="1" applyBorder="1" applyAlignment="1">
      <alignment vertical="top" wrapText="1" readingOrder="1"/>
    </xf>
    <xf numFmtId="170" fontId="19" fillId="0" borderId="6" xfId="0" applyNumberFormat="1" applyFont="1" applyBorder="1" applyAlignment="1">
      <alignment vertical="top" wrapText="1" readingOrder="1"/>
    </xf>
    <xf numFmtId="170" fontId="18" fillId="7" borderId="3" xfId="0" applyNumberFormat="1" applyFont="1" applyFill="1" applyBorder="1" applyAlignment="1">
      <alignment vertical="top" wrapText="1" readingOrder="1"/>
    </xf>
    <xf numFmtId="171" fontId="19" fillId="0" borderId="3" xfId="0" applyNumberFormat="1" applyFont="1" applyBorder="1" applyAlignment="1">
      <alignment vertical="top" wrapText="1" readingOrder="1"/>
    </xf>
    <xf numFmtId="171" fontId="19" fillId="0" borderId="9" xfId="0" applyNumberFormat="1" applyFont="1" applyBorder="1" applyAlignment="1">
      <alignment vertical="top" wrapText="1" readingOrder="1"/>
    </xf>
    <xf numFmtId="0" fontId="19" fillId="2" borderId="5" xfId="0" applyFont="1" applyFill="1" applyBorder="1" applyAlignment="1">
      <alignment horizontal="left" vertical="center" wrapText="1" readingOrder="1"/>
    </xf>
    <xf numFmtId="0" fontId="0" fillId="0" borderId="5" xfId="0" applyBorder="1" applyAlignment="1">
      <alignment wrapText="1"/>
    </xf>
    <xf numFmtId="0" fontId="19" fillId="0" borderId="3" xfId="0" applyFont="1" applyBorder="1" applyAlignment="1">
      <alignment vertical="top" wrapText="1" readingOrder="1"/>
    </xf>
    <xf numFmtId="0" fontId="19" fillId="0" borderId="8" xfId="0" applyFont="1" applyBorder="1" applyAlignment="1">
      <alignment vertical="top" wrapText="1" readingOrder="1"/>
    </xf>
    <xf numFmtId="170" fontId="19" fillId="2" borderId="3" xfId="0" applyNumberFormat="1" applyFont="1" applyFill="1" applyBorder="1" applyAlignment="1">
      <alignment vertical="top" wrapText="1" readingOrder="1"/>
    </xf>
    <xf numFmtId="170" fontId="18" fillId="14" borderId="3" xfId="0" applyNumberFormat="1" applyFont="1" applyFill="1" applyBorder="1" applyAlignment="1">
      <alignment vertical="top" wrapText="1" readingOrder="1"/>
    </xf>
    <xf numFmtId="0" fontId="30" fillId="0" borderId="0" xfId="2" applyFont="1"/>
    <xf numFmtId="0" fontId="37" fillId="0" borderId="0" xfId="2" applyFont="1" applyAlignment="1">
      <alignment wrapText="1"/>
    </xf>
    <xf numFmtId="0" fontId="30" fillId="0" borderId="0" xfId="2" applyFont="1" applyFill="1"/>
    <xf numFmtId="0" fontId="38" fillId="0" borderId="0" xfId="2" applyFont="1" applyFill="1"/>
    <xf numFmtId="0" fontId="30" fillId="0" borderId="0" xfId="2" applyFont="1" applyAlignment="1">
      <alignment wrapText="1"/>
    </xf>
    <xf numFmtId="0" fontId="30" fillId="0" borderId="1" xfId="2" applyFont="1" applyBorder="1" applyAlignment="1">
      <alignment wrapText="1"/>
    </xf>
    <xf numFmtId="0" fontId="30" fillId="0" borderId="1" xfId="2" applyFont="1" applyFill="1" applyBorder="1" applyAlignment="1">
      <alignment horizontal="center"/>
    </xf>
    <xf numFmtId="0" fontId="30" fillId="0" borderId="0" xfId="2" applyFont="1" applyFill="1" applyAlignment="1">
      <alignment horizontal="center"/>
    </xf>
    <xf numFmtId="0" fontId="30" fillId="3" borderId="0" xfId="2" applyFont="1" applyFill="1" applyAlignment="1">
      <alignment horizontal="center"/>
    </xf>
    <xf numFmtId="0" fontId="38" fillId="0" borderId="0" xfId="2" applyFont="1" applyAlignment="1">
      <alignment horizontal="center"/>
    </xf>
    <xf numFmtId="0" fontId="38" fillId="0" borderId="0" xfId="2" applyFont="1" applyBorder="1" applyAlignment="1">
      <alignment horizontal="center"/>
    </xf>
    <xf numFmtId="0" fontId="38" fillId="0" borderId="0" xfId="2" applyFont="1" applyFill="1" applyBorder="1" applyAlignment="1">
      <alignment horizontal="center"/>
    </xf>
    <xf numFmtId="0" fontId="30" fillId="0" borderId="0" xfId="2" quotePrefix="1" applyFont="1" applyFill="1" applyAlignment="1">
      <alignment horizontal="center"/>
    </xf>
    <xf numFmtId="0" fontId="30" fillId="3" borderId="0" xfId="2" quotePrefix="1" applyFont="1" applyFill="1" applyAlignment="1">
      <alignment horizontal="center"/>
    </xf>
    <xf numFmtId="0" fontId="38" fillId="0" borderId="0" xfId="2" quotePrefix="1" applyFont="1" applyFill="1" applyAlignment="1">
      <alignment horizontal="center"/>
    </xf>
    <xf numFmtId="0" fontId="39" fillId="0" borderId="0" xfId="0" applyFont="1" applyFill="1" applyBorder="1"/>
    <xf numFmtId="167" fontId="30" fillId="0" borderId="0" xfId="2" applyNumberFormat="1" applyFont="1" applyFill="1"/>
    <xf numFmtId="167" fontId="38" fillId="0" borderId="0" xfId="2" applyNumberFormat="1" applyFont="1"/>
    <xf numFmtId="168" fontId="38" fillId="0" borderId="0" xfId="2" applyNumberFormat="1" applyFont="1"/>
    <xf numFmtId="0" fontId="40" fillId="0" borderId="0" xfId="0" applyFont="1"/>
    <xf numFmtId="0" fontId="31" fillId="0" borderId="0" xfId="2" applyFont="1" applyAlignment="1">
      <alignment wrapText="1"/>
    </xf>
    <xf numFmtId="167" fontId="31" fillId="0" borderId="0" xfId="2" applyNumberFormat="1" applyFont="1" applyFill="1"/>
    <xf numFmtId="0" fontId="38" fillId="0" borderId="0" xfId="2" applyFont="1"/>
    <xf numFmtId="0" fontId="30" fillId="5" borderId="0" xfId="2" applyFont="1" applyFill="1"/>
    <xf numFmtId="167" fontId="8" fillId="5" borderId="0" xfId="2" applyNumberFormat="1" applyFont="1" applyFill="1"/>
    <xf numFmtId="0" fontId="0" fillId="2" borderId="0" xfId="0" applyFill="1"/>
    <xf numFmtId="0" fontId="21" fillId="0" borderId="2" xfId="2" applyFont="1" applyFill="1" applyBorder="1" applyAlignment="1">
      <alignment horizontal="center"/>
    </xf>
    <xf numFmtId="0" fontId="30" fillId="0" borderId="2" xfId="2" applyFont="1" applyFill="1" applyBorder="1" applyAlignment="1">
      <alignment horizontal="center"/>
    </xf>
    <xf numFmtId="0" fontId="12" fillId="0" borderId="0" xfId="5" applyFont="1"/>
    <xf numFmtId="0" fontId="0" fillId="0" borderId="0" xfId="0" applyAlignment="1">
      <alignment wrapText="1"/>
    </xf>
    <xf numFmtId="0" fontId="3" fillId="0" borderId="0" xfId="22"/>
    <xf numFmtId="164" fontId="0" fillId="0" borderId="0" xfId="23" applyNumberFormat="1" applyFont="1"/>
    <xf numFmtId="164" fontId="46" fillId="0" borderId="0" xfId="23" applyNumberFormat="1" applyFont="1"/>
    <xf numFmtId="0" fontId="46" fillId="0" borderId="0" xfId="22" applyFont="1"/>
    <xf numFmtId="164" fontId="0" fillId="17" borderId="0" xfId="23" applyNumberFormat="1" applyFont="1" applyFill="1"/>
    <xf numFmtId="0" fontId="47" fillId="0" borderId="0" xfId="22" applyFont="1"/>
    <xf numFmtId="164" fontId="0" fillId="0" borderId="0" xfId="23" applyNumberFormat="1" applyFont="1" applyFill="1"/>
    <xf numFmtId="0" fontId="47" fillId="0" borderId="0" xfId="22" applyFont="1" applyAlignment="1">
      <alignment wrapText="1"/>
    </xf>
    <xf numFmtId="164" fontId="46" fillId="0" borderId="0" xfId="22" applyNumberFormat="1" applyFont="1"/>
    <xf numFmtId="0" fontId="48" fillId="0" borderId="0" xfId="22" applyFont="1"/>
    <xf numFmtId="0" fontId="45" fillId="0" borderId="0" xfId="22" applyFont="1"/>
    <xf numFmtId="164" fontId="3" fillId="0" borderId="0" xfId="22" applyNumberFormat="1"/>
    <xf numFmtId="17" fontId="46" fillId="0" borderId="0" xfId="22" applyNumberFormat="1" applyFont="1"/>
    <xf numFmtId="0" fontId="49" fillId="0" borderId="0" xfId="22" applyFont="1"/>
    <xf numFmtId="164" fontId="43" fillId="0" borderId="0" xfId="23" applyNumberFormat="1" applyFont="1"/>
    <xf numFmtId="0" fontId="2" fillId="0" borderId="0" xfId="22" applyFont="1"/>
    <xf numFmtId="0" fontId="42" fillId="0" borderId="0" xfId="22" applyFont="1"/>
    <xf numFmtId="164" fontId="46" fillId="15" borderId="0" xfId="22" applyNumberFormat="1" applyFont="1" applyFill="1"/>
    <xf numFmtId="164" fontId="46" fillId="15" borderId="0" xfId="23" applyNumberFormat="1" applyFont="1" applyFill="1"/>
    <xf numFmtId="164" fontId="3" fillId="15" borderId="0" xfId="22" applyNumberFormat="1" applyFill="1"/>
    <xf numFmtId="164" fontId="46" fillId="16" borderId="0" xfId="22" applyNumberFormat="1" applyFont="1" applyFill="1"/>
    <xf numFmtId="164" fontId="46" fillId="16" borderId="0" xfId="23" applyNumberFormat="1" applyFont="1" applyFill="1"/>
    <xf numFmtId="164" fontId="3" fillId="16" borderId="0" xfId="22" applyNumberFormat="1" applyFill="1"/>
    <xf numFmtId="164" fontId="46" fillId="2" borderId="0" xfId="22" applyNumberFormat="1" applyFont="1" applyFill="1"/>
    <xf numFmtId="0" fontId="1" fillId="0" borderId="0" xfId="22" applyFont="1"/>
    <xf numFmtId="0" fontId="3" fillId="0" borderId="0" xfId="22" applyAlignment="1">
      <alignment wrapText="1"/>
    </xf>
    <xf numFmtId="0" fontId="1" fillId="0" borderId="0" xfId="22" quotePrefix="1" applyFont="1"/>
    <xf numFmtId="164" fontId="46" fillId="0" borderId="22" xfId="23" applyNumberFormat="1" applyFont="1" applyBorder="1"/>
    <xf numFmtId="164" fontId="46" fillId="2" borderId="22" xfId="23" applyNumberFormat="1" applyFont="1" applyFill="1" applyBorder="1"/>
    <xf numFmtId="0" fontId="5" fillId="0" borderId="1" xfId="2" applyFont="1" applyBorder="1" applyAlignment="1">
      <alignment wrapText="1"/>
    </xf>
    <xf numFmtId="0" fontId="5" fillId="0" borderId="1" xfId="2" applyFont="1" applyFill="1" applyBorder="1" applyAlignment="1">
      <alignment horizontal="center"/>
    </xf>
    <xf numFmtId="0" fontId="5" fillId="0" borderId="2" xfId="2" applyFont="1" applyFill="1" applyBorder="1" applyAlignment="1">
      <alignment horizontal="center"/>
    </xf>
    <xf numFmtId="0" fontId="5" fillId="0" borderId="0" xfId="2" applyFont="1" applyAlignment="1">
      <alignment wrapText="1"/>
    </xf>
    <xf numFmtId="0" fontId="5" fillId="0" borderId="0" xfId="2" applyFont="1" applyFill="1" applyAlignment="1">
      <alignment horizontal="center"/>
    </xf>
    <xf numFmtId="0" fontId="5" fillId="3" borderId="0" xfId="2" applyFont="1" applyFill="1" applyAlignment="1">
      <alignment horizontal="center"/>
    </xf>
    <xf numFmtId="0" fontId="13" fillId="0" borderId="0" xfId="2" applyFont="1" applyAlignment="1">
      <alignment horizontal="center"/>
    </xf>
    <xf numFmtId="0" fontId="13" fillId="0" borderId="0" xfId="2" applyFont="1" applyBorder="1" applyAlignment="1">
      <alignment horizontal="center"/>
    </xf>
    <xf numFmtId="0" fontId="13" fillId="0" borderId="0" xfId="2" applyFont="1" applyFill="1" applyBorder="1" applyAlignment="1">
      <alignment horizontal="center"/>
    </xf>
    <xf numFmtId="0" fontId="5" fillId="0" borderId="0" xfId="2" quotePrefix="1" applyFont="1" applyFill="1" applyAlignment="1">
      <alignment horizontal="center"/>
    </xf>
    <xf numFmtId="0" fontId="5" fillId="3" borderId="0" xfId="2" quotePrefix="1" applyFont="1" applyFill="1" applyAlignment="1">
      <alignment horizontal="center"/>
    </xf>
    <xf numFmtId="0" fontId="13" fillId="0" borderId="0" xfId="2" quotePrefix="1" applyFont="1" applyFill="1" applyAlignment="1">
      <alignment horizontal="center"/>
    </xf>
    <xf numFmtId="0" fontId="50" fillId="0" borderId="0" xfId="2" applyFont="1" applyAlignment="1">
      <alignment wrapText="1"/>
    </xf>
    <xf numFmtId="167" fontId="50" fillId="0" borderId="0" xfId="2" applyNumberFormat="1" applyFont="1" applyFill="1"/>
    <xf numFmtId="0" fontId="50" fillId="0" borderId="0" xfId="2" applyFont="1"/>
    <xf numFmtId="167" fontId="14" fillId="0" borderId="0" xfId="2" quotePrefix="1" applyNumberFormat="1" applyFont="1" applyFill="1" applyAlignment="1">
      <alignment horizontal="right" indent="1"/>
    </xf>
    <xf numFmtId="167" fontId="50" fillId="4" borderId="0" xfId="2" applyNumberFormat="1" applyFont="1" applyFill="1"/>
    <xf numFmtId="167" fontId="51" fillId="0" borderId="0" xfId="2" applyNumberFormat="1" applyFont="1"/>
    <xf numFmtId="168" fontId="51" fillId="0" borderId="0" xfId="2" applyNumberFormat="1" applyFont="1"/>
    <xf numFmtId="167" fontId="51" fillId="0" borderId="0" xfId="2" quotePrefix="1" applyNumberFormat="1" applyFont="1" applyAlignment="1">
      <alignment horizontal="right" indent="1"/>
    </xf>
    <xf numFmtId="167" fontId="51" fillId="0" borderId="0" xfId="2" quotePrefix="1" applyNumberFormat="1" applyFont="1" applyFill="1" applyAlignment="1"/>
    <xf numFmtId="167" fontId="51" fillId="0" borderId="0" xfId="2" quotePrefix="1" applyNumberFormat="1" applyFont="1" applyAlignment="1"/>
    <xf numFmtId="167" fontId="51" fillId="0" borderId="0" xfId="2" applyNumberFormat="1" applyFont="1" applyAlignment="1"/>
    <xf numFmtId="0" fontId="52" fillId="0" borderId="0" xfId="2" applyFont="1" applyAlignment="1">
      <alignment wrapText="1"/>
    </xf>
    <xf numFmtId="167" fontId="52" fillId="0" borderId="0" xfId="2" applyNumberFormat="1" applyFont="1" applyFill="1"/>
    <xf numFmtId="167" fontId="52" fillId="4" borderId="0" xfId="2" applyNumberFormat="1" applyFont="1" applyFill="1"/>
    <xf numFmtId="167" fontId="53" fillId="0" borderId="0" xfId="2" applyNumberFormat="1" applyFont="1"/>
    <xf numFmtId="168" fontId="53" fillId="0" borderId="0" xfId="2" applyNumberFormat="1" applyFont="1"/>
    <xf numFmtId="167" fontId="8" fillId="0" borderId="0" xfId="2" applyNumberFormat="1"/>
    <xf numFmtId="168" fontId="21" fillId="0" borderId="0" xfId="2" applyNumberFormat="1" applyFont="1"/>
    <xf numFmtId="0" fontId="14" fillId="0" borderId="0" xfId="24"/>
    <xf numFmtId="0" fontId="14" fillId="0" borderId="0" xfId="0" applyFont="1" applyAlignment="1">
      <alignment wrapText="1"/>
    </xf>
    <xf numFmtId="0" fontId="15" fillId="0" borderId="0" xfId="8" applyFont="1" applyAlignment="1">
      <alignment horizontal="center"/>
    </xf>
    <xf numFmtId="0" fontId="14" fillId="0" borderId="2" xfId="8" applyFont="1" applyBorder="1" applyAlignment="1">
      <alignment horizontal="center" vertical="top" wrapText="1"/>
    </xf>
    <xf numFmtId="0" fontId="15" fillId="0" borderId="0" xfId="8" applyFont="1" applyAlignment="1">
      <alignment vertical="top"/>
    </xf>
    <xf numFmtId="0" fontId="14" fillId="0" borderId="0" xfId="8" applyFont="1" applyAlignment="1">
      <alignment horizontal="right" vertical="top" wrapText="1" indent="1"/>
    </xf>
    <xf numFmtId="0" fontId="5" fillId="0" borderId="2" xfId="2" applyFont="1" applyFill="1" applyBorder="1" applyAlignment="1">
      <alignment horizontal="center"/>
    </xf>
    <xf numFmtId="0" fontId="44" fillId="0" borderId="0" xfId="0" applyFont="1" applyAlignment="1">
      <alignment horizontal="center" vertical="center"/>
    </xf>
    <xf numFmtId="0" fontId="13" fillId="0" borderId="0" xfId="0" applyFont="1" applyBorder="1" applyAlignment="1">
      <alignment horizontal="center" vertical="center"/>
    </xf>
    <xf numFmtId="0" fontId="1" fillId="0" borderId="0" xfId="22" applyFont="1" applyAlignment="1">
      <alignment horizontal="left" wrapText="1" indent="1"/>
    </xf>
    <xf numFmtId="0" fontId="0" fillId="0" borderId="0" xfId="0" applyAlignment="1">
      <alignment horizontal="left" wrapText="1" indent="1"/>
    </xf>
    <xf numFmtId="0" fontId="21" fillId="0" borderId="2" xfId="2" applyFont="1" applyFill="1" applyBorder="1" applyAlignment="1">
      <alignment horizontal="center"/>
    </xf>
    <xf numFmtId="0" fontId="30" fillId="0" borderId="2" xfId="2" applyFont="1" applyFill="1" applyBorder="1" applyAlignment="1">
      <alignment horizontal="center"/>
    </xf>
  </cellXfs>
  <cellStyles count="25">
    <cellStyle name="Comma" xfId="1" builtinId="3"/>
    <cellStyle name="Comma 2" xfId="3" xr:uid="{00000000-0005-0000-0000-000001000000}"/>
    <cellStyle name="Comma 3" xfId="7" xr:uid="{00000000-0005-0000-0000-000002000000}"/>
    <cellStyle name="Comma 3 2" xfId="16" xr:uid="{615C750D-1D4C-42D8-B422-FD7B888FB202}"/>
    <cellStyle name="Comma 4" xfId="20" xr:uid="{45FADBFB-C279-4FE6-8913-783BFE491F76}"/>
    <cellStyle name="Comma 5" xfId="23" xr:uid="{73968425-5567-4AB1-9B67-8E1B2EA8DB37}"/>
    <cellStyle name="Currency 2" xfId="17" xr:uid="{7B5058AE-264D-4F4E-B1AD-D9AD47A78B11}"/>
    <cellStyle name="Currency 3" xfId="13" xr:uid="{859783AA-1BAD-483E-8AC5-2C4A841CE211}"/>
    <cellStyle name="Normal" xfId="0" builtinId="0"/>
    <cellStyle name="Normal 1232" xfId="4" xr:uid="{00000000-0005-0000-0000-000004000000}"/>
    <cellStyle name="Normal 2" xfId="2" xr:uid="{00000000-0005-0000-0000-000005000000}"/>
    <cellStyle name="Normal 2 2" xfId="9" xr:uid="{00000000-0005-0000-0000-000006000000}"/>
    <cellStyle name="Normal 2 2 2" xfId="15" xr:uid="{77B97FA9-557D-4C60-84AE-2724D6571EDB}"/>
    <cellStyle name="Normal 2 3" xfId="14" xr:uid="{F2428535-194A-46B1-8458-760D52DD0D47}"/>
    <cellStyle name="Normal 3" xfId="5" xr:uid="{00000000-0005-0000-0000-000007000000}"/>
    <cellStyle name="Normal 4" xfId="6" xr:uid="{00000000-0005-0000-0000-000008000000}"/>
    <cellStyle name="Normal 4 2" xfId="18" xr:uid="{6ADFC2DE-23CD-4961-8192-73008DF6B894}"/>
    <cellStyle name="Normal 5" xfId="8" xr:uid="{00000000-0005-0000-0000-000009000000}"/>
    <cellStyle name="Normal 6" xfId="12" xr:uid="{099CFE20-206B-4F75-828F-F88E30E337F5}"/>
    <cellStyle name="Normal 61" xfId="21" xr:uid="{34783B93-32DB-4E56-AF98-0E5569D6AEB9}"/>
    <cellStyle name="Normal 7" xfId="22" xr:uid="{0824AF82-7B42-43D1-9B5C-7CF65D9D3CE3}"/>
    <cellStyle name="Normal_November 2008 Monthly GFS Tables 16.01.09" xfId="24" xr:uid="{EB99F2B6-B08F-43D9-8078-C5EB3549A3C9}"/>
    <cellStyle name="Percent" xfId="11" builtinId="5"/>
    <cellStyle name="Percent 2" xfId="10" xr:uid="{00000000-0005-0000-0000-00000B000000}"/>
    <cellStyle name="Percent 2 2" xfId="19" xr:uid="{907A793A-1F0E-428B-AE17-0B6917E7FD1F}"/>
  </cellStyles>
  <dxfs count="0"/>
  <tableStyles count="1" defaultTableStyle="TableStyleMedium2" defaultPivotStyle="PivotStyleLight16">
    <tableStyle name="Table Style 1" pivot="0" count="0" xr9:uid="{6B6FC816-2DCB-4053-9FE5-D8D6F147299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19</xdr:col>
      <xdr:colOff>312838</xdr:colOff>
      <xdr:row>4</xdr:row>
      <xdr:rowOff>114225</xdr:rowOff>
    </xdr:to>
    <xdr:pic>
      <xdr:nvPicPr>
        <xdr:cNvPr id="2" name="Picture 1">
          <a:extLst>
            <a:ext uri="{FF2B5EF4-FFF2-40B4-BE49-F238E27FC236}">
              <a16:creationId xmlns:a16="http://schemas.microsoft.com/office/drawing/2014/main" id="{001D1D4E-EE7B-4495-BEFF-C53D26BC6F3F}"/>
            </a:ext>
          </a:extLst>
        </xdr:cNvPr>
        <xdr:cNvPicPr>
          <a:picLocks noChangeAspect="1"/>
        </xdr:cNvPicPr>
      </xdr:nvPicPr>
      <xdr:blipFill>
        <a:blip xmlns:r="http://schemas.openxmlformats.org/officeDocument/2006/relationships" r:embed="rId1"/>
        <a:stretch>
          <a:fillRect/>
        </a:stretch>
      </xdr:blipFill>
      <xdr:spPr>
        <a:xfrm>
          <a:off x="0" y="161925"/>
          <a:ext cx="11895238" cy="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N54"/>
  <sheetViews>
    <sheetView workbookViewId="0"/>
  </sheetViews>
  <sheetFormatPr defaultColWidth="9.1796875" defaultRowHeight="10" x14ac:dyDescent="0.2"/>
  <cols>
    <col min="1" max="1" width="41" style="4" bestFit="1" customWidth="1"/>
    <col min="2" max="2" width="4.1796875" style="4" bestFit="1" customWidth="1"/>
    <col min="3" max="4" width="10.7265625" style="5" customWidth="1"/>
    <col min="5" max="5" width="2.7265625" style="5" customWidth="1"/>
    <col min="6" max="7" width="10.7265625" style="5" customWidth="1"/>
    <col min="8" max="9" width="9.1796875" style="5"/>
    <col min="10" max="10" width="9.54296875" style="5" bestFit="1" customWidth="1"/>
    <col min="11" max="16384" width="9.1796875" style="5"/>
  </cols>
  <sheetData>
    <row r="1" spans="1:14" ht="12.5" x14ac:dyDescent="0.25">
      <c r="A1" s="3"/>
    </row>
    <row r="2" spans="1:14" ht="10.5" x14ac:dyDescent="0.25">
      <c r="A2" s="254" t="s">
        <v>152</v>
      </c>
      <c r="B2" s="254"/>
      <c r="C2" s="254"/>
      <c r="D2" s="254"/>
      <c r="E2" s="254"/>
      <c r="F2" s="254"/>
      <c r="G2" s="254"/>
    </row>
    <row r="3" spans="1:14" ht="3.25" customHeight="1" x14ac:dyDescent="0.2"/>
    <row r="4" spans="1:14" ht="11.15" customHeight="1" x14ac:dyDescent="0.2">
      <c r="A4" s="6"/>
      <c r="B4" s="6"/>
      <c r="C4" s="255" t="s">
        <v>169</v>
      </c>
      <c r="D4" s="255"/>
      <c r="E4" s="7"/>
      <c r="F4" s="255" t="s">
        <v>170</v>
      </c>
      <c r="G4" s="255"/>
      <c r="I4" s="8"/>
      <c r="J4" s="9"/>
      <c r="K4" s="9"/>
      <c r="L4" s="9"/>
      <c r="M4" s="9"/>
      <c r="N4" s="9"/>
    </row>
    <row r="5" spans="1:14" ht="11.15" customHeight="1" x14ac:dyDescent="0.2">
      <c r="A5" s="32"/>
      <c r="B5" s="32"/>
      <c r="C5" s="35" t="s">
        <v>186</v>
      </c>
      <c r="D5" s="34" t="s">
        <v>172</v>
      </c>
      <c r="E5" s="33"/>
      <c r="F5" s="34" t="s">
        <v>186</v>
      </c>
      <c r="G5" s="33"/>
      <c r="I5" s="8"/>
      <c r="J5" s="9"/>
      <c r="K5" s="9"/>
      <c r="L5" s="9"/>
      <c r="M5" s="9"/>
      <c r="N5" s="9"/>
    </row>
    <row r="6" spans="1:14" ht="10.9" customHeight="1" x14ac:dyDescent="0.2">
      <c r="A6" s="256"/>
      <c r="B6" s="10"/>
      <c r="C6" s="30" t="s">
        <v>183</v>
      </c>
      <c r="D6" s="11" t="s">
        <v>173</v>
      </c>
      <c r="E6" s="257"/>
      <c r="F6" s="36" t="s">
        <v>183</v>
      </c>
      <c r="G6" s="10" t="s">
        <v>153</v>
      </c>
      <c r="I6" s="9"/>
      <c r="J6" s="9"/>
      <c r="K6" s="9"/>
      <c r="L6" s="9"/>
      <c r="M6" s="9"/>
      <c r="N6" s="9"/>
    </row>
    <row r="7" spans="1:14" ht="11.15" customHeight="1" x14ac:dyDescent="0.2">
      <c r="A7" s="256"/>
      <c r="B7" s="12"/>
      <c r="C7" s="13" t="s">
        <v>149</v>
      </c>
      <c r="D7" s="14" t="s">
        <v>149</v>
      </c>
      <c r="E7" s="257"/>
      <c r="F7" s="37" t="s">
        <v>149</v>
      </c>
      <c r="G7" s="14" t="s">
        <v>149</v>
      </c>
      <c r="I7" s="9"/>
      <c r="J7" s="9"/>
      <c r="K7" s="9"/>
      <c r="L7" s="9"/>
      <c r="M7" s="9"/>
      <c r="N7" s="9"/>
    </row>
    <row r="8" spans="1:14" ht="11.15" customHeight="1" x14ac:dyDescent="0.2">
      <c r="A8" s="15"/>
      <c r="B8" s="12"/>
      <c r="C8" s="13"/>
      <c r="D8" s="14"/>
      <c r="E8" s="14"/>
      <c r="F8" s="14"/>
      <c r="G8" s="14"/>
      <c r="I8" s="9" t="s">
        <v>180</v>
      </c>
      <c r="J8" s="9"/>
      <c r="K8" s="9"/>
      <c r="L8" s="9"/>
      <c r="M8" s="9"/>
      <c r="N8" s="9"/>
    </row>
    <row r="9" spans="1:14" ht="3.25" customHeight="1" x14ac:dyDescent="0.2">
      <c r="A9" s="16"/>
      <c r="B9" s="12"/>
      <c r="C9" s="13"/>
      <c r="D9" s="14"/>
      <c r="E9" s="14"/>
      <c r="F9" s="14"/>
      <c r="G9" s="14"/>
      <c r="I9" s="9"/>
      <c r="J9" s="9"/>
      <c r="K9" s="9"/>
      <c r="L9" s="9"/>
      <c r="M9" s="9"/>
      <c r="N9" s="9"/>
    </row>
    <row r="10" spans="1:14" ht="11.15" customHeight="1" x14ac:dyDescent="0.2">
      <c r="A10" s="5" t="s">
        <v>154</v>
      </c>
      <c r="B10" s="17"/>
      <c r="C10" s="18" t="e">
        <f>SUMIFS(#REF!,#REF!,'App5 Table5.1'!I10)/1000</f>
        <v>#REF!</v>
      </c>
      <c r="D10" s="19" t="e">
        <f>SUMIFS(#REF!,#REF!,'App5 Table5.1'!I10)/1000</f>
        <v>#REF!</v>
      </c>
      <c r="E10" s="19"/>
      <c r="F10" s="19" t="e">
        <f>SUMIFS(#REF!,#REF!,'App5 Table5.1'!I10)/1000</f>
        <v>#REF!</v>
      </c>
      <c r="G10" s="19" t="e">
        <f>SUMIFS(#REF!,#REF!,'App5 Table5.1'!I10)/1000</f>
        <v>#REF!</v>
      </c>
      <c r="I10" s="9" t="s">
        <v>55</v>
      </c>
      <c r="J10" s="9"/>
      <c r="K10" s="9"/>
      <c r="L10" s="47" t="e">
        <f>C10-F10</f>
        <v>#REF!</v>
      </c>
      <c r="M10" s="9"/>
      <c r="N10" s="9"/>
    </row>
    <row r="11" spans="1:14" ht="11.15" customHeight="1" x14ac:dyDescent="0.2">
      <c r="A11" s="5" t="s">
        <v>34</v>
      </c>
      <c r="B11" s="17"/>
      <c r="C11" s="18" t="e">
        <f>SUMIFS(#REF!,#REF!,'App5 Table5.1'!I11)/1000</f>
        <v>#REF!</v>
      </c>
      <c r="D11" s="19" t="e">
        <f>SUMIFS(#REF!,#REF!,'App5 Table5.1'!I11)/1000</f>
        <v>#REF!</v>
      </c>
      <c r="E11" s="19"/>
      <c r="F11" s="19" t="e">
        <f>SUMIFS(#REF!,#REF!,'App5 Table5.1'!I11)/1000</f>
        <v>#REF!</v>
      </c>
      <c r="G11" s="19" t="e">
        <f>SUMIFS(#REF!,#REF!,'App5 Table5.1'!I11)/1000</f>
        <v>#REF!</v>
      </c>
      <c r="I11" s="20" t="s">
        <v>7</v>
      </c>
      <c r="J11" s="20"/>
      <c r="K11" s="21"/>
      <c r="L11" s="47" t="e">
        <f t="shared" ref="L11:L47" si="0">C11-F11</f>
        <v>#REF!</v>
      </c>
      <c r="M11" s="9"/>
      <c r="N11" s="9"/>
    </row>
    <row r="12" spans="1:14" ht="11.15" customHeight="1" x14ac:dyDescent="0.2">
      <c r="A12" s="5" t="s">
        <v>155</v>
      </c>
      <c r="B12" s="17"/>
      <c r="C12" s="18" t="e">
        <f>SUMIFS(#REF!,#REF!,'App5 Table5.1'!I12)/1000</f>
        <v>#REF!</v>
      </c>
      <c r="D12" s="19" t="e">
        <f>SUMIFS(#REF!,#REF!,'App5 Table5.1'!I12)/1000</f>
        <v>#REF!</v>
      </c>
      <c r="E12" s="19"/>
      <c r="F12" s="19" t="e">
        <f>SUMIFS(#REF!,#REF!,'App5 Table5.1'!I12)/1000</f>
        <v>#REF!</v>
      </c>
      <c r="G12" s="19" t="e">
        <f>SUMIFS(#REF!,#REF!,'App5 Table5.1'!I12)/1000</f>
        <v>#REF!</v>
      </c>
      <c r="I12" s="20" t="s">
        <v>11</v>
      </c>
      <c r="J12" s="20"/>
      <c r="K12" s="21"/>
      <c r="L12" s="47" t="e">
        <f t="shared" si="0"/>
        <v>#REF!</v>
      </c>
      <c r="M12" s="9"/>
      <c r="N12" s="9"/>
    </row>
    <row r="13" spans="1:14" ht="11.15" customHeight="1" x14ac:dyDescent="0.2">
      <c r="A13" s="5" t="s">
        <v>73</v>
      </c>
      <c r="B13" s="17"/>
      <c r="C13" s="18" t="e">
        <f>SUMIFS(#REF!,#REF!,'App5 Table5.1'!I13)/1000</f>
        <v>#REF!</v>
      </c>
      <c r="D13" s="19" t="e">
        <f>SUMIFS(#REF!,#REF!,'App5 Table5.1'!I13)/1000</f>
        <v>#REF!</v>
      </c>
      <c r="E13" s="19"/>
      <c r="F13" s="19" t="e">
        <f>SUMIFS(#REF!,#REF!,'App5 Table5.1'!I13)/1000</f>
        <v>#REF!</v>
      </c>
      <c r="G13" s="19" t="e">
        <f>SUMIFS(#REF!,#REF!,'App5 Table5.1'!I13)/1000</f>
        <v>#REF!</v>
      </c>
      <c r="I13" s="20" t="s">
        <v>0</v>
      </c>
      <c r="J13" s="20" t="e">
        <f>SUM(C10:C13)</f>
        <v>#REF!</v>
      </c>
      <c r="K13" s="21" t="e">
        <f>J13/C49</f>
        <v>#REF!</v>
      </c>
      <c r="L13" s="47" t="e">
        <f t="shared" si="0"/>
        <v>#REF!</v>
      </c>
      <c r="M13" s="9"/>
      <c r="N13" s="9"/>
    </row>
    <row r="14" spans="1:14" ht="11.15" customHeight="1" x14ac:dyDescent="0.2">
      <c r="A14" s="5" t="s">
        <v>15</v>
      </c>
      <c r="B14" s="17"/>
      <c r="C14" s="18" t="e">
        <f>SUMIFS(#REF!,#REF!,'App5 Table5.1'!I14)/1000</f>
        <v>#REF!</v>
      </c>
      <c r="D14" s="19" t="e">
        <f>SUMIFS(#REF!,#REF!,'App5 Table5.1'!I14)/1000</f>
        <v>#REF!</v>
      </c>
      <c r="E14" s="19"/>
      <c r="F14" s="19" t="e">
        <f>SUMIFS(#REF!,#REF!,'App5 Table5.1'!I14)/1000</f>
        <v>#REF!</v>
      </c>
      <c r="G14" s="19" t="e">
        <f>SUMIFS(#REF!,#REF!,'App5 Table5.1'!I14)/1000</f>
        <v>#REF!</v>
      </c>
      <c r="I14" s="5" t="s">
        <v>14</v>
      </c>
      <c r="J14" s="20"/>
      <c r="K14" s="21"/>
      <c r="L14" s="47" t="e">
        <f t="shared" si="0"/>
        <v>#REF!</v>
      </c>
      <c r="M14" s="9"/>
      <c r="N14" s="9"/>
    </row>
    <row r="15" spans="1:14" ht="11.15" customHeight="1" x14ac:dyDescent="0.2">
      <c r="A15" s="22" t="s">
        <v>33</v>
      </c>
      <c r="B15" s="17"/>
      <c r="C15" s="18" t="e">
        <f>SUMIFS(#REF!,#REF!,'App5 Table5.1'!I15)/1000</f>
        <v>#REF!</v>
      </c>
      <c r="D15" s="19" t="e">
        <f>SUMIFS(#REF!,#REF!,'App5 Table5.1'!I15)/1000</f>
        <v>#REF!</v>
      </c>
      <c r="E15" s="19"/>
      <c r="F15" s="19" t="e">
        <f>SUMIFS(#REF!,#REF!,'App5 Table5.1'!I15)/1000</f>
        <v>#REF!</v>
      </c>
      <c r="G15" s="19" t="e">
        <f>SUMIFS(#REF!,#REF!,'App5 Table5.1'!I15)/1000</f>
        <v>#REF!</v>
      </c>
      <c r="I15" s="20" t="s">
        <v>32</v>
      </c>
      <c r="J15" s="20"/>
      <c r="K15" s="21"/>
      <c r="L15" s="47" t="e">
        <f t="shared" si="0"/>
        <v>#REF!</v>
      </c>
      <c r="M15" s="9"/>
      <c r="N15" s="9"/>
    </row>
    <row r="16" spans="1:14" ht="11.15" customHeight="1" x14ac:dyDescent="0.2">
      <c r="A16" s="22" t="s">
        <v>156</v>
      </c>
      <c r="B16" s="17"/>
      <c r="C16" s="18" t="e">
        <f>SUMIFS(#REF!,#REF!,'App5 Table5.1'!I16)/1000</f>
        <v>#REF!</v>
      </c>
      <c r="D16" s="19" t="e">
        <f>SUMIFS(#REF!,#REF!,'App5 Table5.1'!I16)/1000</f>
        <v>#REF!</v>
      </c>
      <c r="E16" s="19"/>
      <c r="F16" s="19" t="e">
        <f>SUMIFS(#REF!,#REF!,'App5 Table5.1'!I16)/1000</f>
        <v>#REF!</v>
      </c>
      <c r="G16" s="19" t="e">
        <f>SUMIFS(#REF!,#REF!,'App5 Table5.1'!I16)/1000</f>
        <v>#REF!</v>
      </c>
      <c r="I16" s="5" t="s">
        <v>6</v>
      </c>
      <c r="J16" s="20"/>
      <c r="K16" s="21"/>
      <c r="L16" s="47" t="e">
        <f t="shared" si="0"/>
        <v>#REF!</v>
      </c>
      <c r="M16" s="9"/>
      <c r="N16" s="9"/>
    </row>
    <row r="17" spans="1:14" ht="11.15" customHeight="1" x14ac:dyDescent="0.2">
      <c r="A17" s="22" t="s">
        <v>109</v>
      </c>
      <c r="B17" s="17"/>
      <c r="C17" s="18" t="e">
        <f>SUMIFS(#REF!,#REF!,'App5 Table5.1'!I17)/1000</f>
        <v>#REF!</v>
      </c>
      <c r="D17" s="19" t="e">
        <f>SUMIFS(#REF!,#REF!,'App5 Table5.1'!I17)/1000</f>
        <v>#REF!</v>
      </c>
      <c r="E17" s="19"/>
      <c r="F17" s="19" t="e">
        <f>SUMIFS(#REF!,#REF!,'App5 Table5.1'!I17)/1000</f>
        <v>#REF!</v>
      </c>
      <c r="G17" s="19" t="e">
        <f>SUMIFS(#REF!,#REF!,'App5 Table5.1'!I17)/1000</f>
        <v>#REF!</v>
      </c>
      <c r="I17" s="20" t="s">
        <v>9</v>
      </c>
      <c r="J17" s="20"/>
      <c r="K17" s="21"/>
      <c r="L17" s="48" t="e">
        <f t="shared" si="0"/>
        <v>#REF!</v>
      </c>
      <c r="M17" s="9"/>
      <c r="N17" s="9"/>
    </row>
    <row r="18" spans="1:14" ht="11.15" customHeight="1" x14ac:dyDescent="0.2">
      <c r="A18" s="22" t="s">
        <v>94</v>
      </c>
      <c r="B18" s="17"/>
      <c r="C18" s="18" t="e">
        <f>SUMIFS(#REF!,#REF!,'App5 Table5.1'!I18)/1000</f>
        <v>#REF!</v>
      </c>
      <c r="D18" s="19" t="e">
        <f>SUMIFS(#REF!,#REF!,'App5 Table5.1'!I18)/1000</f>
        <v>#REF!</v>
      </c>
      <c r="E18" s="19"/>
      <c r="F18" s="19" t="e">
        <f>SUMIFS(#REF!,#REF!,'App5 Table5.1'!I18)/1000</f>
        <v>#REF!</v>
      </c>
      <c r="G18" s="19" t="e">
        <f>SUMIFS(#REF!,#REF!,'App5 Table5.1'!I18)/1000</f>
        <v>#REF!</v>
      </c>
      <c r="I18" s="20" t="s">
        <v>4</v>
      </c>
      <c r="J18" s="20"/>
      <c r="K18" s="21"/>
      <c r="L18" s="47" t="e">
        <f t="shared" si="0"/>
        <v>#REF!</v>
      </c>
      <c r="M18" s="9"/>
      <c r="N18" s="9"/>
    </row>
    <row r="19" spans="1:14" ht="11.15" customHeight="1" x14ac:dyDescent="0.2">
      <c r="A19" s="22" t="s">
        <v>36</v>
      </c>
      <c r="B19" s="17"/>
      <c r="C19" s="18" t="e">
        <f>SUMIFS(#REF!,#REF!,'App5 Table5.1'!I19)/1000</f>
        <v>#REF!</v>
      </c>
      <c r="D19" s="19" t="e">
        <f>SUMIFS(#REF!,#REF!,'App5 Table5.1'!I19)/1000</f>
        <v>#REF!</v>
      </c>
      <c r="E19" s="19"/>
      <c r="F19" s="19" t="e">
        <f>SUMIFS(#REF!,#REF!,'App5 Table5.1'!I19)/1000</f>
        <v>#REF!</v>
      </c>
      <c r="G19" s="19" t="e">
        <f>SUMIFS(#REF!,#REF!,'App5 Table5.1'!I19)/1000</f>
        <v>#REF!</v>
      </c>
      <c r="I19" s="20" t="s">
        <v>35</v>
      </c>
      <c r="J19" s="20"/>
      <c r="K19" s="21"/>
      <c r="L19" s="47" t="e">
        <f t="shared" si="0"/>
        <v>#REF!</v>
      </c>
      <c r="M19" s="9"/>
      <c r="N19" s="9"/>
    </row>
    <row r="20" spans="1:14" ht="11.15" customHeight="1" x14ac:dyDescent="0.2">
      <c r="A20" s="22" t="s">
        <v>126</v>
      </c>
      <c r="B20" s="17"/>
      <c r="C20" s="18" t="e">
        <f>SUMIFS(#REF!,#REF!,'App5 Table5.1'!I20)/1000</f>
        <v>#REF!</v>
      </c>
      <c r="D20" s="19" t="e">
        <f>SUMIFS(#REF!,#REF!,'App5 Table5.1'!I20)/1000</f>
        <v>#REF!</v>
      </c>
      <c r="E20" s="19"/>
      <c r="F20" s="19" t="e">
        <f>SUMIFS(#REF!,#REF!,'App5 Table5.1'!I20)/1000</f>
        <v>#REF!</v>
      </c>
      <c r="G20" s="19" t="e">
        <f>SUMIFS(#REF!,#REF!,'App5 Table5.1'!I20)/1000</f>
        <v>#REF!</v>
      </c>
      <c r="I20" s="20" t="s">
        <v>125</v>
      </c>
      <c r="J20" s="20"/>
      <c r="K20" s="21"/>
      <c r="L20" s="47" t="e">
        <f t="shared" si="0"/>
        <v>#REF!</v>
      </c>
      <c r="M20" s="9"/>
      <c r="N20" s="9"/>
    </row>
    <row r="21" spans="1:14" ht="11.15" customHeight="1" x14ac:dyDescent="0.2">
      <c r="A21" s="22" t="s">
        <v>132</v>
      </c>
      <c r="B21" s="17"/>
      <c r="C21" s="18" t="e">
        <f>SUMIFS(#REF!,#REF!,'App5 Table5.1'!I21)/1000</f>
        <v>#REF!</v>
      </c>
      <c r="D21" s="19" t="e">
        <f>SUMIFS(#REF!,#REF!,'App5 Table5.1'!I21)/1000</f>
        <v>#REF!</v>
      </c>
      <c r="E21" s="19"/>
      <c r="F21" s="19" t="e">
        <f>SUMIFS(#REF!,#REF!,'App5 Table5.1'!I21)/1000</f>
        <v>#REF!</v>
      </c>
      <c r="G21" s="19" t="e">
        <f>SUMIFS(#REF!,#REF!,'App5 Table5.1'!I21)/1000</f>
        <v>#REF!</v>
      </c>
      <c r="I21" s="23" t="s">
        <v>131</v>
      </c>
      <c r="K21" s="21"/>
      <c r="L21" s="47" t="e">
        <f t="shared" si="0"/>
        <v>#REF!</v>
      </c>
      <c r="M21" s="9"/>
      <c r="N21" s="9"/>
    </row>
    <row r="22" spans="1:14" ht="11.15" customHeight="1" x14ac:dyDescent="0.2">
      <c r="A22" s="22" t="s">
        <v>47</v>
      </c>
      <c r="B22" s="17"/>
      <c r="C22" s="18" t="e">
        <f>SUMIFS(#REF!,#REF!,'App5 Table5.1'!I22)/1000</f>
        <v>#REF!</v>
      </c>
      <c r="D22" s="19" t="e">
        <f>SUMIFS(#REF!,#REF!,'App5 Table5.1'!I22)/1000</f>
        <v>#REF!</v>
      </c>
      <c r="E22" s="19"/>
      <c r="F22" s="19" t="e">
        <f>SUMIFS(#REF!,#REF!,'App5 Table5.1'!I22)/1000</f>
        <v>#REF!</v>
      </c>
      <c r="G22" s="19" t="e">
        <f>SUMIFS(#REF!,#REF!,'App5 Table5.1'!I22)/1000</f>
        <v>#REF!</v>
      </c>
      <c r="I22" s="9" t="s">
        <v>46</v>
      </c>
      <c r="J22" s="20"/>
      <c r="K22" s="21"/>
      <c r="L22" s="47" t="e">
        <f t="shared" si="0"/>
        <v>#REF!</v>
      </c>
      <c r="M22" s="9"/>
      <c r="N22" s="9"/>
    </row>
    <row r="23" spans="1:14" ht="11.15" customHeight="1" x14ac:dyDescent="0.2">
      <c r="A23" s="22" t="s">
        <v>139</v>
      </c>
      <c r="B23" s="17"/>
      <c r="C23" s="18" t="e">
        <f>SUMIFS(#REF!,#REF!,'App5 Table5.1'!I23)/1000</f>
        <v>#REF!</v>
      </c>
      <c r="D23" s="19" t="e">
        <f>SUMIFS(#REF!,#REF!,'App5 Table5.1'!I23)/1000</f>
        <v>#REF!</v>
      </c>
      <c r="E23" s="19"/>
      <c r="F23" s="19" t="e">
        <f>SUMIFS(#REF!,#REF!,'App5 Table5.1'!I23)/1000</f>
        <v>#REF!</v>
      </c>
      <c r="G23" s="19" t="e">
        <f>SUMIFS(#REF!,#REF!,'App5 Table5.1'!I23)/1000</f>
        <v>#REF!</v>
      </c>
      <c r="I23" s="20" t="s">
        <v>10</v>
      </c>
      <c r="J23" s="20"/>
      <c r="K23" s="21"/>
      <c r="L23" s="47" t="e">
        <f t="shared" si="0"/>
        <v>#REF!</v>
      </c>
      <c r="M23" s="9"/>
      <c r="N23" s="9"/>
    </row>
    <row r="24" spans="1:14" ht="11.15" customHeight="1" x14ac:dyDescent="0.2">
      <c r="A24" s="22" t="s">
        <v>88</v>
      </c>
      <c r="B24" s="17"/>
      <c r="C24" s="18" t="e">
        <f>SUMIFS(#REF!,#REF!,'App5 Table5.1'!I24)/1000</f>
        <v>#REF!</v>
      </c>
      <c r="D24" s="19" t="e">
        <f>SUMIFS(#REF!,#REF!,'App5 Table5.1'!I24)/1000</f>
        <v>#REF!</v>
      </c>
      <c r="E24" s="19"/>
      <c r="F24" s="19" t="e">
        <f>SUMIFS(#REF!,#REF!,'App5 Table5.1'!I24)/1000</f>
        <v>#REF!</v>
      </c>
      <c r="G24" s="19" t="e">
        <f>SUMIFS(#REF!,#REF!,'App5 Table5.1'!I24)/1000</f>
        <v>#REF!</v>
      </c>
      <c r="I24" s="9" t="s">
        <v>8</v>
      </c>
      <c r="K24" s="21"/>
      <c r="L24" s="47" t="e">
        <f t="shared" si="0"/>
        <v>#REF!</v>
      </c>
      <c r="M24" s="9"/>
      <c r="N24" s="9"/>
    </row>
    <row r="25" spans="1:14" ht="11.15" customHeight="1" x14ac:dyDescent="0.2">
      <c r="A25" s="22" t="s">
        <v>106</v>
      </c>
      <c r="B25" s="17"/>
      <c r="C25" s="18" t="e">
        <f>SUMIFS(#REF!,#REF!,'App5 Table5.1'!I25)/1000</f>
        <v>#REF!</v>
      </c>
      <c r="D25" s="19" t="e">
        <f>SUMIFS(#REF!,#REF!,'App5 Table5.1'!I25)/1000</f>
        <v>#REF!</v>
      </c>
      <c r="E25" s="19"/>
      <c r="F25" s="19" t="e">
        <f>SUMIFS(#REF!,#REF!,'App5 Table5.1'!I25)/1000</f>
        <v>#REF!</v>
      </c>
      <c r="G25" s="19" t="e">
        <f>SUMIFS(#REF!,#REF!,'App5 Table5.1'!I25)/1000</f>
        <v>#REF!</v>
      </c>
      <c r="I25" s="20" t="s">
        <v>105</v>
      </c>
      <c r="J25" s="20"/>
      <c r="K25" s="21"/>
      <c r="L25" s="47" t="e">
        <f t="shared" si="0"/>
        <v>#REF!</v>
      </c>
      <c r="M25" s="9"/>
      <c r="N25" s="9"/>
    </row>
    <row r="26" spans="1:14" ht="11.15" customHeight="1" x14ac:dyDescent="0.2">
      <c r="A26" s="22" t="s">
        <v>157</v>
      </c>
      <c r="B26" s="17"/>
      <c r="C26" s="18" t="e">
        <f>SUMIFS(#REF!,#REF!,'App5 Table5.1'!I26)/1000</f>
        <v>#REF!</v>
      </c>
      <c r="D26" s="19" t="e">
        <f>SUMIFS(#REF!,#REF!,'App5 Table5.1'!I26)/1000</f>
        <v>#REF!</v>
      </c>
      <c r="E26" s="19"/>
      <c r="F26" s="19" t="e">
        <f>SUMIFS(#REF!,#REF!,'App5 Table5.1'!I26)/1000</f>
        <v>#REF!</v>
      </c>
      <c r="G26" s="19" t="e">
        <f>SUMIFS(#REF!,#REF!,'App5 Table5.1'!I26)/1000</f>
        <v>#REF!</v>
      </c>
      <c r="I26" s="5" t="s">
        <v>12</v>
      </c>
      <c r="J26" s="20"/>
      <c r="K26" s="21"/>
      <c r="L26" s="48" t="e">
        <f t="shared" si="0"/>
        <v>#REF!</v>
      </c>
      <c r="M26" s="9"/>
      <c r="N26" s="9"/>
    </row>
    <row r="27" spans="1:14" ht="11.15" customHeight="1" x14ac:dyDescent="0.2">
      <c r="A27" s="22" t="s">
        <v>158</v>
      </c>
      <c r="B27" s="17"/>
      <c r="C27" s="18" t="e">
        <f>SUMIFS(#REF!,#REF!,'App5 Table5.1'!I27)/1000</f>
        <v>#REF!</v>
      </c>
      <c r="D27" s="19" t="e">
        <f>SUMIFS(#REF!,#REF!,'App5 Table5.1'!I27)/1000</f>
        <v>#REF!</v>
      </c>
      <c r="E27" s="19"/>
      <c r="F27" s="19" t="e">
        <f>SUMIFS(#REF!,#REF!,'App5 Table5.1'!I27)/1000</f>
        <v>#REF!</v>
      </c>
      <c r="G27" s="19" t="e">
        <f>SUMIFS(#REF!,#REF!,'App5 Table5.1'!I27)/1000</f>
        <v>#REF!</v>
      </c>
      <c r="I27" s="20" t="s">
        <v>121</v>
      </c>
      <c r="J27" s="20"/>
      <c r="K27" s="21"/>
      <c r="L27" s="47" t="e">
        <f t="shared" si="0"/>
        <v>#REF!</v>
      </c>
      <c r="M27" s="9"/>
      <c r="N27" s="9"/>
    </row>
    <row r="28" spans="1:14" ht="11.15" customHeight="1" x14ac:dyDescent="0.2">
      <c r="A28" s="22" t="s">
        <v>96</v>
      </c>
      <c r="B28" s="17"/>
      <c r="C28" s="18" t="e">
        <f>SUMIFS(#REF!,#REF!,'App5 Table5.1'!I28)/1000</f>
        <v>#REF!</v>
      </c>
      <c r="D28" s="19" t="e">
        <f>SUMIFS(#REF!,#REF!,'App5 Table5.1'!I28)/1000</f>
        <v>#REF!</v>
      </c>
      <c r="E28" s="19"/>
      <c r="F28" s="19" t="e">
        <f>SUMIFS(#REF!,#REF!,'App5 Table5.1'!I28)/1000</f>
        <v>#REF!</v>
      </c>
      <c r="G28" s="19" t="e">
        <f>SUMIFS(#REF!,#REF!,'App5 Table5.1'!I28)/1000</f>
        <v>#REF!</v>
      </c>
      <c r="I28" s="20" t="s">
        <v>95</v>
      </c>
      <c r="J28" s="20"/>
      <c r="K28" s="21"/>
      <c r="L28" s="47" t="e">
        <f t="shared" si="0"/>
        <v>#REF!</v>
      </c>
      <c r="M28" s="9"/>
      <c r="N28" s="9"/>
    </row>
    <row r="29" spans="1:14" ht="11.15" customHeight="1" x14ac:dyDescent="0.2">
      <c r="A29" s="22" t="s">
        <v>79</v>
      </c>
      <c r="B29" s="17"/>
      <c r="C29" s="18" t="e">
        <f>SUMIFS(#REF!,#REF!,'App5 Table5.1'!I29)/1000</f>
        <v>#REF!</v>
      </c>
      <c r="D29" s="19" t="e">
        <f>SUMIFS(#REF!,#REF!,'App5 Table5.1'!I29)/1000</f>
        <v>#REF!</v>
      </c>
      <c r="E29" s="19"/>
      <c r="F29" s="19" t="e">
        <f>SUMIFS(#REF!,#REF!,'App5 Table5.1'!I29)/1000</f>
        <v>#REF!</v>
      </c>
      <c r="G29" s="19" t="e">
        <f>SUMIFS(#REF!,#REF!,'App5 Table5.1'!I29)/1000</f>
        <v>#REF!</v>
      </c>
      <c r="I29" s="5" t="s">
        <v>78</v>
      </c>
      <c r="J29" s="20"/>
      <c r="K29" s="21"/>
      <c r="L29" s="47" t="e">
        <f t="shared" si="0"/>
        <v>#REF!</v>
      </c>
      <c r="M29" s="9"/>
      <c r="N29" s="9"/>
    </row>
    <row r="30" spans="1:14" ht="11.15" customHeight="1" x14ac:dyDescent="0.2">
      <c r="A30" s="22" t="s">
        <v>136</v>
      </c>
      <c r="B30" s="17"/>
      <c r="C30" s="18" t="e">
        <f>SUMIFS(#REF!,#REF!,'App5 Table5.1'!I30)/1000</f>
        <v>#REF!</v>
      </c>
      <c r="D30" s="19" t="e">
        <f>SUMIFS(#REF!,#REF!,'App5 Table5.1'!I30)/1000</f>
        <v>#REF!</v>
      </c>
      <c r="E30" s="19"/>
      <c r="F30" s="19" t="e">
        <f>SUMIFS(#REF!,#REF!,'App5 Table5.1'!I30)/1000</f>
        <v>#REF!</v>
      </c>
      <c r="G30" s="19" t="e">
        <f>SUMIFS(#REF!,#REF!,'App5 Table5.1'!I30)/1000</f>
        <v>#REF!</v>
      </c>
      <c r="I30" s="20" t="s">
        <v>135</v>
      </c>
      <c r="J30" s="20"/>
      <c r="K30" s="21"/>
      <c r="L30" s="47" t="e">
        <f t="shared" si="0"/>
        <v>#REF!</v>
      </c>
      <c r="M30" s="9"/>
      <c r="N30" s="9"/>
    </row>
    <row r="31" spans="1:14" ht="11.15" customHeight="1" x14ac:dyDescent="0.2">
      <c r="A31" s="22" t="s">
        <v>90</v>
      </c>
      <c r="B31" s="17"/>
      <c r="C31" s="18" t="e">
        <f>SUMIFS(#REF!,#REF!,'App5 Table5.1'!I31)/1000</f>
        <v>#REF!</v>
      </c>
      <c r="D31" s="19" t="e">
        <f>SUMIFS(#REF!,#REF!,'App5 Table5.1'!I31)/1000</f>
        <v>#REF!</v>
      </c>
      <c r="E31" s="19"/>
      <c r="F31" s="19" t="e">
        <f>SUMIFS(#REF!,#REF!,'App5 Table5.1'!I31)/1000</f>
        <v>#REF!</v>
      </c>
      <c r="G31" s="19" t="e">
        <f>SUMIFS(#REF!,#REF!,'App5 Table5.1'!I31)/1000</f>
        <v>#REF!</v>
      </c>
      <c r="I31" s="5" t="s">
        <v>89</v>
      </c>
      <c r="J31" s="20"/>
      <c r="K31" s="21"/>
      <c r="L31" s="47" t="e">
        <f t="shared" si="0"/>
        <v>#REF!</v>
      </c>
      <c r="M31" s="9"/>
      <c r="N31" s="9"/>
    </row>
    <row r="32" spans="1:14" ht="11.15" customHeight="1" x14ac:dyDescent="0.2">
      <c r="A32" s="22" t="s">
        <v>130</v>
      </c>
      <c r="B32" s="17"/>
      <c r="C32" s="18" t="e">
        <f>SUMIFS(#REF!,#REF!,'App5 Table5.1'!I32)/1000</f>
        <v>#REF!</v>
      </c>
      <c r="D32" s="19" t="e">
        <f>SUMIFS(#REF!,#REF!,'App5 Table5.1'!I32)/1000</f>
        <v>#REF!</v>
      </c>
      <c r="E32" s="19"/>
      <c r="F32" s="19" t="e">
        <f>SUMIFS(#REF!,#REF!,'App5 Table5.1'!I32)/1000</f>
        <v>#REF!</v>
      </c>
      <c r="G32" s="19" t="e">
        <f>SUMIFS(#REF!,#REF!,'App5 Table5.1'!I32)/1000</f>
        <v>#REF!</v>
      </c>
      <c r="I32" s="5" t="s">
        <v>129</v>
      </c>
      <c r="J32" s="20"/>
      <c r="K32" s="9"/>
      <c r="L32" s="47" t="e">
        <f t="shared" si="0"/>
        <v>#REF!</v>
      </c>
      <c r="M32" s="9"/>
      <c r="N32" s="9"/>
    </row>
    <row r="33" spans="1:14" x14ac:dyDescent="0.2">
      <c r="A33" s="22" t="s">
        <v>124</v>
      </c>
      <c r="B33" s="17"/>
      <c r="C33" s="18" t="e">
        <f>SUMIFS(#REF!,#REF!,'App5 Table5.1'!I33)/1000</f>
        <v>#REF!</v>
      </c>
      <c r="D33" s="19" t="e">
        <f>SUMIFS(#REF!,#REF!,'App5 Table5.1'!I33)/1000</f>
        <v>#REF!</v>
      </c>
      <c r="E33" s="19"/>
      <c r="F33" s="19" t="e">
        <f>SUMIFS(#REF!,#REF!,'App5 Table5.1'!I33)/1000</f>
        <v>#REF!</v>
      </c>
      <c r="G33" s="19" t="e">
        <f>SUMIFS(#REF!,#REF!,'App5 Table5.1'!I33)/1000</f>
        <v>#REF!</v>
      </c>
      <c r="I33" s="20" t="s">
        <v>123</v>
      </c>
      <c r="J33" s="9"/>
      <c r="K33" s="9"/>
      <c r="L33" s="47" t="e">
        <f t="shared" si="0"/>
        <v>#REF!</v>
      </c>
      <c r="M33" s="9"/>
      <c r="N33" s="9"/>
    </row>
    <row r="34" spans="1:14" ht="11.15" customHeight="1" x14ac:dyDescent="0.2">
      <c r="A34" s="22" t="s">
        <v>128</v>
      </c>
      <c r="B34" s="17"/>
      <c r="C34" s="18" t="e">
        <f>SUMIFS(#REF!,#REF!,'App5 Table5.1'!I34)/1000</f>
        <v>#REF!</v>
      </c>
      <c r="D34" s="19" t="e">
        <f>SUMIFS(#REF!,#REF!,'App5 Table5.1'!I34)/1000</f>
        <v>#REF!</v>
      </c>
      <c r="E34" s="19"/>
      <c r="F34" s="19" t="e">
        <f>SUMIFS(#REF!,#REF!,'App5 Table5.1'!I34)/1000</f>
        <v>#REF!</v>
      </c>
      <c r="G34" s="19" t="e">
        <f>SUMIFS(#REF!,#REF!,'App5 Table5.1'!I34)/1000</f>
        <v>#REF!</v>
      </c>
      <c r="I34" s="5" t="s">
        <v>127</v>
      </c>
      <c r="J34" s="9"/>
      <c r="K34" s="9"/>
      <c r="L34" s="47" t="e">
        <f t="shared" si="0"/>
        <v>#REF!</v>
      </c>
      <c r="M34" s="9"/>
      <c r="N34" s="9"/>
    </row>
    <row r="35" spans="1:14" ht="11.15" customHeight="1" x14ac:dyDescent="0.2">
      <c r="A35" s="22" t="s">
        <v>134</v>
      </c>
      <c r="B35" s="17"/>
      <c r="C35" s="18" t="e">
        <f>SUMIFS(#REF!,#REF!,'App5 Table5.1'!I35)/1000</f>
        <v>#REF!</v>
      </c>
      <c r="D35" s="19" t="e">
        <f>SUMIFS(#REF!,#REF!,'App5 Table5.1'!I35)/1000</f>
        <v>#REF!</v>
      </c>
      <c r="E35" s="19"/>
      <c r="F35" s="19" t="e">
        <f>SUMIFS(#REF!,#REF!,'App5 Table5.1'!I35)/1000</f>
        <v>#REF!</v>
      </c>
      <c r="G35" s="19" t="e">
        <f>SUMIFS(#REF!,#REF!,'App5 Table5.1'!I35)/1000</f>
        <v>#REF!</v>
      </c>
      <c r="I35" s="5" t="s">
        <v>133</v>
      </c>
      <c r="J35" s="9"/>
      <c r="K35" s="9"/>
      <c r="L35" s="47" t="e">
        <f t="shared" si="0"/>
        <v>#REF!</v>
      </c>
      <c r="M35" s="9"/>
      <c r="N35" s="9"/>
    </row>
    <row r="36" spans="1:14" ht="11.15" customHeight="1" x14ac:dyDescent="0.2">
      <c r="A36" s="22" t="s">
        <v>3</v>
      </c>
      <c r="B36" s="17"/>
      <c r="C36" s="18" t="e">
        <f>SUMIFS(#REF!,#REF!,'App5 Table5.1'!I36)/1000</f>
        <v>#REF!</v>
      </c>
      <c r="D36" s="19" t="e">
        <f>SUMIFS(#REF!,#REF!,'App5 Table5.1'!I36)/1000</f>
        <v>#REF!</v>
      </c>
      <c r="E36" s="19"/>
      <c r="F36" s="19" t="e">
        <f>SUMIFS(#REF!,#REF!,'App5 Table5.1'!I36)/1000</f>
        <v>#REF!</v>
      </c>
      <c r="G36" s="19" t="e">
        <f>SUMIFS(#REF!,#REF!,'App5 Table5.1'!I36)/1000</f>
        <v>#REF!</v>
      </c>
      <c r="I36" s="9" t="s">
        <v>2</v>
      </c>
      <c r="J36" s="9"/>
      <c r="K36" s="9"/>
      <c r="L36" s="47" t="e">
        <f t="shared" si="0"/>
        <v>#REF!</v>
      </c>
      <c r="M36" s="9"/>
      <c r="N36" s="9"/>
    </row>
    <row r="37" spans="1:14" x14ac:dyDescent="0.2">
      <c r="A37" s="22" t="s">
        <v>77</v>
      </c>
      <c r="B37" s="17"/>
      <c r="C37" s="18" t="e">
        <f>SUMIFS(#REF!,#REF!,'App5 Table5.1'!I37)/1000</f>
        <v>#REF!</v>
      </c>
      <c r="D37" s="19" t="e">
        <f>SUMIFS(#REF!,#REF!,'App5 Table5.1'!I37)/1000</f>
        <v>#REF!</v>
      </c>
      <c r="E37" s="19"/>
      <c r="F37" s="19" t="e">
        <f>SUMIFS(#REF!,#REF!,'App5 Table5.1'!I37)/1000</f>
        <v>#REF!</v>
      </c>
      <c r="G37" s="19" t="e">
        <f>SUMIFS(#REF!,#REF!,'App5 Table5.1'!I37)/1000</f>
        <v>#REF!</v>
      </c>
      <c r="I37" s="5" t="s">
        <v>76</v>
      </c>
      <c r="J37" s="9"/>
      <c r="K37" s="9"/>
      <c r="L37" s="47" t="e">
        <f t="shared" si="0"/>
        <v>#REF!</v>
      </c>
      <c r="M37" s="9"/>
      <c r="N37" s="9"/>
    </row>
    <row r="38" spans="1:14" ht="11.15" customHeight="1" x14ac:dyDescent="0.2">
      <c r="A38" s="22" t="s">
        <v>38</v>
      </c>
      <c r="B38" s="17"/>
      <c r="C38" s="18" t="e">
        <f>SUMIFS(#REF!,#REF!,'App5 Table5.1'!I38)/1000</f>
        <v>#REF!</v>
      </c>
      <c r="D38" s="19" t="e">
        <f>SUMIFS(#REF!,#REF!,'App5 Table5.1'!I38)/1000</f>
        <v>#REF!</v>
      </c>
      <c r="E38" s="19"/>
      <c r="F38" s="19" t="e">
        <f>SUMIFS(#REF!,#REF!,'App5 Table5.1'!I38)/1000</f>
        <v>#REF!</v>
      </c>
      <c r="G38" s="19" t="e">
        <f>SUMIFS(#REF!,#REF!,'App5 Table5.1'!I38)/1000</f>
        <v>#REF!</v>
      </c>
      <c r="I38" s="5" t="s">
        <v>37</v>
      </c>
      <c r="J38" s="9"/>
      <c r="K38" s="9"/>
      <c r="L38" s="47" t="e">
        <f t="shared" si="0"/>
        <v>#REF!</v>
      </c>
      <c r="M38" s="9"/>
      <c r="N38" s="9"/>
    </row>
    <row r="39" spans="1:14" x14ac:dyDescent="0.2">
      <c r="A39" s="22" t="s">
        <v>81</v>
      </c>
      <c r="B39" s="17"/>
      <c r="C39" s="18" t="e">
        <f>SUMIFS(#REF!,#REF!,'App5 Table5.1'!I39)/1000</f>
        <v>#REF!</v>
      </c>
      <c r="D39" s="19" t="e">
        <f>SUMIFS(#REF!,#REF!,'App5 Table5.1'!I39)/1000</f>
        <v>#REF!</v>
      </c>
      <c r="E39" s="19"/>
      <c r="F39" s="19" t="e">
        <f>SUMIFS(#REF!,#REF!,'App5 Table5.1'!I39)/1000</f>
        <v>#REF!</v>
      </c>
      <c r="G39" s="19" t="e">
        <f>SUMIFS(#REF!,#REF!,'App5 Table5.1'!I39)/1000</f>
        <v>#REF!</v>
      </c>
      <c r="I39" s="9" t="s">
        <v>80</v>
      </c>
      <c r="J39" s="9"/>
      <c r="K39" s="9"/>
      <c r="L39" s="47" t="e">
        <f t="shared" si="0"/>
        <v>#REF!</v>
      </c>
      <c r="M39" s="9"/>
      <c r="N39" s="9"/>
    </row>
    <row r="40" spans="1:14" ht="11.15" customHeight="1" x14ac:dyDescent="0.2">
      <c r="A40" s="22" t="s">
        <v>83</v>
      </c>
      <c r="B40" s="17"/>
      <c r="C40" s="18" t="e">
        <f>SUMIFS(#REF!,#REF!,'App5 Table5.1'!I40)/1000</f>
        <v>#REF!</v>
      </c>
      <c r="D40" s="19" t="e">
        <f>SUMIFS(#REF!,#REF!,'App5 Table5.1'!I40)/1000</f>
        <v>#REF!</v>
      </c>
      <c r="E40" s="19"/>
      <c r="F40" s="19" t="e">
        <f>SUMIFS(#REF!,#REF!,'App5 Table5.1'!I40)/1000</f>
        <v>#REF!</v>
      </c>
      <c r="G40" s="19" t="e">
        <f>SUMIFS(#REF!,#REF!,'App5 Table5.1'!I40)/1000</f>
        <v>#REF!</v>
      </c>
      <c r="I40" s="5" t="s">
        <v>82</v>
      </c>
      <c r="K40" s="9"/>
      <c r="L40" s="47" t="e">
        <f t="shared" si="0"/>
        <v>#REF!</v>
      </c>
      <c r="M40" s="9"/>
      <c r="N40" s="9"/>
    </row>
    <row r="41" spans="1:14" ht="11.15" customHeight="1" x14ac:dyDescent="0.2">
      <c r="A41" s="24" t="s">
        <v>102</v>
      </c>
      <c r="B41" s="17"/>
      <c r="C41" s="18" t="e">
        <f>SUMIFS(#REF!,#REF!,'App5 Table5.1'!I41)/1000</f>
        <v>#REF!</v>
      </c>
      <c r="D41" s="19" t="e">
        <f>SUMIFS(#REF!,#REF!,'App5 Table5.1'!I41)/1000</f>
        <v>#REF!</v>
      </c>
      <c r="E41" s="19"/>
      <c r="F41" s="19" t="e">
        <f>SUMIFS(#REF!,#REF!,'App5 Table5.1'!I41)/1000</f>
        <v>#REF!</v>
      </c>
      <c r="G41" s="19" t="e">
        <f>SUMIFS(#REF!,#REF!,'App5 Table5.1'!I41)/1000</f>
        <v>#REF!</v>
      </c>
      <c r="I41" s="9" t="s">
        <v>101</v>
      </c>
      <c r="J41" s="9"/>
      <c r="K41" s="9"/>
      <c r="L41" s="47" t="e">
        <f t="shared" si="0"/>
        <v>#REF!</v>
      </c>
      <c r="M41" s="9"/>
      <c r="N41" s="9"/>
    </row>
    <row r="42" spans="1:14" ht="11.15" customHeight="1" x14ac:dyDescent="0.2">
      <c r="A42" s="22" t="s">
        <v>27</v>
      </c>
      <c r="B42" s="17"/>
      <c r="C42" s="18" t="e">
        <f>SUMIFS(#REF!,#REF!,'App5 Table5.1'!I42)/1000</f>
        <v>#REF!</v>
      </c>
      <c r="D42" s="19" t="e">
        <f>SUMIFS(#REF!,#REF!,'App5 Table5.1'!I42)/1000</f>
        <v>#REF!</v>
      </c>
      <c r="E42" s="19"/>
      <c r="F42" s="19" t="e">
        <f>SUMIFS(#REF!,#REF!,'App5 Table5.1'!I42)/1000</f>
        <v>#REF!</v>
      </c>
      <c r="G42" s="19" t="e">
        <f>SUMIFS(#REF!,#REF!,'App5 Table5.1'!I42)/1000</f>
        <v>#REF!</v>
      </c>
      <c r="I42" s="5" t="s">
        <v>26</v>
      </c>
      <c r="J42" s="9"/>
      <c r="K42" s="9"/>
      <c r="L42" s="47" t="e">
        <f t="shared" si="0"/>
        <v>#REF!</v>
      </c>
      <c r="M42" s="9"/>
      <c r="N42" s="9"/>
    </row>
    <row r="43" spans="1:14" ht="11.15" customHeight="1" x14ac:dyDescent="0.2">
      <c r="A43" s="24" t="s">
        <v>29</v>
      </c>
      <c r="B43" s="17"/>
      <c r="C43" s="18" t="e">
        <f>SUMIFS(#REF!,#REF!,'App5 Table5.1'!I43)/1000</f>
        <v>#REF!</v>
      </c>
      <c r="D43" s="19" t="e">
        <f>SUMIFS(#REF!,#REF!,'App5 Table5.1'!I43)/1000</f>
        <v>#REF!</v>
      </c>
      <c r="E43" s="19"/>
      <c r="F43" s="19" t="e">
        <f>SUMIFS(#REF!,#REF!,'App5 Table5.1'!I43)/1000</f>
        <v>#REF!</v>
      </c>
      <c r="G43" s="19" t="e">
        <f>SUMIFS(#REF!,#REF!,'App5 Table5.1'!I43)/1000</f>
        <v>#REF!</v>
      </c>
      <c r="I43" s="9" t="s">
        <v>28</v>
      </c>
      <c r="J43" s="9"/>
      <c r="K43" s="9"/>
      <c r="L43" s="47" t="e">
        <f t="shared" si="0"/>
        <v>#REF!</v>
      </c>
      <c r="M43" s="9"/>
      <c r="N43" s="9"/>
    </row>
    <row r="44" spans="1:14" ht="11.15" customHeight="1" x14ac:dyDescent="0.2">
      <c r="A44" s="22" t="s">
        <v>112</v>
      </c>
      <c r="B44" s="17"/>
      <c r="C44" s="18" t="e">
        <f>SUMIFS(#REF!,#REF!,'App5 Table5.1'!I44)/1000</f>
        <v>#REF!</v>
      </c>
      <c r="D44" s="19" t="e">
        <f>SUMIFS(#REF!,#REF!,'App5 Table5.1'!I44)/1000</f>
        <v>#REF!</v>
      </c>
      <c r="E44" s="19"/>
      <c r="F44" s="19" t="e">
        <f>SUMIFS(#REF!,#REF!,'App5 Table5.1'!I44)/1000</f>
        <v>#REF!</v>
      </c>
      <c r="G44" s="19" t="e">
        <f>SUMIFS(#REF!,#REF!,'App5 Table5.1'!I44)/1000</f>
        <v>#REF!</v>
      </c>
      <c r="I44" s="5" t="s">
        <v>111</v>
      </c>
      <c r="J44" s="9"/>
      <c r="K44" s="9"/>
      <c r="L44" s="47" t="e">
        <f t="shared" si="0"/>
        <v>#REF!</v>
      </c>
      <c r="M44" s="9"/>
      <c r="N44" s="9"/>
    </row>
    <row r="45" spans="1:14" ht="11.15" customHeight="1" x14ac:dyDescent="0.2">
      <c r="A45" s="5" t="s">
        <v>181</v>
      </c>
      <c r="B45" s="17"/>
      <c r="C45" s="18" t="e">
        <f>SUMIFS(#REF!,#REF!,'App5 Table5.1'!I45)/1000</f>
        <v>#REF!</v>
      </c>
      <c r="D45" s="19" t="e">
        <f>SUMIFS(#REF!,#REF!,'App5 Table5.1'!I45)/1000</f>
        <v>#REF!</v>
      </c>
      <c r="E45" s="19"/>
      <c r="F45" s="19" t="e">
        <f>SUMIFS(#REF!,#REF!,'App5 Table5.1'!I45)/1000</f>
        <v>#REF!</v>
      </c>
      <c r="G45" s="19" t="e">
        <f>SUMIFS(#REF!,#REF!,'App5 Table5.1'!I45)/1000</f>
        <v>#REF!</v>
      </c>
      <c r="I45" s="9" t="s">
        <v>137</v>
      </c>
      <c r="J45" s="9"/>
      <c r="K45" s="9"/>
      <c r="L45" s="47" t="e">
        <f t="shared" si="0"/>
        <v>#REF!</v>
      </c>
      <c r="M45" s="9"/>
      <c r="N45" s="9"/>
    </row>
    <row r="46" spans="1:14" ht="11.15" customHeight="1" x14ac:dyDescent="0.2">
      <c r="A46" s="5" t="s">
        <v>159</v>
      </c>
      <c r="B46" s="17"/>
      <c r="C46" s="18" t="e">
        <f>C49-C48-SUM(C10:C45)</f>
        <v>#REF!</v>
      </c>
      <c r="D46" s="41" t="e">
        <f>D49-D48-SUM(D10:D45)</f>
        <v>#REF!</v>
      </c>
      <c r="E46" s="41" t="s">
        <v>175</v>
      </c>
      <c r="F46" s="41" t="e">
        <f>F49-F48-SUM(F10:F45)</f>
        <v>#REF!</v>
      </c>
      <c r="G46" s="41" t="e">
        <f>G49-G48-SUM(G10:G45)</f>
        <v>#REF!</v>
      </c>
      <c r="I46" s="20"/>
      <c r="J46" s="20"/>
      <c r="K46" s="9"/>
      <c r="L46" s="47" t="e">
        <f t="shared" si="0"/>
        <v>#REF!</v>
      </c>
      <c r="M46" s="9"/>
      <c r="N46" s="9"/>
    </row>
    <row r="47" spans="1:14" ht="6.75" customHeight="1" x14ac:dyDescent="0.2">
      <c r="A47" s="5"/>
      <c r="B47" s="17"/>
      <c r="C47" s="18"/>
      <c r="D47" s="19"/>
      <c r="E47" s="25"/>
      <c r="F47" s="19"/>
      <c r="G47" s="19"/>
      <c r="I47" s="20"/>
      <c r="J47" s="20"/>
      <c r="K47" s="9"/>
      <c r="L47" s="47">
        <f t="shared" si="0"/>
        <v>0</v>
      </c>
      <c r="M47" s="9"/>
      <c r="N47" s="9"/>
    </row>
    <row r="48" spans="1:14" ht="10.5" customHeight="1" x14ac:dyDescent="0.2">
      <c r="A48" s="5" t="s">
        <v>171</v>
      </c>
      <c r="B48" s="17"/>
      <c r="C48" s="45" t="e">
        <f>SUMIFS(#REF!,#REF!,'App5 Table5.1'!I48)/1000</f>
        <v>#REF!</v>
      </c>
      <c r="D48" s="19" t="e">
        <f>SUMIFS(#REF!,#REF!,'App5 Table5.1'!I48)/1000</f>
        <v>#REF!</v>
      </c>
      <c r="E48" s="25"/>
      <c r="F48" s="20" t="e">
        <f>SUMIFS(#REF!,#REF!,'App5 Table5.1'!I48)/1000</f>
        <v>#REF!</v>
      </c>
      <c r="G48" s="20" t="e">
        <f>SUMIFS(#REF!,#REF!,'App5 Table5.1'!I48)/1000</f>
        <v>#REF!</v>
      </c>
      <c r="I48" s="25" t="s">
        <v>140</v>
      </c>
    </row>
    <row r="49" spans="1:10" ht="11.15" customHeight="1" x14ac:dyDescent="0.25">
      <c r="A49" s="26" t="s">
        <v>150</v>
      </c>
      <c r="B49" s="17"/>
      <c r="C49" s="27" t="e">
        <f>#REF!/1000</f>
        <v>#REF!</v>
      </c>
      <c r="D49" s="28" t="e">
        <f>#REF!/1000</f>
        <v>#REF!</v>
      </c>
      <c r="E49" s="29"/>
      <c r="F49" s="29" t="e">
        <f>#REF!/1000</f>
        <v>#REF!</v>
      </c>
      <c r="G49" s="29" t="e">
        <f>#REF!/1000</f>
        <v>#REF!</v>
      </c>
      <c r="J49" s="38" t="e">
        <f>SUM(C49-F49)/F49</f>
        <v>#REF!</v>
      </c>
    </row>
    <row r="50" spans="1:10" x14ac:dyDescent="0.2">
      <c r="C50" s="25" t="e">
        <f>C49-F49</f>
        <v>#REF!</v>
      </c>
    </row>
    <row r="51" spans="1:10" x14ac:dyDescent="0.2">
      <c r="F51" s="46"/>
    </row>
    <row r="54" spans="1:10" x14ac:dyDescent="0.2">
      <c r="C54" s="42"/>
      <c r="D54" s="42"/>
      <c r="E54" s="42"/>
      <c r="F54" s="42"/>
      <c r="G54" s="42"/>
    </row>
  </sheetData>
  <mergeCells count="5">
    <mergeCell ref="A2:G2"/>
    <mergeCell ref="C4:D4"/>
    <mergeCell ref="F4:G4"/>
    <mergeCell ref="A6:A7"/>
    <mergeCell ref="E6:E7"/>
  </mergeCells>
  <pageMargins left="0.75" right="0.75" top="1" bottom="1" header="0.5" footer="0.5"/>
  <pageSetup paperSize="9" scale="78" orientation="portrait" r:id="rId1"/>
  <headerFooter alignWithMargins="0"/>
  <ignoredErrors>
    <ignoredError sqref="E46"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0A98B-F2E0-483E-8D18-F2D9CE529C72}">
  <dimension ref="B1:S83"/>
  <sheetViews>
    <sheetView workbookViewId="0"/>
  </sheetViews>
  <sheetFormatPr defaultColWidth="9.1796875" defaultRowHeight="14.5" x14ac:dyDescent="0.35"/>
  <cols>
    <col min="1" max="1" width="0.1796875" style="31" customWidth="1"/>
    <col min="2" max="2" width="7" style="31" customWidth="1"/>
    <col min="3" max="3" width="10" style="31" customWidth="1"/>
    <col min="4" max="4" width="31.26953125" style="31" customWidth="1"/>
    <col min="5" max="7" width="8.7265625" style="31" customWidth="1"/>
    <col min="8" max="8" width="9.54296875" style="31" bestFit="1" customWidth="1"/>
    <col min="9" max="15" width="10.54296875" style="31" bestFit="1" customWidth="1"/>
    <col min="16" max="16" width="0" style="31" hidden="1" customWidth="1"/>
    <col min="17" max="17" width="8" style="31" bestFit="1" customWidth="1"/>
    <col min="18" max="16384" width="9.1796875" style="31"/>
  </cols>
  <sheetData>
    <row r="1" spans="2:18" ht="42" x14ac:dyDescent="0.35">
      <c r="B1" s="49" t="s">
        <v>142</v>
      </c>
      <c r="C1" s="49" t="s">
        <v>143</v>
      </c>
      <c r="D1" s="49" t="s">
        <v>144</v>
      </c>
      <c r="E1" s="50" t="s">
        <v>188</v>
      </c>
      <c r="F1" s="50" t="s">
        <v>160</v>
      </c>
      <c r="G1" s="50" t="s">
        <v>161</v>
      </c>
      <c r="H1" s="50" t="s">
        <v>162</v>
      </c>
      <c r="I1" s="50" t="s">
        <v>163</v>
      </c>
      <c r="J1" s="50" t="s">
        <v>164</v>
      </c>
      <c r="K1" s="50" t="s">
        <v>165</v>
      </c>
      <c r="L1" s="50" t="s">
        <v>148</v>
      </c>
      <c r="M1" s="50" t="s">
        <v>166</v>
      </c>
      <c r="N1" s="50" t="s">
        <v>167</v>
      </c>
      <c r="O1" s="50" t="s">
        <v>168</v>
      </c>
    </row>
    <row r="2" spans="2:18" ht="20" x14ac:dyDescent="0.35">
      <c r="B2" s="43" t="s">
        <v>1</v>
      </c>
      <c r="C2" s="43" t="s">
        <v>17</v>
      </c>
      <c r="D2" s="43" t="s">
        <v>18</v>
      </c>
      <c r="E2" s="44">
        <v>6032</v>
      </c>
      <c r="F2" s="44">
        <v>6105</v>
      </c>
      <c r="G2" s="44">
        <v>6105</v>
      </c>
      <c r="H2" s="44">
        <v>7013</v>
      </c>
      <c r="I2" s="44">
        <v>5172</v>
      </c>
      <c r="J2" s="44">
        <v>3657</v>
      </c>
      <c r="K2" s="44">
        <v>1691</v>
      </c>
      <c r="L2" s="44">
        <v>8342</v>
      </c>
      <c r="M2" s="44">
        <v>6358</v>
      </c>
      <c r="N2" s="44">
        <v>3919</v>
      </c>
      <c r="O2" s="44">
        <v>1766</v>
      </c>
      <c r="Q2" s="31">
        <v>7013</v>
      </c>
      <c r="R2" s="31">
        <f>Q2-H2</f>
        <v>0</v>
      </c>
    </row>
    <row r="3" spans="2:18" x14ac:dyDescent="0.35">
      <c r="B3" s="43" t="s">
        <v>1</v>
      </c>
      <c r="C3" s="43" t="s">
        <v>6</v>
      </c>
      <c r="D3" s="43" t="s">
        <v>19</v>
      </c>
      <c r="E3" s="44">
        <v>180424</v>
      </c>
      <c r="F3" s="44">
        <v>181601</v>
      </c>
      <c r="G3" s="44">
        <v>181601</v>
      </c>
      <c r="H3" s="44">
        <v>181132</v>
      </c>
      <c r="I3" s="44">
        <v>135604</v>
      </c>
      <c r="J3" s="44">
        <v>88798</v>
      </c>
      <c r="K3" s="44">
        <v>39505</v>
      </c>
      <c r="L3" s="44">
        <v>184588</v>
      </c>
      <c r="M3" s="44">
        <v>138332</v>
      </c>
      <c r="N3" s="44">
        <v>89548</v>
      </c>
      <c r="O3" s="44">
        <v>42211</v>
      </c>
      <c r="Q3" s="31">
        <v>181132</v>
      </c>
      <c r="R3" s="31">
        <f t="shared" ref="R3:R66" si="0">Q3-H3</f>
        <v>0</v>
      </c>
    </row>
    <row r="4" spans="2:18" ht="20" x14ac:dyDescent="0.35">
      <c r="B4" s="43" t="s">
        <v>1</v>
      </c>
      <c r="C4" s="43" t="s">
        <v>20</v>
      </c>
      <c r="D4" s="43" t="s">
        <v>21</v>
      </c>
      <c r="E4" s="44">
        <v>2100</v>
      </c>
      <c r="F4" s="44">
        <v>2152</v>
      </c>
      <c r="G4" s="44">
        <v>2152</v>
      </c>
      <c r="H4" s="44">
        <v>2123</v>
      </c>
      <c r="I4" s="44">
        <v>1637</v>
      </c>
      <c r="J4" s="44">
        <v>1067</v>
      </c>
      <c r="K4" s="44">
        <v>535</v>
      </c>
      <c r="L4" s="44">
        <v>2025</v>
      </c>
      <c r="M4" s="44">
        <v>1441</v>
      </c>
      <c r="N4" s="44">
        <v>899</v>
      </c>
      <c r="O4" s="44">
        <v>473</v>
      </c>
      <c r="Q4" s="31">
        <v>2123</v>
      </c>
      <c r="R4" s="31">
        <f t="shared" si="0"/>
        <v>0</v>
      </c>
    </row>
    <row r="5" spans="2:18" x14ac:dyDescent="0.35">
      <c r="B5" s="43" t="s">
        <v>1</v>
      </c>
      <c r="C5" s="43" t="s">
        <v>22</v>
      </c>
      <c r="D5" s="43" t="s">
        <v>23</v>
      </c>
      <c r="E5" s="44">
        <v>416</v>
      </c>
      <c r="F5" s="44">
        <v>379</v>
      </c>
      <c r="G5" s="44">
        <v>379</v>
      </c>
      <c r="H5" s="44">
        <v>470</v>
      </c>
      <c r="I5" s="44">
        <v>364</v>
      </c>
      <c r="J5" s="44">
        <v>234</v>
      </c>
      <c r="K5" s="44">
        <v>109</v>
      </c>
      <c r="L5" s="44">
        <v>374</v>
      </c>
      <c r="M5" s="44">
        <v>279</v>
      </c>
      <c r="N5" s="44">
        <v>189</v>
      </c>
      <c r="O5" s="44">
        <v>89</v>
      </c>
      <c r="Q5" s="31">
        <v>470</v>
      </c>
      <c r="R5" s="31">
        <f t="shared" si="0"/>
        <v>0</v>
      </c>
    </row>
    <row r="6" spans="2:18" x14ac:dyDescent="0.35">
      <c r="B6" s="43" t="s">
        <v>1</v>
      </c>
      <c r="C6" s="43" t="s">
        <v>24</v>
      </c>
      <c r="D6" s="43" t="s">
        <v>25</v>
      </c>
      <c r="E6" s="44">
        <v>43</v>
      </c>
      <c r="F6" s="44">
        <v>43</v>
      </c>
      <c r="G6" s="44">
        <v>43</v>
      </c>
      <c r="H6" s="44">
        <v>108</v>
      </c>
      <c r="I6" s="44">
        <v>65</v>
      </c>
      <c r="J6" s="44">
        <v>43</v>
      </c>
      <c r="K6" s="44">
        <v>0</v>
      </c>
      <c r="L6" s="44">
        <v>113</v>
      </c>
      <c r="M6" s="44">
        <v>45</v>
      </c>
      <c r="N6" s="44">
        <v>23</v>
      </c>
      <c r="O6" s="44">
        <v>2</v>
      </c>
      <c r="Q6" s="31">
        <v>108</v>
      </c>
      <c r="R6" s="31">
        <f t="shared" si="0"/>
        <v>0</v>
      </c>
    </row>
    <row r="7" spans="2:18" x14ac:dyDescent="0.35">
      <c r="B7" s="43" t="s">
        <v>1</v>
      </c>
      <c r="C7" s="43" t="s">
        <v>26</v>
      </c>
      <c r="D7" s="43" t="s">
        <v>27</v>
      </c>
      <c r="E7" s="44">
        <v>15972</v>
      </c>
      <c r="F7" s="44">
        <v>15972</v>
      </c>
      <c r="G7" s="44">
        <v>15972</v>
      </c>
      <c r="H7" s="44">
        <v>13857</v>
      </c>
      <c r="I7" s="44">
        <v>10565</v>
      </c>
      <c r="J7" s="44">
        <v>7066</v>
      </c>
      <c r="K7" s="44">
        <v>3483</v>
      </c>
      <c r="L7" s="44">
        <v>16054</v>
      </c>
      <c r="M7" s="44">
        <v>11472</v>
      </c>
      <c r="N7" s="44">
        <v>7520</v>
      </c>
      <c r="O7" s="44">
        <v>3629</v>
      </c>
      <c r="Q7" s="31">
        <v>13857</v>
      </c>
      <c r="R7" s="31">
        <f t="shared" si="0"/>
        <v>0</v>
      </c>
    </row>
    <row r="8" spans="2:18" x14ac:dyDescent="0.35">
      <c r="B8" s="43" t="s">
        <v>1</v>
      </c>
      <c r="C8" s="43" t="s">
        <v>28</v>
      </c>
      <c r="D8" s="43" t="s">
        <v>29</v>
      </c>
      <c r="E8" s="44">
        <v>13309</v>
      </c>
      <c r="F8" s="44">
        <v>13441</v>
      </c>
      <c r="G8" s="44">
        <v>13441</v>
      </c>
      <c r="H8" s="44">
        <v>13555</v>
      </c>
      <c r="I8" s="44">
        <v>9825</v>
      </c>
      <c r="J8" s="44">
        <v>6621</v>
      </c>
      <c r="K8" s="44">
        <v>3062</v>
      </c>
      <c r="L8" s="44">
        <v>13543</v>
      </c>
      <c r="M8" s="44">
        <v>9519</v>
      </c>
      <c r="N8" s="44">
        <v>6514</v>
      </c>
      <c r="O8" s="44">
        <v>2968</v>
      </c>
      <c r="Q8" s="31">
        <v>13555</v>
      </c>
      <c r="R8" s="31">
        <f t="shared" si="0"/>
        <v>0</v>
      </c>
    </row>
    <row r="9" spans="2:18" ht="20" x14ac:dyDescent="0.35">
      <c r="B9" s="43" t="s">
        <v>1</v>
      </c>
      <c r="C9" s="43" t="s">
        <v>176</v>
      </c>
      <c r="D9" s="43" t="s">
        <v>177</v>
      </c>
      <c r="E9" s="44">
        <v>0</v>
      </c>
      <c r="F9" s="44">
        <v>0</v>
      </c>
      <c r="G9" s="44">
        <v>0</v>
      </c>
      <c r="H9" s="44">
        <v>0</v>
      </c>
      <c r="I9" s="44">
        <v>0</v>
      </c>
      <c r="J9" s="44">
        <v>0</v>
      </c>
      <c r="K9" s="44">
        <v>0</v>
      </c>
      <c r="L9" s="44">
        <v>4064</v>
      </c>
      <c r="M9" s="44">
        <v>3870</v>
      </c>
      <c r="N9" s="44">
        <v>2482</v>
      </c>
      <c r="O9" s="44">
        <v>1094</v>
      </c>
      <c r="Q9" s="31">
        <v>0</v>
      </c>
      <c r="R9" s="31">
        <f t="shared" si="0"/>
        <v>0</v>
      </c>
    </row>
    <row r="10" spans="2:18" x14ac:dyDescent="0.35">
      <c r="B10" s="43" t="s">
        <v>1</v>
      </c>
      <c r="C10" s="43" t="s">
        <v>14</v>
      </c>
      <c r="D10" s="43" t="s">
        <v>15</v>
      </c>
      <c r="E10" s="44">
        <v>474708</v>
      </c>
      <c r="F10" s="44">
        <v>470612</v>
      </c>
      <c r="G10" s="44">
        <v>470612</v>
      </c>
      <c r="H10" s="44">
        <v>492702</v>
      </c>
      <c r="I10" s="44">
        <v>370910</v>
      </c>
      <c r="J10" s="44">
        <v>251246</v>
      </c>
      <c r="K10" s="44">
        <v>119586</v>
      </c>
      <c r="L10" s="44">
        <v>504669</v>
      </c>
      <c r="M10" s="44">
        <v>363783</v>
      </c>
      <c r="N10" s="44">
        <v>242494</v>
      </c>
      <c r="O10" s="44">
        <v>112870</v>
      </c>
      <c r="Q10" s="31">
        <v>492702</v>
      </c>
      <c r="R10" s="31">
        <f t="shared" si="0"/>
        <v>0</v>
      </c>
    </row>
    <row r="11" spans="2:18" x14ac:dyDescent="0.35">
      <c r="B11" s="43" t="s">
        <v>1</v>
      </c>
      <c r="C11" s="43" t="s">
        <v>30</v>
      </c>
      <c r="D11" s="43" t="s">
        <v>31</v>
      </c>
      <c r="E11" s="44">
        <v>2043</v>
      </c>
      <c r="F11" s="44">
        <v>1927</v>
      </c>
      <c r="G11" s="44">
        <v>1927</v>
      </c>
      <c r="H11" s="44">
        <v>1695</v>
      </c>
      <c r="I11" s="44">
        <v>1199</v>
      </c>
      <c r="J11" s="44">
        <v>775</v>
      </c>
      <c r="K11" s="44">
        <v>346</v>
      </c>
      <c r="L11" s="44">
        <v>1986</v>
      </c>
      <c r="M11" s="44">
        <v>1439</v>
      </c>
      <c r="N11" s="44">
        <v>931</v>
      </c>
      <c r="O11" s="44">
        <v>408</v>
      </c>
      <c r="Q11" s="31">
        <v>1695</v>
      </c>
      <c r="R11" s="31">
        <f t="shared" si="0"/>
        <v>0</v>
      </c>
    </row>
    <row r="12" spans="2:18" x14ac:dyDescent="0.35">
      <c r="B12" s="43" t="s">
        <v>1</v>
      </c>
      <c r="C12" s="43" t="s">
        <v>32</v>
      </c>
      <c r="D12" s="43" t="s">
        <v>33</v>
      </c>
      <c r="E12" s="44">
        <v>187762</v>
      </c>
      <c r="F12" s="44">
        <v>187615</v>
      </c>
      <c r="G12" s="44">
        <v>187615</v>
      </c>
      <c r="H12" s="97">
        <v>190716</v>
      </c>
      <c r="I12" s="44">
        <v>140494</v>
      </c>
      <c r="J12" s="44">
        <v>90876</v>
      </c>
      <c r="K12" s="44">
        <v>44901</v>
      </c>
      <c r="L12" s="97">
        <v>180775</v>
      </c>
      <c r="M12" s="44">
        <v>133583</v>
      </c>
      <c r="N12" s="44">
        <v>88996</v>
      </c>
      <c r="O12" s="44">
        <v>43998</v>
      </c>
      <c r="Q12" s="31">
        <v>190716</v>
      </c>
      <c r="R12" s="31">
        <f t="shared" si="0"/>
        <v>0</v>
      </c>
    </row>
    <row r="13" spans="2:18" x14ac:dyDescent="0.35">
      <c r="B13" s="43" t="s">
        <v>1</v>
      </c>
      <c r="C13" s="43" t="s">
        <v>7</v>
      </c>
      <c r="D13" s="43" t="s">
        <v>34</v>
      </c>
      <c r="E13" s="44">
        <v>3464870</v>
      </c>
      <c r="F13" s="44">
        <v>3481316</v>
      </c>
      <c r="G13" s="44">
        <v>3481316</v>
      </c>
      <c r="H13" s="44">
        <v>3448724</v>
      </c>
      <c r="I13" s="44">
        <v>2585724</v>
      </c>
      <c r="J13" s="44">
        <v>1750552</v>
      </c>
      <c r="K13" s="44">
        <v>862786</v>
      </c>
      <c r="L13" s="44">
        <v>3424673</v>
      </c>
      <c r="M13" s="44">
        <v>2552682</v>
      </c>
      <c r="N13" s="44">
        <v>1702811</v>
      </c>
      <c r="O13" s="44">
        <v>854999</v>
      </c>
      <c r="Q13" s="31">
        <v>3448724</v>
      </c>
      <c r="R13" s="31">
        <f t="shared" si="0"/>
        <v>0</v>
      </c>
    </row>
    <row r="14" spans="2:18" x14ac:dyDescent="0.35">
      <c r="B14" s="43" t="s">
        <v>1</v>
      </c>
      <c r="C14" s="43" t="s">
        <v>35</v>
      </c>
      <c r="D14" s="43" t="s">
        <v>36</v>
      </c>
      <c r="E14" s="44">
        <v>124900</v>
      </c>
      <c r="F14" s="44">
        <v>125342</v>
      </c>
      <c r="G14" s="44">
        <v>125342</v>
      </c>
      <c r="H14" s="44">
        <v>121650</v>
      </c>
      <c r="I14" s="44">
        <v>90090</v>
      </c>
      <c r="J14" s="44">
        <v>60741</v>
      </c>
      <c r="K14" s="44">
        <v>30111</v>
      </c>
      <c r="L14" s="44">
        <v>122564</v>
      </c>
      <c r="M14" s="44">
        <v>91640</v>
      </c>
      <c r="N14" s="44">
        <v>62077</v>
      </c>
      <c r="O14" s="44">
        <v>29224</v>
      </c>
      <c r="Q14" s="31">
        <v>121650</v>
      </c>
      <c r="R14" s="31">
        <f t="shared" si="0"/>
        <v>0</v>
      </c>
    </row>
    <row r="15" spans="2:18" x14ac:dyDescent="0.35">
      <c r="B15" s="43" t="s">
        <v>1</v>
      </c>
      <c r="C15" s="43" t="s">
        <v>37</v>
      </c>
      <c r="D15" s="43" t="s">
        <v>38</v>
      </c>
      <c r="E15" s="44">
        <v>30593</v>
      </c>
      <c r="F15" s="44">
        <v>30941</v>
      </c>
      <c r="G15" s="44">
        <v>30941</v>
      </c>
      <c r="H15" s="44">
        <v>30665</v>
      </c>
      <c r="I15" s="44">
        <v>22425</v>
      </c>
      <c r="J15" s="44">
        <v>14919</v>
      </c>
      <c r="K15" s="44">
        <v>7346</v>
      </c>
      <c r="L15" s="44">
        <v>28987</v>
      </c>
      <c r="M15" s="44">
        <v>21484</v>
      </c>
      <c r="N15" s="44">
        <v>13824</v>
      </c>
      <c r="O15" s="44">
        <v>6659</v>
      </c>
      <c r="Q15" s="31">
        <v>30665</v>
      </c>
      <c r="R15" s="31">
        <f t="shared" si="0"/>
        <v>0</v>
      </c>
    </row>
    <row r="16" spans="2:18" x14ac:dyDescent="0.35">
      <c r="B16" s="43" t="s">
        <v>1</v>
      </c>
      <c r="C16" s="43" t="s">
        <v>16</v>
      </c>
      <c r="D16" s="43" t="s">
        <v>39</v>
      </c>
      <c r="E16" s="44">
        <v>49910</v>
      </c>
      <c r="F16" s="44">
        <v>48673</v>
      </c>
      <c r="G16" s="44">
        <v>48673</v>
      </c>
      <c r="H16" s="44">
        <v>43843</v>
      </c>
      <c r="I16" s="44">
        <v>32791</v>
      </c>
      <c r="J16" s="44">
        <v>21980</v>
      </c>
      <c r="K16" s="44">
        <v>10769</v>
      </c>
      <c r="L16" s="44">
        <v>50745</v>
      </c>
      <c r="M16" s="44">
        <v>37668</v>
      </c>
      <c r="N16" s="44">
        <v>22221</v>
      </c>
      <c r="O16" s="44">
        <v>11026</v>
      </c>
      <c r="Q16" s="31">
        <v>43843</v>
      </c>
      <c r="R16" s="31">
        <f t="shared" si="0"/>
        <v>0</v>
      </c>
    </row>
    <row r="17" spans="2:18" x14ac:dyDescent="0.35">
      <c r="B17" s="43" t="s">
        <v>1</v>
      </c>
      <c r="C17" s="43" t="s">
        <v>40</v>
      </c>
      <c r="D17" s="43" t="s">
        <v>41</v>
      </c>
      <c r="E17" s="44">
        <v>4223</v>
      </c>
      <c r="F17" s="44">
        <v>4297</v>
      </c>
      <c r="G17" s="44">
        <v>4297</v>
      </c>
      <c r="H17" s="44">
        <v>3916</v>
      </c>
      <c r="I17" s="44">
        <v>3314</v>
      </c>
      <c r="J17" s="44">
        <v>2294</v>
      </c>
      <c r="K17" s="44">
        <v>829</v>
      </c>
      <c r="L17" s="44">
        <v>5679</v>
      </c>
      <c r="M17" s="44">
        <v>4246</v>
      </c>
      <c r="N17" s="44">
        <v>3290</v>
      </c>
      <c r="O17" s="44">
        <v>1342</v>
      </c>
      <c r="Q17" s="31">
        <v>3916</v>
      </c>
      <c r="R17" s="31">
        <f t="shared" si="0"/>
        <v>0</v>
      </c>
    </row>
    <row r="18" spans="2:18" x14ac:dyDescent="0.35">
      <c r="B18" s="43" t="s">
        <v>1</v>
      </c>
      <c r="C18" s="43" t="s">
        <v>178</v>
      </c>
      <c r="D18" s="43" t="s">
        <v>179</v>
      </c>
      <c r="E18" s="44">
        <v>0</v>
      </c>
      <c r="F18" s="44">
        <v>0</v>
      </c>
      <c r="G18" s="44">
        <v>0</v>
      </c>
      <c r="H18" s="44">
        <v>0</v>
      </c>
      <c r="I18" s="44">
        <v>0</v>
      </c>
      <c r="J18" s="44">
        <v>0</v>
      </c>
      <c r="K18" s="44">
        <v>0</v>
      </c>
      <c r="L18" s="44">
        <v>4622</v>
      </c>
      <c r="M18" s="44">
        <v>3329</v>
      </c>
      <c r="N18" s="44">
        <v>2136</v>
      </c>
      <c r="O18" s="44">
        <v>1065</v>
      </c>
      <c r="Q18" s="31">
        <v>0</v>
      </c>
      <c r="R18" s="31">
        <f t="shared" si="0"/>
        <v>0</v>
      </c>
    </row>
    <row r="19" spans="2:18" x14ac:dyDescent="0.35">
      <c r="B19" s="43" t="s">
        <v>1</v>
      </c>
      <c r="C19" s="43" t="s">
        <v>42</v>
      </c>
      <c r="D19" s="43" t="s">
        <v>43</v>
      </c>
      <c r="E19" s="44">
        <v>2344</v>
      </c>
      <c r="F19" s="44">
        <v>2290</v>
      </c>
      <c r="G19" s="44">
        <v>2290</v>
      </c>
      <c r="H19" s="44">
        <v>1930</v>
      </c>
      <c r="I19" s="44">
        <v>1515</v>
      </c>
      <c r="J19" s="44">
        <v>1055</v>
      </c>
      <c r="K19" s="44">
        <v>519</v>
      </c>
      <c r="L19" s="44">
        <v>2228</v>
      </c>
      <c r="M19" s="44">
        <v>1627</v>
      </c>
      <c r="N19" s="44">
        <v>1109</v>
      </c>
      <c r="O19" s="44">
        <v>577</v>
      </c>
      <c r="Q19" s="31">
        <v>1930</v>
      </c>
      <c r="R19" s="31">
        <f t="shared" si="0"/>
        <v>0</v>
      </c>
    </row>
    <row r="20" spans="2:18" x14ac:dyDescent="0.35">
      <c r="B20" s="43" t="s">
        <v>1</v>
      </c>
      <c r="C20" s="43" t="s">
        <v>44</v>
      </c>
      <c r="D20" s="43" t="s">
        <v>45</v>
      </c>
      <c r="E20" s="44">
        <v>8135</v>
      </c>
      <c r="F20" s="44">
        <v>8137</v>
      </c>
      <c r="G20" s="44">
        <v>8137</v>
      </c>
      <c r="H20" s="44">
        <v>8274</v>
      </c>
      <c r="I20" s="44">
        <v>6099</v>
      </c>
      <c r="J20" s="44">
        <v>4150</v>
      </c>
      <c r="K20" s="44">
        <v>2007</v>
      </c>
      <c r="L20" s="44">
        <v>7154</v>
      </c>
      <c r="M20" s="44">
        <v>5184</v>
      </c>
      <c r="N20" s="44">
        <v>3484</v>
      </c>
      <c r="O20" s="44">
        <v>1608</v>
      </c>
      <c r="Q20" s="31">
        <v>8274</v>
      </c>
      <c r="R20" s="31">
        <f t="shared" si="0"/>
        <v>0</v>
      </c>
    </row>
    <row r="21" spans="2:18" x14ac:dyDescent="0.35">
      <c r="B21" s="43" t="s">
        <v>1</v>
      </c>
      <c r="C21" s="43" t="s">
        <v>46</v>
      </c>
      <c r="D21" s="43" t="s">
        <v>47</v>
      </c>
      <c r="E21" s="44">
        <v>101824</v>
      </c>
      <c r="F21" s="44">
        <v>100558</v>
      </c>
      <c r="G21" s="44">
        <v>100558</v>
      </c>
      <c r="H21" s="44">
        <v>93259</v>
      </c>
      <c r="I21" s="44">
        <v>70730</v>
      </c>
      <c r="J21" s="44">
        <v>48282</v>
      </c>
      <c r="K21" s="44">
        <v>24365</v>
      </c>
      <c r="L21" s="44">
        <v>103030</v>
      </c>
      <c r="M21" s="44">
        <v>79248</v>
      </c>
      <c r="N21" s="44">
        <v>49886</v>
      </c>
      <c r="O21" s="44">
        <v>24777</v>
      </c>
      <c r="Q21" s="31">
        <v>93259</v>
      </c>
      <c r="R21" s="31">
        <f t="shared" si="0"/>
        <v>0</v>
      </c>
    </row>
    <row r="22" spans="2:18" x14ac:dyDescent="0.35">
      <c r="B22" s="43" t="s">
        <v>1</v>
      </c>
      <c r="C22" s="43" t="s">
        <v>48</v>
      </c>
      <c r="D22" s="43" t="s">
        <v>49</v>
      </c>
      <c r="E22" s="44">
        <v>83</v>
      </c>
      <c r="F22" s="44">
        <v>83</v>
      </c>
      <c r="G22" s="44">
        <v>83</v>
      </c>
      <c r="H22" s="44">
        <v>113</v>
      </c>
      <c r="I22" s="44">
        <v>80</v>
      </c>
      <c r="J22" s="44">
        <v>54</v>
      </c>
      <c r="K22" s="44">
        <v>23</v>
      </c>
      <c r="L22" s="44">
        <v>72</v>
      </c>
      <c r="M22" s="44">
        <v>48</v>
      </c>
      <c r="N22" s="44">
        <v>33</v>
      </c>
      <c r="O22" s="44">
        <v>15</v>
      </c>
      <c r="Q22" s="31">
        <v>113</v>
      </c>
      <c r="R22" s="31">
        <f t="shared" si="0"/>
        <v>0</v>
      </c>
    </row>
    <row r="23" spans="2:18" x14ac:dyDescent="0.35">
      <c r="B23" s="43" t="s">
        <v>1</v>
      </c>
      <c r="C23" s="43" t="s">
        <v>50</v>
      </c>
      <c r="D23" s="43" t="s">
        <v>51</v>
      </c>
      <c r="E23" s="44">
        <v>28</v>
      </c>
      <c r="F23" s="44">
        <v>28</v>
      </c>
      <c r="G23" s="44">
        <v>28</v>
      </c>
      <c r="H23" s="44">
        <v>28</v>
      </c>
      <c r="I23" s="44">
        <v>21</v>
      </c>
      <c r="J23" s="44">
        <v>14</v>
      </c>
      <c r="K23" s="44">
        <v>7</v>
      </c>
      <c r="L23" s="44">
        <v>27</v>
      </c>
      <c r="M23" s="44">
        <v>20</v>
      </c>
      <c r="N23" s="44">
        <v>11</v>
      </c>
      <c r="O23" s="44">
        <v>6</v>
      </c>
      <c r="Q23" s="31">
        <v>28</v>
      </c>
      <c r="R23" s="31">
        <f t="shared" si="0"/>
        <v>0</v>
      </c>
    </row>
    <row r="24" spans="2:18" x14ac:dyDescent="0.35">
      <c r="B24" s="43" t="s">
        <v>1</v>
      </c>
      <c r="C24" s="43" t="s">
        <v>52</v>
      </c>
      <c r="D24" s="43" t="s">
        <v>187</v>
      </c>
      <c r="E24" s="44">
        <v>3558</v>
      </c>
      <c r="F24" s="44">
        <v>3658</v>
      </c>
      <c r="G24" s="44">
        <v>3658</v>
      </c>
      <c r="H24" s="44">
        <v>3765</v>
      </c>
      <c r="I24" s="44">
        <v>2792</v>
      </c>
      <c r="J24" s="44">
        <v>1893</v>
      </c>
      <c r="K24" s="44">
        <v>876</v>
      </c>
      <c r="L24" s="44">
        <v>3590</v>
      </c>
      <c r="M24" s="44">
        <v>2593</v>
      </c>
      <c r="N24" s="44">
        <v>1814</v>
      </c>
      <c r="O24" s="44">
        <v>896</v>
      </c>
      <c r="Q24" s="31">
        <v>3765</v>
      </c>
      <c r="R24" s="31">
        <f t="shared" si="0"/>
        <v>0</v>
      </c>
    </row>
    <row r="25" spans="2:18" x14ac:dyDescent="0.35">
      <c r="B25" s="43" t="s">
        <v>1</v>
      </c>
      <c r="C25" s="43" t="s">
        <v>53</v>
      </c>
      <c r="D25" s="43" t="s">
        <v>54</v>
      </c>
      <c r="E25" s="44">
        <v>5508</v>
      </c>
      <c r="F25" s="44">
        <v>4008</v>
      </c>
      <c r="G25" s="44">
        <v>4008</v>
      </c>
      <c r="H25" s="44">
        <v>4324</v>
      </c>
      <c r="I25" s="44">
        <v>3296</v>
      </c>
      <c r="J25" s="44">
        <v>2319</v>
      </c>
      <c r="K25" s="44">
        <v>1264</v>
      </c>
      <c r="L25" s="44">
        <v>4031</v>
      </c>
      <c r="M25" s="44">
        <v>3067</v>
      </c>
      <c r="N25" s="44">
        <v>1965</v>
      </c>
      <c r="O25" s="44">
        <v>1066</v>
      </c>
      <c r="Q25" s="31">
        <v>4324</v>
      </c>
      <c r="R25" s="31">
        <f t="shared" si="0"/>
        <v>0</v>
      </c>
    </row>
    <row r="26" spans="2:18" x14ac:dyDescent="0.35">
      <c r="B26" s="43" t="s">
        <v>1</v>
      </c>
      <c r="C26" s="43" t="s">
        <v>55</v>
      </c>
      <c r="D26" s="43" t="s">
        <v>56</v>
      </c>
      <c r="E26" s="44">
        <v>4563373</v>
      </c>
      <c r="F26" s="44">
        <v>4649048</v>
      </c>
      <c r="G26" s="44">
        <v>4649048</v>
      </c>
      <c r="H26" s="44">
        <v>4607765</v>
      </c>
      <c r="I26" s="44">
        <v>3379573</v>
      </c>
      <c r="J26" s="44">
        <v>2257781</v>
      </c>
      <c r="K26" s="44">
        <v>1134270</v>
      </c>
      <c r="L26" s="44">
        <v>4468897</v>
      </c>
      <c r="M26" s="44">
        <v>3309971</v>
      </c>
      <c r="N26" s="44">
        <v>2202223</v>
      </c>
      <c r="O26" s="44">
        <v>1107228</v>
      </c>
      <c r="Q26" s="31">
        <v>4607765</v>
      </c>
      <c r="R26" s="31">
        <f t="shared" si="0"/>
        <v>0</v>
      </c>
    </row>
    <row r="27" spans="2:18" x14ac:dyDescent="0.35">
      <c r="B27" s="43" t="s">
        <v>1</v>
      </c>
      <c r="C27" s="43" t="s">
        <v>57</v>
      </c>
      <c r="D27" s="43" t="s">
        <v>58</v>
      </c>
      <c r="E27" s="44">
        <v>218</v>
      </c>
      <c r="F27" s="44">
        <v>218</v>
      </c>
      <c r="G27" s="44">
        <v>218</v>
      </c>
      <c r="H27" s="44">
        <v>274</v>
      </c>
      <c r="I27" s="44">
        <v>171</v>
      </c>
      <c r="J27" s="44">
        <v>108</v>
      </c>
      <c r="K27" s="44">
        <v>56</v>
      </c>
      <c r="L27" s="44">
        <v>288</v>
      </c>
      <c r="M27" s="44">
        <v>179</v>
      </c>
      <c r="N27" s="44">
        <v>109</v>
      </c>
      <c r="O27" s="44">
        <v>52</v>
      </c>
      <c r="Q27" s="31">
        <v>274</v>
      </c>
      <c r="R27" s="31">
        <f t="shared" si="0"/>
        <v>0</v>
      </c>
    </row>
    <row r="28" spans="2:18" x14ac:dyDescent="0.35">
      <c r="B28" s="43" t="s">
        <v>1</v>
      </c>
      <c r="C28" s="43" t="s">
        <v>59</v>
      </c>
      <c r="D28" s="43" t="s">
        <v>60</v>
      </c>
      <c r="E28" s="44">
        <v>2207</v>
      </c>
      <c r="F28" s="44">
        <v>824</v>
      </c>
      <c r="G28" s="44">
        <v>824</v>
      </c>
      <c r="H28" s="44">
        <v>939</v>
      </c>
      <c r="I28" s="44">
        <v>913</v>
      </c>
      <c r="J28" s="44">
        <v>861</v>
      </c>
      <c r="K28" s="44">
        <v>347</v>
      </c>
      <c r="L28" s="44">
        <v>2319</v>
      </c>
      <c r="M28" s="44">
        <v>1541</v>
      </c>
      <c r="N28" s="44">
        <v>1102</v>
      </c>
      <c r="O28" s="44">
        <v>506</v>
      </c>
      <c r="Q28" s="31">
        <v>939</v>
      </c>
      <c r="R28" s="31">
        <f t="shared" si="0"/>
        <v>0</v>
      </c>
    </row>
    <row r="29" spans="2:18" ht="20" x14ac:dyDescent="0.35">
      <c r="B29" s="43" t="s">
        <v>1</v>
      </c>
      <c r="C29" s="43" t="s">
        <v>61</v>
      </c>
      <c r="D29" s="43" t="s">
        <v>62</v>
      </c>
      <c r="E29" s="44">
        <v>411</v>
      </c>
      <c r="F29" s="44">
        <v>411</v>
      </c>
      <c r="G29" s="44">
        <v>411</v>
      </c>
      <c r="H29" s="44">
        <v>411</v>
      </c>
      <c r="I29" s="44">
        <v>302</v>
      </c>
      <c r="J29" s="44">
        <v>197</v>
      </c>
      <c r="K29" s="44">
        <v>104</v>
      </c>
      <c r="L29" s="44">
        <v>375</v>
      </c>
      <c r="M29" s="44">
        <v>311</v>
      </c>
      <c r="N29" s="44">
        <v>210</v>
      </c>
      <c r="O29" s="44">
        <v>104</v>
      </c>
      <c r="Q29" s="31">
        <v>411</v>
      </c>
      <c r="R29" s="31">
        <f t="shared" si="0"/>
        <v>0</v>
      </c>
    </row>
    <row r="30" spans="2:18" x14ac:dyDescent="0.35">
      <c r="B30" s="43" t="s">
        <v>1</v>
      </c>
      <c r="C30" s="43" t="s">
        <v>63</v>
      </c>
      <c r="D30" s="43" t="s">
        <v>64</v>
      </c>
      <c r="E30" s="44">
        <v>2145</v>
      </c>
      <c r="F30" s="44">
        <v>2078</v>
      </c>
      <c r="G30" s="44">
        <v>2078</v>
      </c>
      <c r="H30" s="44">
        <v>2223</v>
      </c>
      <c r="I30" s="44">
        <v>1604</v>
      </c>
      <c r="J30" s="44">
        <v>1073</v>
      </c>
      <c r="K30" s="44">
        <v>593</v>
      </c>
      <c r="L30" s="44">
        <v>1616</v>
      </c>
      <c r="M30" s="44">
        <v>1232</v>
      </c>
      <c r="N30" s="44">
        <v>837</v>
      </c>
      <c r="O30" s="44">
        <v>418</v>
      </c>
      <c r="Q30" s="31">
        <v>2223</v>
      </c>
      <c r="R30" s="31">
        <f t="shared" si="0"/>
        <v>0</v>
      </c>
    </row>
    <row r="31" spans="2:18" x14ac:dyDescent="0.35">
      <c r="B31" s="43" t="s">
        <v>1</v>
      </c>
      <c r="C31" s="43" t="s">
        <v>65</v>
      </c>
      <c r="D31" s="43" t="s">
        <v>66</v>
      </c>
      <c r="E31" s="44">
        <v>1461</v>
      </c>
      <c r="F31" s="44">
        <v>1408</v>
      </c>
      <c r="G31" s="44">
        <v>1408</v>
      </c>
      <c r="H31" s="44">
        <v>1343</v>
      </c>
      <c r="I31" s="44">
        <v>916</v>
      </c>
      <c r="J31" s="44">
        <v>617</v>
      </c>
      <c r="K31" s="44">
        <v>283</v>
      </c>
      <c r="L31" s="44">
        <v>1431</v>
      </c>
      <c r="M31" s="44">
        <v>1113</v>
      </c>
      <c r="N31" s="44">
        <v>707</v>
      </c>
      <c r="O31" s="44">
        <v>347</v>
      </c>
      <c r="Q31" s="31">
        <v>1343</v>
      </c>
      <c r="R31" s="31">
        <f t="shared" si="0"/>
        <v>0</v>
      </c>
    </row>
    <row r="32" spans="2:18" x14ac:dyDescent="0.35">
      <c r="B32" s="43" t="s">
        <v>1</v>
      </c>
      <c r="C32" s="43" t="s">
        <v>67</v>
      </c>
      <c r="D32" s="43" t="s">
        <v>68</v>
      </c>
      <c r="E32" s="44">
        <v>0</v>
      </c>
      <c r="F32" s="44">
        <v>0</v>
      </c>
      <c r="G32" s="44">
        <v>0</v>
      </c>
      <c r="H32" s="44">
        <v>0</v>
      </c>
      <c r="I32" s="44">
        <v>0</v>
      </c>
      <c r="J32" s="44">
        <v>0</v>
      </c>
      <c r="K32" s="44">
        <v>0</v>
      </c>
      <c r="L32" s="44">
        <v>319</v>
      </c>
      <c r="M32" s="44">
        <v>319</v>
      </c>
      <c r="N32" s="44">
        <v>216</v>
      </c>
      <c r="O32" s="44">
        <v>68</v>
      </c>
      <c r="Q32" s="31">
        <v>0</v>
      </c>
      <c r="R32" s="31">
        <f t="shared" si="0"/>
        <v>0</v>
      </c>
    </row>
    <row r="33" spans="2:18" x14ac:dyDescent="0.35">
      <c r="B33" s="43" t="s">
        <v>1</v>
      </c>
      <c r="C33" s="43" t="s">
        <v>69</v>
      </c>
      <c r="D33" s="43" t="s">
        <v>70</v>
      </c>
      <c r="E33" s="44">
        <v>5247</v>
      </c>
      <c r="F33" s="44">
        <v>5247</v>
      </c>
      <c r="G33" s="44">
        <v>5247</v>
      </c>
      <c r="H33" s="44">
        <v>4452</v>
      </c>
      <c r="I33" s="44">
        <v>3306</v>
      </c>
      <c r="J33" s="44">
        <v>2182</v>
      </c>
      <c r="K33" s="44">
        <v>1103</v>
      </c>
      <c r="L33" s="44">
        <v>4523</v>
      </c>
      <c r="M33" s="44">
        <v>3388</v>
      </c>
      <c r="N33" s="44">
        <v>2275</v>
      </c>
      <c r="O33" s="44">
        <v>1157</v>
      </c>
      <c r="Q33" s="31">
        <v>4452</v>
      </c>
      <c r="R33" s="31">
        <f t="shared" si="0"/>
        <v>0</v>
      </c>
    </row>
    <row r="34" spans="2:18" x14ac:dyDescent="0.35">
      <c r="B34" s="43" t="s">
        <v>1</v>
      </c>
      <c r="C34" s="43" t="s">
        <v>71</v>
      </c>
      <c r="D34" s="43" t="s">
        <v>72</v>
      </c>
      <c r="E34" s="44">
        <v>10324</v>
      </c>
      <c r="F34" s="44">
        <v>10324</v>
      </c>
      <c r="G34" s="44">
        <v>10324</v>
      </c>
      <c r="H34" s="44">
        <v>10485</v>
      </c>
      <c r="I34" s="44">
        <v>7595</v>
      </c>
      <c r="J34" s="44">
        <v>5321</v>
      </c>
      <c r="K34" s="44">
        <v>2509</v>
      </c>
      <c r="L34" s="44">
        <v>10074</v>
      </c>
      <c r="M34" s="44">
        <v>7289</v>
      </c>
      <c r="N34" s="44">
        <v>5102</v>
      </c>
      <c r="O34" s="44">
        <v>2341</v>
      </c>
      <c r="Q34" s="31">
        <v>10485</v>
      </c>
      <c r="R34" s="31">
        <f t="shared" si="0"/>
        <v>0</v>
      </c>
    </row>
    <row r="35" spans="2:18" x14ac:dyDescent="0.35">
      <c r="B35" s="43" t="s">
        <v>1</v>
      </c>
      <c r="C35" s="43" t="s">
        <v>2</v>
      </c>
      <c r="D35" s="43" t="s">
        <v>3</v>
      </c>
      <c r="E35" s="44">
        <v>31867</v>
      </c>
      <c r="F35" s="44">
        <v>31999</v>
      </c>
      <c r="G35" s="44">
        <v>31999</v>
      </c>
      <c r="H35" s="44">
        <v>32337</v>
      </c>
      <c r="I35" s="44">
        <v>23100</v>
      </c>
      <c r="J35" s="44">
        <v>15516</v>
      </c>
      <c r="K35" s="44">
        <v>7615</v>
      </c>
      <c r="L35" s="44">
        <v>32706</v>
      </c>
      <c r="M35" s="44">
        <v>23964</v>
      </c>
      <c r="N35" s="44">
        <v>15743</v>
      </c>
      <c r="O35" s="44">
        <v>8393</v>
      </c>
      <c r="Q35" s="31">
        <v>32337</v>
      </c>
      <c r="R35" s="31">
        <f t="shared" si="0"/>
        <v>0</v>
      </c>
    </row>
    <row r="36" spans="2:18" x14ac:dyDescent="0.35">
      <c r="B36" s="43" t="s">
        <v>1</v>
      </c>
      <c r="C36" s="43" t="s">
        <v>0</v>
      </c>
      <c r="D36" s="43" t="s">
        <v>73</v>
      </c>
      <c r="E36" s="44">
        <v>632685</v>
      </c>
      <c r="F36" s="44">
        <v>619111</v>
      </c>
      <c r="G36" s="44">
        <v>619111</v>
      </c>
      <c r="H36" s="44">
        <v>656704</v>
      </c>
      <c r="I36" s="44">
        <v>492008</v>
      </c>
      <c r="J36" s="44">
        <v>327142</v>
      </c>
      <c r="K36" s="44">
        <v>159622</v>
      </c>
      <c r="L36" s="44">
        <v>666306</v>
      </c>
      <c r="M36" s="44">
        <v>501001</v>
      </c>
      <c r="N36" s="44">
        <v>330623</v>
      </c>
      <c r="O36" s="44">
        <v>164747</v>
      </c>
      <c r="Q36" s="31">
        <v>656704</v>
      </c>
      <c r="R36" s="31">
        <f t="shared" si="0"/>
        <v>0</v>
      </c>
    </row>
    <row r="37" spans="2:18" x14ac:dyDescent="0.35">
      <c r="B37" s="43" t="s">
        <v>1</v>
      </c>
      <c r="C37" s="43" t="s">
        <v>74</v>
      </c>
      <c r="D37" s="43" t="s">
        <v>75</v>
      </c>
      <c r="E37" s="44">
        <v>870</v>
      </c>
      <c r="F37" s="44">
        <v>870</v>
      </c>
      <c r="G37" s="44">
        <v>870</v>
      </c>
      <c r="H37" s="44">
        <v>848</v>
      </c>
      <c r="I37" s="44">
        <v>619</v>
      </c>
      <c r="J37" s="44">
        <v>310</v>
      </c>
      <c r="K37" s="44">
        <v>110</v>
      </c>
      <c r="L37" s="44">
        <v>779</v>
      </c>
      <c r="M37" s="44">
        <v>380</v>
      </c>
      <c r="N37" s="44">
        <v>370</v>
      </c>
      <c r="O37" s="44">
        <v>192</v>
      </c>
      <c r="Q37" s="31">
        <v>848</v>
      </c>
      <c r="R37" s="31">
        <f t="shared" si="0"/>
        <v>0</v>
      </c>
    </row>
    <row r="38" spans="2:18" x14ac:dyDescent="0.35">
      <c r="B38" s="43" t="s">
        <v>1</v>
      </c>
      <c r="C38" s="43" t="s">
        <v>76</v>
      </c>
      <c r="D38" s="43" t="s">
        <v>77</v>
      </c>
      <c r="E38" s="44">
        <v>29112</v>
      </c>
      <c r="F38" s="44">
        <v>31294</v>
      </c>
      <c r="G38" s="44">
        <v>31294</v>
      </c>
      <c r="H38" s="44">
        <v>30608</v>
      </c>
      <c r="I38" s="44">
        <v>22559</v>
      </c>
      <c r="J38" s="44">
        <v>15032</v>
      </c>
      <c r="K38" s="44">
        <v>7396</v>
      </c>
      <c r="L38" s="44">
        <v>30148</v>
      </c>
      <c r="M38" s="44">
        <v>22897</v>
      </c>
      <c r="N38" s="44">
        <v>15111</v>
      </c>
      <c r="O38" s="44">
        <v>7379</v>
      </c>
      <c r="Q38" s="31">
        <v>30608</v>
      </c>
      <c r="R38" s="31">
        <f t="shared" si="0"/>
        <v>0</v>
      </c>
    </row>
    <row r="39" spans="2:18" x14ac:dyDescent="0.35">
      <c r="B39" s="43" t="s">
        <v>1</v>
      </c>
      <c r="C39" s="43" t="s">
        <v>78</v>
      </c>
      <c r="D39" s="43" t="s">
        <v>79</v>
      </c>
      <c r="E39" s="44">
        <v>55747</v>
      </c>
      <c r="F39" s="44">
        <v>56887</v>
      </c>
      <c r="G39" s="44">
        <v>56887</v>
      </c>
      <c r="H39" s="44">
        <v>48143</v>
      </c>
      <c r="I39" s="44">
        <v>36566</v>
      </c>
      <c r="J39" s="44">
        <v>24934</v>
      </c>
      <c r="K39" s="44">
        <v>12616</v>
      </c>
      <c r="L39" s="44">
        <v>59856</v>
      </c>
      <c r="M39" s="44">
        <v>47514</v>
      </c>
      <c r="N39" s="44">
        <v>31235</v>
      </c>
      <c r="O39" s="44">
        <v>14246</v>
      </c>
      <c r="Q39" s="31">
        <v>48143</v>
      </c>
      <c r="R39" s="31">
        <f t="shared" si="0"/>
        <v>0</v>
      </c>
    </row>
    <row r="40" spans="2:18" x14ac:dyDescent="0.35">
      <c r="B40" s="43" t="s">
        <v>1</v>
      </c>
      <c r="C40" s="43" t="s">
        <v>80</v>
      </c>
      <c r="D40" s="43" t="s">
        <v>81</v>
      </c>
      <c r="E40" s="44">
        <v>22752</v>
      </c>
      <c r="F40" s="44">
        <v>22752</v>
      </c>
      <c r="G40" s="44">
        <v>22752</v>
      </c>
      <c r="H40" s="44">
        <v>22398</v>
      </c>
      <c r="I40" s="44">
        <v>16714</v>
      </c>
      <c r="J40" s="44">
        <v>11211</v>
      </c>
      <c r="K40" s="44">
        <v>5629</v>
      </c>
      <c r="L40" s="44">
        <v>22487</v>
      </c>
      <c r="M40" s="44">
        <v>16795</v>
      </c>
      <c r="N40" s="44">
        <v>11277</v>
      </c>
      <c r="O40" s="44">
        <v>5561</v>
      </c>
      <c r="Q40" s="31">
        <v>22398</v>
      </c>
      <c r="R40" s="31">
        <f t="shared" si="0"/>
        <v>0</v>
      </c>
    </row>
    <row r="41" spans="2:18" x14ac:dyDescent="0.35">
      <c r="B41" s="43" t="s">
        <v>1</v>
      </c>
      <c r="C41" s="43" t="s">
        <v>82</v>
      </c>
      <c r="D41" s="43" t="s">
        <v>83</v>
      </c>
      <c r="E41" s="44">
        <v>15930</v>
      </c>
      <c r="F41" s="44">
        <v>15930</v>
      </c>
      <c r="G41" s="44">
        <v>15930</v>
      </c>
      <c r="H41" s="44">
        <v>15739</v>
      </c>
      <c r="I41" s="44">
        <v>11700</v>
      </c>
      <c r="J41" s="44">
        <v>7812</v>
      </c>
      <c r="K41" s="44">
        <v>3832</v>
      </c>
      <c r="L41" s="44">
        <v>15247</v>
      </c>
      <c r="M41" s="44">
        <v>11311</v>
      </c>
      <c r="N41" s="44">
        <v>7420</v>
      </c>
      <c r="O41" s="44">
        <v>3568</v>
      </c>
      <c r="Q41" s="31">
        <v>15739</v>
      </c>
      <c r="R41" s="31">
        <f t="shared" si="0"/>
        <v>0</v>
      </c>
    </row>
    <row r="42" spans="2:18" x14ac:dyDescent="0.35">
      <c r="B42" s="43" t="s">
        <v>1</v>
      </c>
      <c r="C42" s="43" t="s">
        <v>84</v>
      </c>
      <c r="D42" s="43" t="s">
        <v>85</v>
      </c>
      <c r="E42" s="44">
        <v>104</v>
      </c>
      <c r="F42" s="44">
        <v>104</v>
      </c>
      <c r="G42" s="44">
        <v>104</v>
      </c>
      <c r="H42" s="44">
        <v>116</v>
      </c>
      <c r="I42" s="44">
        <v>79</v>
      </c>
      <c r="J42" s="44">
        <v>48</v>
      </c>
      <c r="K42" s="44">
        <v>18</v>
      </c>
      <c r="L42" s="44">
        <v>122</v>
      </c>
      <c r="M42" s="44">
        <v>93</v>
      </c>
      <c r="N42" s="44">
        <v>62</v>
      </c>
      <c r="O42" s="44">
        <v>27</v>
      </c>
      <c r="Q42" s="31">
        <v>116</v>
      </c>
      <c r="R42" s="31">
        <f t="shared" si="0"/>
        <v>0</v>
      </c>
    </row>
    <row r="43" spans="2:18" x14ac:dyDescent="0.35">
      <c r="B43" s="43" t="s">
        <v>1</v>
      </c>
      <c r="C43" s="43" t="s">
        <v>86</v>
      </c>
      <c r="D43" s="43" t="s">
        <v>87</v>
      </c>
      <c r="E43" s="44">
        <v>85</v>
      </c>
      <c r="F43" s="44">
        <v>85</v>
      </c>
      <c r="G43" s="44">
        <v>85</v>
      </c>
      <c r="H43" s="44">
        <v>96</v>
      </c>
      <c r="I43" s="44">
        <v>72</v>
      </c>
      <c r="J43" s="44">
        <v>48</v>
      </c>
      <c r="K43" s="44">
        <v>24</v>
      </c>
      <c r="L43" s="44">
        <v>93</v>
      </c>
      <c r="M43" s="44">
        <v>68</v>
      </c>
      <c r="N43" s="44">
        <v>45</v>
      </c>
      <c r="O43" s="44">
        <v>17</v>
      </c>
      <c r="Q43" s="31">
        <v>96</v>
      </c>
      <c r="R43" s="31">
        <f t="shared" si="0"/>
        <v>0</v>
      </c>
    </row>
    <row r="44" spans="2:18" x14ac:dyDescent="0.35">
      <c r="B44" s="43" t="s">
        <v>1</v>
      </c>
      <c r="C44" s="43" t="s">
        <v>8</v>
      </c>
      <c r="D44" s="43" t="s">
        <v>88</v>
      </c>
      <c r="E44" s="44">
        <v>86158</v>
      </c>
      <c r="F44" s="44">
        <v>84475</v>
      </c>
      <c r="G44" s="44">
        <v>84475</v>
      </c>
      <c r="H44" s="44">
        <v>78401</v>
      </c>
      <c r="I44" s="44">
        <v>58688</v>
      </c>
      <c r="J44" s="44">
        <v>40313</v>
      </c>
      <c r="K44" s="44">
        <v>19817</v>
      </c>
      <c r="L44" s="44">
        <v>92309</v>
      </c>
      <c r="M44" s="44">
        <v>67525</v>
      </c>
      <c r="N44" s="44">
        <v>43801</v>
      </c>
      <c r="O44" s="44">
        <v>20502</v>
      </c>
      <c r="Q44" s="31">
        <v>78401</v>
      </c>
      <c r="R44" s="31">
        <f t="shared" si="0"/>
        <v>0</v>
      </c>
    </row>
    <row r="45" spans="2:18" x14ac:dyDescent="0.35">
      <c r="B45" s="43" t="s">
        <v>1</v>
      </c>
      <c r="C45" s="43" t="s">
        <v>89</v>
      </c>
      <c r="D45" s="43" t="s">
        <v>90</v>
      </c>
      <c r="E45" s="44">
        <v>30119</v>
      </c>
      <c r="F45" s="44">
        <v>30917</v>
      </c>
      <c r="G45" s="44">
        <v>30917</v>
      </c>
      <c r="H45" s="44">
        <v>31404</v>
      </c>
      <c r="I45" s="44">
        <v>23481</v>
      </c>
      <c r="J45" s="44">
        <v>16008</v>
      </c>
      <c r="K45" s="44">
        <v>8167</v>
      </c>
      <c r="L45" s="44">
        <v>33815</v>
      </c>
      <c r="M45" s="44">
        <v>24692</v>
      </c>
      <c r="N45" s="44">
        <v>16512</v>
      </c>
      <c r="O45" s="44">
        <v>8218</v>
      </c>
      <c r="Q45" s="31">
        <v>31404</v>
      </c>
      <c r="R45" s="31">
        <f t="shared" si="0"/>
        <v>0</v>
      </c>
    </row>
    <row r="46" spans="2:18" x14ac:dyDescent="0.35">
      <c r="B46" s="43" t="s">
        <v>1</v>
      </c>
      <c r="C46" s="43" t="s">
        <v>91</v>
      </c>
      <c r="D46" s="43" t="s">
        <v>145</v>
      </c>
      <c r="E46" s="44">
        <v>3758</v>
      </c>
      <c r="F46" s="44">
        <v>3791</v>
      </c>
      <c r="G46" s="44">
        <v>3791</v>
      </c>
      <c r="H46" s="44">
        <v>4086</v>
      </c>
      <c r="I46" s="44">
        <v>3078</v>
      </c>
      <c r="J46" s="44">
        <v>2079</v>
      </c>
      <c r="K46" s="44">
        <v>981</v>
      </c>
      <c r="L46" s="44">
        <v>4127</v>
      </c>
      <c r="M46" s="44">
        <v>1960</v>
      </c>
      <c r="N46" s="44">
        <v>1960</v>
      </c>
      <c r="O46" s="44">
        <v>760</v>
      </c>
      <c r="Q46" s="31">
        <v>4086</v>
      </c>
      <c r="R46" s="31">
        <f t="shared" si="0"/>
        <v>0</v>
      </c>
    </row>
    <row r="47" spans="2:18" x14ac:dyDescent="0.35">
      <c r="B47" s="43" t="s">
        <v>1</v>
      </c>
      <c r="C47" s="43" t="s">
        <v>92</v>
      </c>
      <c r="D47" s="43" t="s">
        <v>93</v>
      </c>
      <c r="E47" s="44">
        <v>2334</v>
      </c>
      <c r="F47" s="44">
        <v>1977</v>
      </c>
      <c r="G47" s="44">
        <v>1977</v>
      </c>
      <c r="H47" s="44">
        <v>2120</v>
      </c>
      <c r="I47" s="44">
        <v>1692</v>
      </c>
      <c r="J47" s="44">
        <v>1212</v>
      </c>
      <c r="K47" s="44">
        <v>645</v>
      </c>
      <c r="L47" s="44">
        <v>2692</v>
      </c>
      <c r="M47" s="44">
        <v>2081</v>
      </c>
      <c r="N47" s="44">
        <v>1515</v>
      </c>
      <c r="O47" s="44">
        <v>744</v>
      </c>
      <c r="Q47" s="31">
        <v>2120</v>
      </c>
      <c r="R47" s="31">
        <f t="shared" si="0"/>
        <v>0</v>
      </c>
    </row>
    <row r="48" spans="2:18" x14ac:dyDescent="0.35">
      <c r="B48" s="43" t="s">
        <v>1</v>
      </c>
      <c r="C48" s="43" t="s">
        <v>4</v>
      </c>
      <c r="D48" s="43" t="s">
        <v>94</v>
      </c>
      <c r="E48" s="44">
        <v>149819</v>
      </c>
      <c r="F48" s="44">
        <v>146344</v>
      </c>
      <c r="G48" s="44">
        <v>146344</v>
      </c>
      <c r="H48" s="44">
        <v>149136</v>
      </c>
      <c r="I48" s="44">
        <v>106209</v>
      </c>
      <c r="J48" s="44">
        <v>71900</v>
      </c>
      <c r="K48" s="44">
        <v>35435</v>
      </c>
      <c r="L48" s="44">
        <v>152001</v>
      </c>
      <c r="M48" s="44">
        <v>112165</v>
      </c>
      <c r="N48" s="44">
        <v>78217</v>
      </c>
      <c r="O48" s="44">
        <v>37552</v>
      </c>
      <c r="Q48" s="31">
        <v>149136</v>
      </c>
      <c r="R48" s="31">
        <f t="shared" si="0"/>
        <v>0</v>
      </c>
    </row>
    <row r="49" spans="2:18" ht="20" x14ac:dyDescent="0.35">
      <c r="B49" s="43" t="s">
        <v>1</v>
      </c>
      <c r="C49" s="43" t="s">
        <v>5</v>
      </c>
      <c r="D49" s="43" t="s">
        <v>151</v>
      </c>
      <c r="E49" s="44">
        <v>0</v>
      </c>
      <c r="F49" s="44">
        <v>0</v>
      </c>
      <c r="G49" s="44">
        <v>0</v>
      </c>
      <c r="H49" s="44">
        <v>101</v>
      </c>
      <c r="I49" s="44">
        <v>0</v>
      </c>
      <c r="J49" s="44">
        <v>0</v>
      </c>
      <c r="K49" s="44">
        <v>0</v>
      </c>
      <c r="L49" s="44">
        <v>128</v>
      </c>
      <c r="M49" s="44">
        <v>0</v>
      </c>
      <c r="N49" s="44">
        <v>0</v>
      </c>
      <c r="O49" s="44">
        <v>0</v>
      </c>
      <c r="Q49" s="31">
        <v>101</v>
      </c>
      <c r="R49" s="31">
        <f t="shared" si="0"/>
        <v>0</v>
      </c>
    </row>
    <row r="50" spans="2:18" x14ac:dyDescent="0.35">
      <c r="B50" s="43" t="s">
        <v>1</v>
      </c>
      <c r="C50" s="43" t="s">
        <v>95</v>
      </c>
      <c r="D50" s="43" t="s">
        <v>96</v>
      </c>
      <c r="E50" s="44">
        <v>65293</v>
      </c>
      <c r="F50" s="44">
        <v>57799</v>
      </c>
      <c r="G50" s="44">
        <v>57799</v>
      </c>
      <c r="H50" s="44">
        <v>57621</v>
      </c>
      <c r="I50" s="44">
        <v>36996</v>
      </c>
      <c r="J50" s="44">
        <v>26086</v>
      </c>
      <c r="K50" s="44">
        <v>11835</v>
      </c>
      <c r="L50" s="44">
        <v>64748</v>
      </c>
      <c r="M50" s="44">
        <v>42396</v>
      </c>
      <c r="N50" s="44">
        <v>32842</v>
      </c>
      <c r="O50" s="44">
        <v>17163</v>
      </c>
      <c r="Q50" s="31">
        <v>57621</v>
      </c>
      <c r="R50" s="31">
        <f t="shared" si="0"/>
        <v>0</v>
      </c>
    </row>
    <row r="51" spans="2:18" x14ac:dyDescent="0.35">
      <c r="B51" s="43" t="s">
        <v>1</v>
      </c>
      <c r="C51" s="43" t="s">
        <v>97</v>
      </c>
      <c r="D51" s="43" t="s">
        <v>98</v>
      </c>
      <c r="E51" s="44">
        <v>560</v>
      </c>
      <c r="F51" s="44">
        <v>560</v>
      </c>
      <c r="G51" s="44">
        <v>560</v>
      </c>
      <c r="H51" s="44">
        <v>633</v>
      </c>
      <c r="I51" s="44">
        <v>407</v>
      </c>
      <c r="J51" s="44">
        <v>256</v>
      </c>
      <c r="K51" s="44">
        <v>107</v>
      </c>
      <c r="L51" s="44">
        <v>466</v>
      </c>
      <c r="M51" s="44">
        <v>330</v>
      </c>
      <c r="N51" s="44">
        <v>230</v>
      </c>
      <c r="O51" s="44">
        <v>96</v>
      </c>
      <c r="Q51" s="31">
        <v>633</v>
      </c>
      <c r="R51" s="31">
        <f t="shared" si="0"/>
        <v>0</v>
      </c>
    </row>
    <row r="52" spans="2:18" x14ac:dyDescent="0.35">
      <c r="B52" s="43" t="s">
        <v>1</v>
      </c>
      <c r="C52" s="43" t="s">
        <v>99</v>
      </c>
      <c r="D52" s="43" t="s">
        <v>100</v>
      </c>
      <c r="E52" s="44">
        <v>2430</v>
      </c>
      <c r="F52" s="44">
        <v>2468</v>
      </c>
      <c r="G52" s="44">
        <v>2468</v>
      </c>
      <c r="H52" s="44">
        <v>2612</v>
      </c>
      <c r="I52" s="44">
        <v>1825</v>
      </c>
      <c r="J52" s="44">
        <v>1291</v>
      </c>
      <c r="K52" s="44">
        <v>584</v>
      </c>
      <c r="L52" s="44">
        <v>2832</v>
      </c>
      <c r="M52" s="44">
        <v>2143</v>
      </c>
      <c r="N52" s="44">
        <v>1405</v>
      </c>
      <c r="O52" s="44">
        <v>731</v>
      </c>
      <c r="Q52" s="31">
        <v>2612</v>
      </c>
      <c r="R52" s="31">
        <f t="shared" si="0"/>
        <v>0</v>
      </c>
    </row>
    <row r="53" spans="2:18" x14ac:dyDescent="0.35">
      <c r="B53" s="43" t="s">
        <v>1</v>
      </c>
      <c r="C53" s="43" t="s">
        <v>101</v>
      </c>
      <c r="D53" s="43" t="s">
        <v>102</v>
      </c>
      <c r="E53" s="44">
        <v>15402</v>
      </c>
      <c r="F53" s="44">
        <v>16049</v>
      </c>
      <c r="G53" s="44">
        <v>16049</v>
      </c>
      <c r="H53" s="44">
        <v>16165</v>
      </c>
      <c r="I53" s="44">
        <v>11397</v>
      </c>
      <c r="J53" s="44">
        <v>7785</v>
      </c>
      <c r="K53" s="44">
        <v>3685</v>
      </c>
      <c r="L53" s="44">
        <v>14928</v>
      </c>
      <c r="M53" s="44">
        <v>10455</v>
      </c>
      <c r="N53" s="44">
        <v>7160</v>
      </c>
      <c r="O53" s="44">
        <v>3404</v>
      </c>
      <c r="Q53" s="31">
        <v>16165</v>
      </c>
      <c r="R53" s="31">
        <f t="shared" si="0"/>
        <v>0</v>
      </c>
    </row>
    <row r="54" spans="2:18" ht="20" x14ac:dyDescent="0.35">
      <c r="B54" s="43" t="s">
        <v>1</v>
      </c>
      <c r="C54" s="43" t="s">
        <v>103</v>
      </c>
      <c r="D54" s="43" t="s">
        <v>104</v>
      </c>
      <c r="E54" s="44">
        <v>1850</v>
      </c>
      <c r="F54" s="44">
        <v>1850</v>
      </c>
      <c r="G54" s="44">
        <v>1850</v>
      </c>
      <c r="H54" s="44">
        <v>1642</v>
      </c>
      <c r="I54" s="44">
        <v>1138</v>
      </c>
      <c r="J54" s="44">
        <v>757</v>
      </c>
      <c r="K54" s="44">
        <v>377</v>
      </c>
      <c r="L54" s="44">
        <v>1888</v>
      </c>
      <c r="M54" s="44">
        <v>1478</v>
      </c>
      <c r="N54" s="44">
        <v>885</v>
      </c>
      <c r="O54" s="44">
        <v>426</v>
      </c>
      <c r="Q54" s="31">
        <v>1642</v>
      </c>
      <c r="R54" s="31">
        <f t="shared" si="0"/>
        <v>0</v>
      </c>
    </row>
    <row r="55" spans="2:18" x14ac:dyDescent="0.35">
      <c r="B55" s="43" t="s">
        <v>1</v>
      </c>
      <c r="C55" s="43" t="s">
        <v>105</v>
      </c>
      <c r="D55" s="43" t="s">
        <v>106</v>
      </c>
      <c r="E55" s="44">
        <v>72707</v>
      </c>
      <c r="F55" s="44">
        <v>79257</v>
      </c>
      <c r="G55" s="44">
        <v>79257</v>
      </c>
      <c r="H55" s="44">
        <v>80823</v>
      </c>
      <c r="I55" s="44">
        <v>60277</v>
      </c>
      <c r="J55" s="44">
        <v>39599</v>
      </c>
      <c r="K55" s="44">
        <v>20192</v>
      </c>
      <c r="L55" s="44">
        <v>76832</v>
      </c>
      <c r="M55" s="44">
        <v>58059</v>
      </c>
      <c r="N55" s="44">
        <v>36603</v>
      </c>
      <c r="O55" s="44">
        <v>18164</v>
      </c>
      <c r="Q55" s="31">
        <v>80823</v>
      </c>
      <c r="R55" s="31">
        <f t="shared" si="0"/>
        <v>0</v>
      </c>
    </row>
    <row r="56" spans="2:18" x14ac:dyDescent="0.35">
      <c r="B56" s="43" t="s">
        <v>1</v>
      </c>
      <c r="C56" s="43" t="s">
        <v>107</v>
      </c>
      <c r="D56" s="43" t="s">
        <v>108</v>
      </c>
      <c r="E56" s="44">
        <v>0</v>
      </c>
      <c r="F56" s="44">
        <v>0</v>
      </c>
      <c r="G56" s="44">
        <v>0</v>
      </c>
      <c r="H56" s="44">
        <v>15</v>
      </c>
      <c r="I56" s="44">
        <v>0</v>
      </c>
      <c r="J56" s="44">
        <v>0</v>
      </c>
      <c r="K56" s="44">
        <v>0</v>
      </c>
      <c r="L56" s="44">
        <v>26</v>
      </c>
      <c r="M56" s="44">
        <v>0</v>
      </c>
      <c r="N56" s="44">
        <v>0</v>
      </c>
      <c r="O56" s="44">
        <v>0</v>
      </c>
      <c r="Q56" s="31">
        <v>15</v>
      </c>
      <c r="R56" s="31">
        <f t="shared" si="0"/>
        <v>0</v>
      </c>
    </row>
    <row r="57" spans="2:18" x14ac:dyDescent="0.35">
      <c r="B57" s="43" t="s">
        <v>1</v>
      </c>
      <c r="C57" s="43" t="s">
        <v>9</v>
      </c>
      <c r="D57" s="43" t="s">
        <v>109</v>
      </c>
      <c r="E57" s="44">
        <v>174028</v>
      </c>
      <c r="F57" s="44">
        <v>181788</v>
      </c>
      <c r="G57" s="44">
        <v>181788</v>
      </c>
      <c r="H57" s="44">
        <v>167172</v>
      </c>
      <c r="I57" s="44">
        <v>118607</v>
      </c>
      <c r="J57" s="44">
        <v>80568</v>
      </c>
      <c r="K57" s="44">
        <v>36442</v>
      </c>
      <c r="L57" s="44">
        <v>184653</v>
      </c>
      <c r="M57" s="44">
        <v>139215</v>
      </c>
      <c r="N57" s="44">
        <v>86935</v>
      </c>
      <c r="O57" s="44">
        <v>39581</v>
      </c>
      <c r="Q57" s="31">
        <v>167172</v>
      </c>
      <c r="R57" s="31">
        <f t="shared" si="0"/>
        <v>0</v>
      </c>
    </row>
    <row r="58" spans="2:18" x14ac:dyDescent="0.35">
      <c r="B58" s="43" t="s">
        <v>1</v>
      </c>
      <c r="C58" s="43" t="s">
        <v>12</v>
      </c>
      <c r="D58" s="43" t="s">
        <v>110</v>
      </c>
      <c r="E58" s="44">
        <v>76330</v>
      </c>
      <c r="F58" s="44">
        <v>76705</v>
      </c>
      <c r="G58" s="44">
        <v>76705</v>
      </c>
      <c r="H58" s="44">
        <v>77409</v>
      </c>
      <c r="I58" s="44">
        <v>55401</v>
      </c>
      <c r="J58" s="44">
        <v>37704</v>
      </c>
      <c r="K58" s="44">
        <v>18717</v>
      </c>
      <c r="L58" s="44">
        <v>83508</v>
      </c>
      <c r="M58" s="44">
        <v>65684</v>
      </c>
      <c r="N58" s="44">
        <v>41340</v>
      </c>
      <c r="O58" s="44">
        <v>21357</v>
      </c>
      <c r="Q58" s="31">
        <v>77409</v>
      </c>
      <c r="R58" s="31">
        <f t="shared" si="0"/>
        <v>0</v>
      </c>
    </row>
    <row r="59" spans="2:18" x14ac:dyDescent="0.35">
      <c r="B59" s="43" t="s">
        <v>1</v>
      </c>
      <c r="C59" s="43" t="s">
        <v>13</v>
      </c>
      <c r="D59" s="43" t="s">
        <v>146</v>
      </c>
      <c r="E59" s="44">
        <v>869</v>
      </c>
      <c r="F59" s="44">
        <v>869</v>
      </c>
      <c r="G59" s="44">
        <v>869</v>
      </c>
      <c r="H59" s="44">
        <v>492</v>
      </c>
      <c r="I59" s="44">
        <v>333</v>
      </c>
      <c r="J59" s="44">
        <v>231</v>
      </c>
      <c r="K59" s="44">
        <v>100</v>
      </c>
      <c r="L59" s="44">
        <v>650</v>
      </c>
      <c r="M59" s="44">
        <v>447</v>
      </c>
      <c r="N59" s="44">
        <v>347</v>
      </c>
      <c r="O59" s="44">
        <v>424</v>
      </c>
      <c r="Q59" s="31">
        <v>492</v>
      </c>
      <c r="R59" s="31">
        <f t="shared" si="0"/>
        <v>0</v>
      </c>
    </row>
    <row r="60" spans="2:18" x14ac:dyDescent="0.35">
      <c r="B60" s="43" t="s">
        <v>1</v>
      </c>
      <c r="C60" s="43" t="s">
        <v>11</v>
      </c>
      <c r="D60" s="43" t="s">
        <v>155</v>
      </c>
      <c r="E60" s="44">
        <v>921027</v>
      </c>
      <c r="F60" s="44">
        <v>921913</v>
      </c>
      <c r="G60" s="44">
        <v>921913</v>
      </c>
      <c r="H60" s="44">
        <v>931849</v>
      </c>
      <c r="I60" s="44">
        <v>707647</v>
      </c>
      <c r="J60" s="44">
        <v>477732</v>
      </c>
      <c r="K60" s="44">
        <v>241366</v>
      </c>
      <c r="L60" s="44">
        <v>910606</v>
      </c>
      <c r="M60" s="44">
        <v>676627</v>
      </c>
      <c r="N60" s="44">
        <v>440905</v>
      </c>
      <c r="O60" s="44">
        <v>220062</v>
      </c>
      <c r="Q60" s="31">
        <v>931849</v>
      </c>
      <c r="R60" s="31">
        <f t="shared" si="0"/>
        <v>0</v>
      </c>
    </row>
    <row r="61" spans="2:18" x14ac:dyDescent="0.35">
      <c r="B61" s="43" t="s">
        <v>1</v>
      </c>
      <c r="C61" s="43" t="s">
        <v>111</v>
      </c>
      <c r="D61" s="43" t="s">
        <v>112</v>
      </c>
      <c r="E61" s="44">
        <v>15716</v>
      </c>
      <c r="F61" s="44">
        <v>16286</v>
      </c>
      <c r="G61" s="44">
        <v>16286</v>
      </c>
      <c r="H61" s="44">
        <v>12621</v>
      </c>
      <c r="I61" s="44">
        <v>9448</v>
      </c>
      <c r="J61" s="44">
        <v>6578</v>
      </c>
      <c r="K61" s="44">
        <v>3470</v>
      </c>
      <c r="L61" s="44">
        <v>16637</v>
      </c>
      <c r="M61" s="44">
        <v>12583</v>
      </c>
      <c r="N61" s="44">
        <v>8813</v>
      </c>
      <c r="O61" s="44">
        <v>3582</v>
      </c>
      <c r="Q61" s="31">
        <v>12621</v>
      </c>
      <c r="R61" s="31">
        <f t="shared" si="0"/>
        <v>0</v>
      </c>
    </row>
    <row r="62" spans="2:18" x14ac:dyDescent="0.35">
      <c r="B62" s="43" t="s">
        <v>1</v>
      </c>
      <c r="C62" s="43" t="s">
        <v>184</v>
      </c>
      <c r="D62" s="43" t="s">
        <v>185</v>
      </c>
      <c r="E62" s="44">
        <v>0</v>
      </c>
      <c r="F62" s="44">
        <v>0</v>
      </c>
      <c r="G62" s="44">
        <v>0</v>
      </c>
      <c r="H62" s="44">
        <v>0</v>
      </c>
      <c r="I62" s="44">
        <v>103</v>
      </c>
      <c r="J62" s="44">
        <v>0</v>
      </c>
      <c r="K62" s="44">
        <v>0</v>
      </c>
      <c r="L62" s="44">
        <v>0</v>
      </c>
      <c r="M62" s="44">
        <v>0</v>
      </c>
      <c r="N62" s="44">
        <v>0</v>
      </c>
      <c r="O62" s="44">
        <v>0</v>
      </c>
      <c r="Q62" s="31">
        <v>0</v>
      </c>
      <c r="R62" s="31">
        <f t="shared" si="0"/>
        <v>0</v>
      </c>
    </row>
    <row r="63" spans="2:18" x14ac:dyDescent="0.35">
      <c r="B63" s="43" t="s">
        <v>1</v>
      </c>
      <c r="C63" s="43" t="s">
        <v>113</v>
      </c>
      <c r="D63" s="43" t="s">
        <v>114</v>
      </c>
      <c r="E63" s="44">
        <v>5724</v>
      </c>
      <c r="F63" s="44">
        <v>5672</v>
      </c>
      <c r="G63" s="44">
        <v>5672</v>
      </c>
      <c r="H63" s="44">
        <v>5026</v>
      </c>
      <c r="I63" s="44">
        <v>3625</v>
      </c>
      <c r="J63" s="44">
        <v>2342</v>
      </c>
      <c r="K63" s="44">
        <v>1114</v>
      </c>
      <c r="L63" s="44">
        <v>5531</v>
      </c>
      <c r="M63" s="44">
        <v>4143</v>
      </c>
      <c r="N63" s="44">
        <v>2717</v>
      </c>
      <c r="O63" s="44">
        <v>1335</v>
      </c>
      <c r="Q63" s="31">
        <v>5026</v>
      </c>
      <c r="R63" s="31">
        <f t="shared" si="0"/>
        <v>0</v>
      </c>
    </row>
    <row r="64" spans="2:18" x14ac:dyDescent="0.35">
      <c r="B64" s="43" t="s">
        <v>1</v>
      </c>
      <c r="C64" s="43" t="s">
        <v>115</v>
      </c>
      <c r="D64" s="43" t="s">
        <v>116</v>
      </c>
      <c r="E64" s="44">
        <v>55</v>
      </c>
      <c r="F64" s="44">
        <v>54</v>
      </c>
      <c r="G64" s="44">
        <v>54</v>
      </c>
      <c r="H64" s="44">
        <v>36</v>
      </c>
      <c r="I64" s="44">
        <v>29</v>
      </c>
      <c r="J64" s="44">
        <v>20</v>
      </c>
      <c r="K64" s="44">
        <v>3</v>
      </c>
      <c r="L64" s="44">
        <v>37</v>
      </c>
      <c r="M64" s="44">
        <v>29</v>
      </c>
      <c r="N64" s="44">
        <v>18</v>
      </c>
      <c r="O64" s="44">
        <v>7</v>
      </c>
      <c r="Q64" s="31">
        <v>36</v>
      </c>
      <c r="R64" s="31">
        <f t="shared" si="0"/>
        <v>0</v>
      </c>
    </row>
    <row r="65" spans="2:18" x14ac:dyDescent="0.35">
      <c r="B65" s="43" t="s">
        <v>1</v>
      </c>
      <c r="C65" s="43" t="s">
        <v>117</v>
      </c>
      <c r="D65" s="43" t="s">
        <v>118</v>
      </c>
      <c r="E65" s="44">
        <v>471</v>
      </c>
      <c r="F65" s="44">
        <v>471</v>
      </c>
      <c r="G65" s="44">
        <v>471</v>
      </c>
      <c r="H65" s="44">
        <v>453</v>
      </c>
      <c r="I65" s="44">
        <v>358</v>
      </c>
      <c r="J65" s="44">
        <v>237</v>
      </c>
      <c r="K65" s="44">
        <v>121</v>
      </c>
      <c r="L65" s="44">
        <v>422</v>
      </c>
      <c r="M65" s="44">
        <v>312</v>
      </c>
      <c r="N65" s="44">
        <v>207</v>
      </c>
      <c r="O65" s="44">
        <v>84</v>
      </c>
      <c r="Q65" s="31">
        <v>453</v>
      </c>
      <c r="R65" s="31">
        <f t="shared" si="0"/>
        <v>0</v>
      </c>
    </row>
    <row r="66" spans="2:18" x14ac:dyDescent="0.35">
      <c r="B66" s="43" t="s">
        <v>1</v>
      </c>
      <c r="C66" s="43" t="s">
        <v>119</v>
      </c>
      <c r="D66" s="43" t="s">
        <v>120</v>
      </c>
      <c r="E66" s="44">
        <v>5533</v>
      </c>
      <c r="F66" s="44">
        <v>5760</v>
      </c>
      <c r="G66" s="44">
        <v>5760</v>
      </c>
      <c r="H66" s="44">
        <v>5607</v>
      </c>
      <c r="I66" s="44">
        <v>4071</v>
      </c>
      <c r="J66" s="44">
        <v>2740</v>
      </c>
      <c r="K66" s="44">
        <v>1363</v>
      </c>
      <c r="L66" s="44">
        <v>5755</v>
      </c>
      <c r="M66" s="44">
        <v>4130</v>
      </c>
      <c r="N66" s="44">
        <v>2732</v>
      </c>
      <c r="O66" s="44">
        <v>1357</v>
      </c>
      <c r="Q66" s="31">
        <v>5607</v>
      </c>
      <c r="R66" s="31">
        <f t="shared" si="0"/>
        <v>0</v>
      </c>
    </row>
    <row r="67" spans="2:18" x14ac:dyDescent="0.35">
      <c r="B67" s="43" t="s">
        <v>1</v>
      </c>
      <c r="C67" s="43" t="s">
        <v>121</v>
      </c>
      <c r="D67" s="43" t="s">
        <v>122</v>
      </c>
      <c r="E67" s="44">
        <v>34673</v>
      </c>
      <c r="F67" s="44">
        <v>50116</v>
      </c>
      <c r="G67" s="44">
        <v>50116</v>
      </c>
      <c r="H67" s="44">
        <v>55112</v>
      </c>
      <c r="I67" s="44">
        <v>40293</v>
      </c>
      <c r="J67" s="44">
        <v>26931</v>
      </c>
      <c r="K67" s="44">
        <v>14000</v>
      </c>
      <c r="L67" s="44">
        <v>43151</v>
      </c>
      <c r="M67" s="44">
        <v>33142</v>
      </c>
      <c r="N67" s="44">
        <v>14963</v>
      </c>
      <c r="O67" s="44">
        <v>5468</v>
      </c>
      <c r="Q67" s="31">
        <v>55112</v>
      </c>
      <c r="R67" s="31">
        <f t="shared" ref="R67:R77" si="1">Q67-H67</f>
        <v>0</v>
      </c>
    </row>
    <row r="68" spans="2:18" x14ac:dyDescent="0.35">
      <c r="B68" s="43" t="s">
        <v>1</v>
      </c>
      <c r="C68" s="43" t="s">
        <v>123</v>
      </c>
      <c r="D68" s="43" t="s">
        <v>124</v>
      </c>
      <c r="E68" s="44">
        <v>32758</v>
      </c>
      <c r="F68" s="44">
        <v>32831</v>
      </c>
      <c r="G68" s="44">
        <v>32831</v>
      </c>
      <c r="H68" s="44">
        <v>33184</v>
      </c>
      <c r="I68" s="44">
        <v>24308</v>
      </c>
      <c r="J68" s="44">
        <v>16676</v>
      </c>
      <c r="K68" s="44">
        <v>8066</v>
      </c>
      <c r="L68" s="44">
        <v>33547</v>
      </c>
      <c r="M68" s="44">
        <v>25114</v>
      </c>
      <c r="N68" s="44">
        <v>17678</v>
      </c>
      <c r="O68" s="44">
        <v>7994</v>
      </c>
      <c r="Q68" s="31">
        <v>33184</v>
      </c>
      <c r="R68" s="31">
        <f t="shared" si="1"/>
        <v>0</v>
      </c>
    </row>
    <row r="69" spans="2:18" x14ac:dyDescent="0.35">
      <c r="B69" s="43" t="s">
        <v>1</v>
      </c>
      <c r="C69" s="43" t="s">
        <v>125</v>
      </c>
      <c r="D69" s="43" t="s">
        <v>126</v>
      </c>
      <c r="E69" s="44">
        <v>118100</v>
      </c>
      <c r="F69" s="44">
        <v>114276</v>
      </c>
      <c r="G69" s="44">
        <v>114276</v>
      </c>
      <c r="H69" s="44">
        <v>114423</v>
      </c>
      <c r="I69" s="44">
        <v>83778</v>
      </c>
      <c r="J69" s="44">
        <v>55830</v>
      </c>
      <c r="K69" s="44">
        <v>26920</v>
      </c>
      <c r="L69" s="44">
        <v>118025</v>
      </c>
      <c r="M69" s="44">
        <v>86185</v>
      </c>
      <c r="N69" s="44">
        <v>57866</v>
      </c>
      <c r="O69" s="44">
        <v>27552</v>
      </c>
      <c r="Q69" s="31">
        <v>114423</v>
      </c>
      <c r="R69" s="31">
        <f t="shared" si="1"/>
        <v>0</v>
      </c>
    </row>
    <row r="70" spans="2:18" x14ac:dyDescent="0.35">
      <c r="B70" s="43" t="s">
        <v>1</v>
      </c>
      <c r="C70" s="43" t="s">
        <v>127</v>
      </c>
      <c r="D70" s="43" t="s">
        <v>128</v>
      </c>
      <c r="E70" s="44">
        <v>30021</v>
      </c>
      <c r="F70" s="44">
        <v>30570</v>
      </c>
      <c r="G70" s="44">
        <v>30570</v>
      </c>
      <c r="H70" s="44">
        <v>31470</v>
      </c>
      <c r="I70" s="44">
        <v>23523</v>
      </c>
      <c r="J70" s="44">
        <v>16517</v>
      </c>
      <c r="K70" s="44">
        <v>7920</v>
      </c>
      <c r="L70" s="44">
        <v>29836</v>
      </c>
      <c r="M70" s="44">
        <v>22015</v>
      </c>
      <c r="N70" s="44">
        <v>15517</v>
      </c>
      <c r="O70" s="44">
        <v>7708</v>
      </c>
      <c r="Q70" s="31">
        <v>31470</v>
      </c>
      <c r="R70" s="31">
        <f t="shared" si="1"/>
        <v>0</v>
      </c>
    </row>
    <row r="71" spans="2:18" x14ac:dyDescent="0.35">
      <c r="B71" s="43" t="s">
        <v>1</v>
      </c>
      <c r="C71" s="43" t="s">
        <v>129</v>
      </c>
      <c r="D71" s="43" t="s">
        <v>130</v>
      </c>
      <c r="E71" s="44">
        <v>35998</v>
      </c>
      <c r="F71" s="44">
        <v>34624</v>
      </c>
      <c r="G71" s="44">
        <v>34624</v>
      </c>
      <c r="H71" s="44">
        <v>33321</v>
      </c>
      <c r="I71" s="44">
        <v>24721</v>
      </c>
      <c r="J71" s="44">
        <v>16687</v>
      </c>
      <c r="K71" s="44">
        <v>8271</v>
      </c>
      <c r="L71" s="44">
        <v>32335</v>
      </c>
      <c r="M71" s="44">
        <v>24491</v>
      </c>
      <c r="N71" s="44">
        <v>16170</v>
      </c>
      <c r="O71" s="44">
        <v>8171</v>
      </c>
      <c r="Q71" s="31">
        <v>33321</v>
      </c>
      <c r="R71" s="31">
        <f t="shared" si="1"/>
        <v>0</v>
      </c>
    </row>
    <row r="72" spans="2:18" x14ac:dyDescent="0.35">
      <c r="B72" s="43" t="s">
        <v>1</v>
      </c>
      <c r="C72" s="43" t="s">
        <v>131</v>
      </c>
      <c r="D72" s="43" t="s">
        <v>132</v>
      </c>
      <c r="E72" s="44">
        <v>107233</v>
      </c>
      <c r="F72" s="44">
        <v>104018</v>
      </c>
      <c r="G72" s="44">
        <v>104018</v>
      </c>
      <c r="H72" s="44">
        <v>104920</v>
      </c>
      <c r="I72" s="44">
        <v>75048</v>
      </c>
      <c r="J72" s="44">
        <v>52294</v>
      </c>
      <c r="K72" s="44">
        <v>22878</v>
      </c>
      <c r="L72" s="44">
        <v>104821</v>
      </c>
      <c r="M72" s="44">
        <v>76153</v>
      </c>
      <c r="N72" s="44">
        <v>52830</v>
      </c>
      <c r="O72" s="44">
        <v>24251</v>
      </c>
      <c r="Q72" s="31">
        <v>104920</v>
      </c>
      <c r="R72" s="31">
        <f t="shared" si="1"/>
        <v>0</v>
      </c>
    </row>
    <row r="73" spans="2:18" x14ac:dyDescent="0.35">
      <c r="B73" s="43" t="s">
        <v>1</v>
      </c>
      <c r="C73" s="43" t="s">
        <v>133</v>
      </c>
      <c r="D73" s="43" t="s">
        <v>134</v>
      </c>
      <c r="E73" s="44">
        <v>34150</v>
      </c>
      <c r="F73" s="44">
        <v>34119</v>
      </c>
      <c r="G73" s="44">
        <v>34119</v>
      </c>
      <c r="H73" s="44">
        <v>35964</v>
      </c>
      <c r="I73" s="44">
        <v>25778</v>
      </c>
      <c r="J73" s="44">
        <v>16236</v>
      </c>
      <c r="K73" s="44">
        <v>6979</v>
      </c>
      <c r="L73" s="44">
        <v>33878</v>
      </c>
      <c r="M73" s="44">
        <v>25078</v>
      </c>
      <c r="N73" s="44">
        <v>17903</v>
      </c>
      <c r="O73" s="44">
        <v>8030</v>
      </c>
      <c r="Q73" s="31">
        <v>35964</v>
      </c>
      <c r="R73" s="31">
        <f t="shared" si="1"/>
        <v>0</v>
      </c>
    </row>
    <row r="74" spans="2:18" x14ac:dyDescent="0.35">
      <c r="B74" s="43" t="s">
        <v>1</v>
      </c>
      <c r="C74" s="43" t="s">
        <v>135</v>
      </c>
      <c r="D74" s="43" t="s">
        <v>136</v>
      </c>
      <c r="E74" s="44">
        <v>46482</v>
      </c>
      <c r="F74" s="44">
        <v>46213</v>
      </c>
      <c r="G74" s="44">
        <v>46213</v>
      </c>
      <c r="H74" s="44">
        <v>43367</v>
      </c>
      <c r="I74" s="44">
        <v>33014</v>
      </c>
      <c r="J74" s="44">
        <v>22110</v>
      </c>
      <c r="K74" s="44">
        <v>10642</v>
      </c>
      <c r="L74" s="44">
        <v>49829</v>
      </c>
      <c r="M74" s="44">
        <v>38494</v>
      </c>
      <c r="N74" s="44">
        <v>25391</v>
      </c>
      <c r="O74" s="44">
        <v>12089</v>
      </c>
      <c r="Q74" s="31">
        <v>43367</v>
      </c>
      <c r="R74" s="31">
        <f t="shared" si="1"/>
        <v>0</v>
      </c>
    </row>
    <row r="75" spans="2:18" x14ac:dyDescent="0.35">
      <c r="B75" s="43" t="s">
        <v>1</v>
      </c>
      <c r="C75" s="43" t="s">
        <v>137</v>
      </c>
      <c r="D75" s="43" t="s">
        <v>138</v>
      </c>
      <c r="E75" s="44">
        <v>12878</v>
      </c>
      <c r="F75" s="44">
        <v>12135</v>
      </c>
      <c r="G75" s="44">
        <v>12135</v>
      </c>
      <c r="H75" s="44">
        <v>11707</v>
      </c>
      <c r="I75" s="44">
        <v>8782</v>
      </c>
      <c r="J75" s="44">
        <v>5895</v>
      </c>
      <c r="K75" s="44">
        <v>2902</v>
      </c>
      <c r="L75" s="44">
        <v>13433</v>
      </c>
      <c r="M75" s="44">
        <v>10060</v>
      </c>
      <c r="N75" s="44">
        <v>6972</v>
      </c>
      <c r="O75" s="44">
        <v>3152</v>
      </c>
      <c r="Q75" s="31">
        <v>11707</v>
      </c>
      <c r="R75" s="31">
        <f t="shared" si="1"/>
        <v>0</v>
      </c>
    </row>
    <row r="76" spans="2:18" x14ac:dyDescent="0.35">
      <c r="B76" s="43" t="s">
        <v>1</v>
      </c>
      <c r="C76" s="43" t="s">
        <v>10</v>
      </c>
      <c r="D76" s="43" t="s">
        <v>139</v>
      </c>
      <c r="E76" s="44">
        <v>82383</v>
      </c>
      <c r="F76" s="44">
        <v>85139</v>
      </c>
      <c r="G76" s="44">
        <v>85139</v>
      </c>
      <c r="H76" s="44">
        <v>81255</v>
      </c>
      <c r="I76" s="44">
        <v>59938</v>
      </c>
      <c r="J76" s="44">
        <v>41065</v>
      </c>
      <c r="K76" s="44">
        <v>20010</v>
      </c>
      <c r="L76" s="44">
        <v>88235</v>
      </c>
      <c r="M76" s="44">
        <v>68329</v>
      </c>
      <c r="N76" s="44">
        <v>45687</v>
      </c>
      <c r="O76" s="44">
        <v>20740</v>
      </c>
      <c r="Q76" s="31">
        <v>81255</v>
      </c>
      <c r="R76" s="31">
        <f t="shared" si="1"/>
        <v>0</v>
      </c>
    </row>
    <row r="77" spans="2:18" x14ac:dyDescent="0.35">
      <c r="B77" s="43" t="s">
        <v>1</v>
      </c>
      <c r="C77" s="43" t="s">
        <v>140</v>
      </c>
      <c r="D77" s="43" t="s">
        <v>141</v>
      </c>
      <c r="E77" s="44">
        <v>-4512</v>
      </c>
      <c r="F77" s="44">
        <v>5490</v>
      </c>
      <c r="G77" s="44">
        <v>5490</v>
      </c>
      <c r="H77" s="44">
        <v>0</v>
      </c>
      <c r="I77" s="44">
        <v>0</v>
      </c>
      <c r="J77" s="44">
        <v>0</v>
      </c>
      <c r="K77" s="44">
        <v>0</v>
      </c>
      <c r="L77" s="44">
        <v>0</v>
      </c>
      <c r="M77" s="44">
        <v>0</v>
      </c>
      <c r="N77" s="44">
        <v>0</v>
      </c>
      <c r="O77" s="44">
        <v>0</v>
      </c>
      <c r="Q77" s="31">
        <v>0</v>
      </c>
      <c r="R77" s="31">
        <f t="shared" si="1"/>
        <v>0</v>
      </c>
    </row>
    <row r="78" spans="2:18" x14ac:dyDescent="0.35">
      <c r="B78" s="39" t="s">
        <v>147</v>
      </c>
      <c r="C78" s="40" t="s">
        <v>174</v>
      </c>
      <c r="D78" s="40" t="s">
        <v>174</v>
      </c>
      <c r="E78" s="50">
        <v>12213670</v>
      </c>
      <c r="F78" s="50">
        <v>12322304</v>
      </c>
      <c r="G78" s="50">
        <v>12322304</v>
      </c>
      <c r="H78" s="50">
        <v>12268890</v>
      </c>
      <c r="I78" s="50">
        <v>9096502</v>
      </c>
      <c r="J78" s="50">
        <v>6114508</v>
      </c>
      <c r="K78" s="50">
        <v>3023356</v>
      </c>
      <c r="L78" s="50">
        <v>12193202</v>
      </c>
      <c r="M78" s="50">
        <v>9057838</v>
      </c>
      <c r="N78" s="50">
        <v>6008964</v>
      </c>
      <c r="O78" s="50">
        <v>2979823</v>
      </c>
      <c r="Q78" s="31" t="e">
        <v>#N/A</v>
      </c>
    </row>
    <row r="79" spans="2:18" ht="0" hidden="1" customHeight="1" x14ac:dyDescent="0.35"/>
    <row r="81" spans="5:19" x14ac:dyDescent="0.35">
      <c r="E81" s="50">
        <v>12213670</v>
      </c>
      <c r="F81" s="50">
        <v>12322304</v>
      </c>
      <c r="G81" s="50">
        <v>12322304</v>
      </c>
      <c r="H81" s="50">
        <v>12268890</v>
      </c>
      <c r="I81" s="50">
        <v>9096502</v>
      </c>
      <c r="J81" s="50">
        <v>6114508</v>
      </c>
      <c r="K81" s="50">
        <v>3023356</v>
      </c>
      <c r="L81" s="50">
        <v>12193202</v>
      </c>
      <c r="M81" s="50">
        <v>9057838</v>
      </c>
      <c r="N81" s="50">
        <v>6008964</v>
      </c>
      <c r="O81" s="50">
        <v>2979823</v>
      </c>
      <c r="P81" s="50">
        <v>11609569</v>
      </c>
      <c r="Q81" s="50">
        <v>8697645</v>
      </c>
      <c r="R81" s="50">
        <v>5817525</v>
      </c>
      <c r="S81" s="50">
        <v>2886996</v>
      </c>
    </row>
    <row r="83" spans="5:19" x14ac:dyDescent="0.35">
      <c r="E83" s="82">
        <f>E78-E81</f>
        <v>0</v>
      </c>
      <c r="F83" s="82">
        <f t="shared" ref="F83:P83" si="2">F78-F81</f>
        <v>0</v>
      </c>
      <c r="G83" s="82">
        <f t="shared" si="2"/>
        <v>0</v>
      </c>
      <c r="H83" s="82">
        <f t="shared" si="2"/>
        <v>0</v>
      </c>
      <c r="I83" s="82">
        <f t="shared" si="2"/>
        <v>0</v>
      </c>
      <c r="J83" s="82">
        <f t="shared" si="2"/>
        <v>0</v>
      </c>
      <c r="K83" s="82">
        <f t="shared" si="2"/>
        <v>0</v>
      </c>
      <c r="L83" s="82">
        <f t="shared" si="2"/>
        <v>0</v>
      </c>
      <c r="M83" s="82">
        <f t="shared" si="2"/>
        <v>0</v>
      </c>
      <c r="N83" s="82">
        <f t="shared" si="2"/>
        <v>0</v>
      </c>
      <c r="O83" s="82">
        <f t="shared" si="2"/>
        <v>0</v>
      </c>
      <c r="P83" s="82">
        <f t="shared" si="2"/>
        <v>-11609569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83039-D829-4887-9587-0E637573507D}">
  <dimension ref="B1:I78"/>
  <sheetViews>
    <sheetView workbookViewId="0"/>
  </sheetViews>
  <sheetFormatPr defaultColWidth="9.1796875" defaultRowHeight="14.5" x14ac:dyDescent="0.35"/>
  <cols>
    <col min="1" max="1" width="0.1796875" style="31" customWidth="1"/>
    <col min="2" max="2" width="7" style="31" customWidth="1"/>
    <col min="3" max="3" width="10" style="31" customWidth="1"/>
    <col min="4" max="4" width="31.26953125" style="31" customWidth="1"/>
    <col min="5" max="9" width="9.54296875" style="31" bestFit="1" customWidth="1"/>
    <col min="10" max="10" width="0" style="31" hidden="1" customWidth="1"/>
    <col min="11" max="11" width="119.1796875" style="31" customWidth="1"/>
    <col min="12" max="16384" width="9.1796875" style="31"/>
  </cols>
  <sheetData>
    <row r="1" spans="2:9" ht="42" x14ac:dyDescent="0.35">
      <c r="B1" s="49" t="s">
        <v>142</v>
      </c>
      <c r="C1" s="49" t="s">
        <v>143</v>
      </c>
      <c r="D1" s="49" t="s">
        <v>144</v>
      </c>
      <c r="E1" s="50" t="s">
        <v>188</v>
      </c>
      <c r="F1" s="50" t="s">
        <v>160</v>
      </c>
      <c r="G1" s="50" t="s">
        <v>161</v>
      </c>
      <c r="H1" s="50" t="s">
        <v>162</v>
      </c>
      <c r="I1" s="50" t="s">
        <v>148</v>
      </c>
    </row>
    <row r="2" spans="2:9" ht="20" x14ac:dyDescent="0.35">
      <c r="B2" s="43" t="s">
        <v>1</v>
      </c>
      <c r="C2" s="43" t="s">
        <v>17</v>
      </c>
      <c r="D2" s="43" t="s">
        <v>18</v>
      </c>
      <c r="E2" s="44">
        <v>6032</v>
      </c>
      <c r="F2" s="44">
        <v>6105</v>
      </c>
      <c r="G2" s="44">
        <v>6105</v>
      </c>
      <c r="H2" s="44">
        <v>7013</v>
      </c>
      <c r="I2" s="44">
        <v>8342</v>
      </c>
    </row>
    <row r="3" spans="2:9" x14ac:dyDescent="0.35">
      <c r="B3" s="43" t="s">
        <v>1</v>
      </c>
      <c r="C3" s="43" t="s">
        <v>6</v>
      </c>
      <c r="D3" s="43" t="s">
        <v>19</v>
      </c>
      <c r="E3" s="44">
        <v>180424</v>
      </c>
      <c r="F3" s="44">
        <v>181601</v>
      </c>
      <c r="G3" s="44">
        <v>181601</v>
      </c>
      <c r="H3" s="44">
        <v>181132</v>
      </c>
      <c r="I3" s="44">
        <v>184588</v>
      </c>
    </row>
    <row r="4" spans="2:9" ht="20" x14ac:dyDescent="0.35">
      <c r="B4" s="43" t="s">
        <v>1</v>
      </c>
      <c r="C4" s="43" t="s">
        <v>20</v>
      </c>
      <c r="D4" s="43" t="s">
        <v>21</v>
      </c>
      <c r="E4" s="44">
        <v>2100</v>
      </c>
      <c r="F4" s="44">
        <v>2152</v>
      </c>
      <c r="G4" s="44">
        <v>2152</v>
      </c>
      <c r="H4" s="44">
        <v>2123</v>
      </c>
      <c r="I4" s="44">
        <v>2025</v>
      </c>
    </row>
    <row r="5" spans="2:9" x14ac:dyDescent="0.35">
      <c r="B5" s="43" t="s">
        <v>1</v>
      </c>
      <c r="C5" s="43" t="s">
        <v>22</v>
      </c>
      <c r="D5" s="43" t="s">
        <v>23</v>
      </c>
      <c r="E5" s="44">
        <v>416</v>
      </c>
      <c r="F5" s="44">
        <v>379</v>
      </c>
      <c r="G5" s="44">
        <v>379</v>
      </c>
      <c r="H5" s="44">
        <v>470</v>
      </c>
      <c r="I5" s="44">
        <v>374</v>
      </c>
    </row>
    <row r="6" spans="2:9" x14ac:dyDescent="0.35">
      <c r="B6" s="43" t="s">
        <v>1</v>
      </c>
      <c r="C6" s="43" t="s">
        <v>24</v>
      </c>
      <c r="D6" s="43" t="s">
        <v>25</v>
      </c>
      <c r="E6" s="44">
        <v>43</v>
      </c>
      <c r="F6" s="44">
        <v>43</v>
      </c>
      <c r="G6" s="44">
        <v>43</v>
      </c>
      <c r="H6" s="44">
        <v>108</v>
      </c>
      <c r="I6" s="44">
        <v>113</v>
      </c>
    </row>
    <row r="7" spans="2:9" x14ac:dyDescent="0.35">
      <c r="B7" s="43" t="s">
        <v>1</v>
      </c>
      <c r="C7" s="43" t="s">
        <v>26</v>
      </c>
      <c r="D7" s="43" t="s">
        <v>27</v>
      </c>
      <c r="E7" s="44">
        <v>15972</v>
      </c>
      <c r="F7" s="44">
        <v>15972</v>
      </c>
      <c r="G7" s="44">
        <v>15972</v>
      </c>
      <c r="H7" s="44">
        <v>13857</v>
      </c>
      <c r="I7" s="44">
        <v>16054</v>
      </c>
    </row>
    <row r="8" spans="2:9" x14ac:dyDescent="0.35">
      <c r="B8" s="43" t="s">
        <v>1</v>
      </c>
      <c r="C8" s="43" t="s">
        <v>28</v>
      </c>
      <c r="D8" s="43" t="s">
        <v>29</v>
      </c>
      <c r="E8" s="44">
        <v>13309</v>
      </c>
      <c r="F8" s="44">
        <v>13441</v>
      </c>
      <c r="G8" s="44">
        <v>13441</v>
      </c>
      <c r="H8" s="44">
        <v>13555</v>
      </c>
      <c r="I8" s="44">
        <v>13543</v>
      </c>
    </row>
    <row r="9" spans="2:9" ht="20" x14ac:dyDescent="0.35">
      <c r="B9" s="43" t="s">
        <v>1</v>
      </c>
      <c r="C9" s="43" t="s">
        <v>176</v>
      </c>
      <c r="D9" s="43" t="s">
        <v>177</v>
      </c>
      <c r="E9" s="44">
        <v>0</v>
      </c>
      <c r="F9" s="44">
        <v>0</v>
      </c>
      <c r="G9" s="44">
        <v>0</v>
      </c>
      <c r="H9" s="44">
        <v>0</v>
      </c>
      <c r="I9" s="44">
        <v>4064</v>
      </c>
    </row>
    <row r="10" spans="2:9" x14ac:dyDescent="0.35">
      <c r="B10" s="43" t="s">
        <v>1</v>
      </c>
      <c r="C10" s="43" t="s">
        <v>14</v>
      </c>
      <c r="D10" s="43" t="s">
        <v>15</v>
      </c>
      <c r="E10" s="44">
        <v>474708</v>
      </c>
      <c r="F10" s="44">
        <v>470612</v>
      </c>
      <c r="G10" s="44">
        <v>470612</v>
      </c>
      <c r="H10" s="44">
        <v>492702</v>
      </c>
      <c r="I10" s="44">
        <v>504669</v>
      </c>
    </row>
    <row r="11" spans="2:9" x14ac:dyDescent="0.35">
      <c r="B11" s="43" t="s">
        <v>1</v>
      </c>
      <c r="C11" s="43" t="s">
        <v>30</v>
      </c>
      <c r="D11" s="43" t="s">
        <v>31</v>
      </c>
      <c r="E11" s="44">
        <v>2043</v>
      </c>
      <c r="F11" s="44">
        <v>1927</v>
      </c>
      <c r="G11" s="44">
        <v>1927</v>
      </c>
      <c r="H11" s="44">
        <v>1695</v>
      </c>
      <c r="I11" s="44">
        <v>1986</v>
      </c>
    </row>
    <row r="12" spans="2:9" x14ac:dyDescent="0.35">
      <c r="B12" s="43" t="s">
        <v>1</v>
      </c>
      <c r="C12" s="43" t="s">
        <v>32</v>
      </c>
      <c r="D12" s="43" t="s">
        <v>33</v>
      </c>
      <c r="E12" s="44">
        <v>187762</v>
      </c>
      <c r="F12" s="44">
        <v>187615</v>
      </c>
      <c r="G12" s="44">
        <v>187615</v>
      </c>
      <c r="H12" s="44">
        <v>190716</v>
      </c>
      <c r="I12" s="44">
        <v>180775</v>
      </c>
    </row>
    <row r="13" spans="2:9" x14ac:dyDescent="0.35">
      <c r="B13" s="43" t="s">
        <v>1</v>
      </c>
      <c r="C13" s="43" t="s">
        <v>7</v>
      </c>
      <c r="D13" s="43" t="s">
        <v>34</v>
      </c>
      <c r="E13" s="44">
        <v>3464870</v>
      </c>
      <c r="F13" s="44">
        <v>3481316</v>
      </c>
      <c r="G13" s="44">
        <v>3481316</v>
      </c>
      <c r="H13" s="44">
        <v>3448724</v>
      </c>
      <c r="I13" s="44">
        <v>3424673</v>
      </c>
    </row>
    <row r="14" spans="2:9" x14ac:dyDescent="0.35">
      <c r="B14" s="43" t="s">
        <v>1</v>
      </c>
      <c r="C14" s="43" t="s">
        <v>35</v>
      </c>
      <c r="D14" s="43" t="s">
        <v>36</v>
      </c>
      <c r="E14" s="44">
        <v>124900</v>
      </c>
      <c r="F14" s="44">
        <v>125342</v>
      </c>
      <c r="G14" s="44">
        <v>125342</v>
      </c>
      <c r="H14" s="44">
        <v>121650</v>
      </c>
      <c r="I14" s="44">
        <v>122564</v>
      </c>
    </row>
    <row r="15" spans="2:9" x14ac:dyDescent="0.35">
      <c r="B15" s="43" t="s">
        <v>1</v>
      </c>
      <c r="C15" s="43" t="s">
        <v>37</v>
      </c>
      <c r="D15" s="43" t="s">
        <v>38</v>
      </c>
      <c r="E15" s="44">
        <v>30593</v>
      </c>
      <c r="F15" s="44">
        <v>30941</v>
      </c>
      <c r="G15" s="44">
        <v>30941</v>
      </c>
      <c r="H15" s="44">
        <v>30665</v>
      </c>
      <c r="I15" s="44">
        <v>28987</v>
      </c>
    </row>
    <row r="16" spans="2:9" x14ac:dyDescent="0.35">
      <c r="B16" s="43" t="s">
        <v>1</v>
      </c>
      <c r="C16" s="43" t="s">
        <v>16</v>
      </c>
      <c r="D16" s="43" t="s">
        <v>39</v>
      </c>
      <c r="E16" s="44">
        <v>49910</v>
      </c>
      <c r="F16" s="44">
        <v>48673</v>
      </c>
      <c r="G16" s="44">
        <v>48673</v>
      </c>
      <c r="H16" s="44">
        <v>43843</v>
      </c>
      <c r="I16" s="44">
        <v>50745</v>
      </c>
    </row>
    <row r="17" spans="2:9" x14ac:dyDescent="0.35">
      <c r="B17" s="43" t="s">
        <v>1</v>
      </c>
      <c r="C17" s="43" t="s">
        <v>40</v>
      </c>
      <c r="D17" s="43" t="s">
        <v>41</v>
      </c>
      <c r="E17" s="44">
        <v>4223</v>
      </c>
      <c r="F17" s="44">
        <v>4297</v>
      </c>
      <c r="G17" s="44">
        <v>4297</v>
      </c>
      <c r="H17" s="44">
        <v>3916</v>
      </c>
      <c r="I17" s="44">
        <v>5679</v>
      </c>
    </row>
    <row r="18" spans="2:9" x14ac:dyDescent="0.35">
      <c r="B18" s="43" t="s">
        <v>1</v>
      </c>
      <c r="C18" s="43" t="s">
        <v>178</v>
      </c>
      <c r="D18" s="43" t="s">
        <v>179</v>
      </c>
      <c r="E18" s="44">
        <v>0</v>
      </c>
      <c r="F18" s="44">
        <v>0</v>
      </c>
      <c r="G18" s="44">
        <v>0</v>
      </c>
      <c r="H18" s="44">
        <v>0</v>
      </c>
      <c r="I18" s="44">
        <v>4622</v>
      </c>
    </row>
    <row r="19" spans="2:9" x14ac:dyDescent="0.35">
      <c r="B19" s="43" t="s">
        <v>1</v>
      </c>
      <c r="C19" s="43" t="s">
        <v>42</v>
      </c>
      <c r="D19" s="43" t="s">
        <v>43</v>
      </c>
      <c r="E19" s="44">
        <v>2344</v>
      </c>
      <c r="F19" s="44">
        <v>2290</v>
      </c>
      <c r="G19" s="44">
        <v>2290</v>
      </c>
      <c r="H19" s="44">
        <v>1930</v>
      </c>
      <c r="I19" s="44">
        <v>2228</v>
      </c>
    </row>
    <row r="20" spans="2:9" x14ac:dyDescent="0.35">
      <c r="B20" s="43" t="s">
        <v>1</v>
      </c>
      <c r="C20" s="43" t="s">
        <v>44</v>
      </c>
      <c r="D20" s="43" t="s">
        <v>45</v>
      </c>
      <c r="E20" s="44">
        <v>8135</v>
      </c>
      <c r="F20" s="44">
        <v>8137</v>
      </c>
      <c r="G20" s="44">
        <v>8137</v>
      </c>
      <c r="H20" s="44">
        <v>8274</v>
      </c>
      <c r="I20" s="44">
        <v>7154</v>
      </c>
    </row>
    <row r="21" spans="2:9" x14ac:dyDescent="0.35">
      <c r="B21" s="43" t="s">
        <v>1</v>
      </c>
      <c r="C21" s="43" t="s">
        <v>46</v>
      </c>
      <c r="D21" s="43" t="s">
        <v>47</v>
      </c>
      <c r="E21" s="44">
        <v>101824</v>
      </c>
      <c r="F21" s="44">
        <v>100558</v>
      </c>
      <c r="G21" s="44">
        <v>100558</v>
      </c>
      <c r="H21" s="44">
        <v>93259</v>
      </c>
      <c r="I21" s="44">
        <v>103030</v>
      </c>
    </row>
    <row r="22" spans="2:9" x14ac:dyDescent="0.35">
      <c r="B22" s="43" t="s">
        <v>1</v>
      </c>
      <c r="C22" s="43" t="s">
        <v>48</v>
      </c>
      <c r="D22" s="43" t="s">
        <v>49</v>
      </c>
      <c r="E22" s="44">
        <v>83</v>
      </c>
      <c r="F22" s="44">
        <v>83</v>
      </c>
      <c r="G22" s="44">
        <v>83</v>
      </c>
      <c r="H22" s="44">
        <v>113</v>
      </c>
      <c r="I22" s="44">
        <v>72</v>
      </c>
    </row>
    <row r="23" spans="2:9" x14ac:dyDescent="0.35">
      <c r="B23" s="43" t="s">
        <v>1</v>
      </c>
      <c r="C23" s="43" t="s">
        <v>50</v>
      </c>
      <c r="D23" s="43" t="s">
        <v>51</v>
      </c>
      <c r="E23" s="44">
        <v>28</v>
      </c>
      <c r="F23" s="44">
        <v>28</v>
      </c>
      <c r="G23" s="44">
        <v>28</v>
      </c>
      <c r="H23" s="44">
        <v>28</v>
      </c>
      <c r="I23" s="44">
        <v>27</v>
      </c>
    </row>
    <row r="24" spans="2:9" x14ac:dyDescent="0.35">
      <c r="B24" s="43" t="s">
        <v>1</v>
      </c>
      <c r="C24" s="43" t="s">
        <v>52</v>
      </c>
      <c r="D24" s="43" t="s">
        <v>187</v>
      </c>
      <c r="E24" s="44">
        <v>3558</v>
      </c>
      <c r="F24" s="44">
        <v>3658</v>
      </c>
      <c r="G24" s="44">
        <v>3658</v>
      </c>
      <c r="H24" s="44">
        <v>3765</v>
      </c>
      <c r="I24" s="44">
        <v>3590</v>
      </c>
    </row>
    <row r="25" spans="2:9" x14ac:dyDescent="0.35">
      <c r="B25" s="43" t="s">
        <v>1</v>
      </c>
      <c r="C25" s="43" t="s">
        <v>53</v>
      </c>
      <c r="D25" s="43" t="s">
        <v>54</v>
      </c>
      <c r="E25" s="44">
        <v>5508</v>
      </c>
      <c r="F25" s="44">
        <v>4008</v>
      </c>
      <c r="G25" s="44">
        <v>4008</v>
      </c>
      <c r="H25" s="44">
        <v>4324</v>
      </c>
      <c r="I25" s="44">
        <v>4031</v>
      </c>
    </row>
    <row r="26" spans="2:9" x14ac:dyDescent="0.35">
      <c r="B26" s="43" t="s">
        <v>1</v>
      </c>
      <c r="C26" s="43" t="s">
        <v>55</v>
      </c>
      <c r="D26" s="43" t="s">
        <v>56</v>
      </c>
      <c r="E26" s="44">
        <v>4563373</v>
      </c>
      <c r="F26" s="44">
        <v>4649048</v>
      </c>
      <c r="G26" s="44">
        <v>4649048</v>
      </c>
      <c r="H26" s="44">
        <v>4576275</v>
      </c>
      <c r="I26" s="44">
        <v>4468897</v>
      </c>
    </row>
    <row r="27" spans="2:9" x14ac:dyDescent="0.35">
      <c r="B27" s="43" t="s">
        <v>1</v>
      </c>
      <c r="C27" s="43" t="s">
        <v>57</v>
      </c>
      <c r="D27" s="43" t="s">
        <v>58</v>
      </c>
      <c r="E27" s="44">
        <v>218</v>
      </c>
      <c r="F27" s="44">
        <v>218</v>
      </c>
      <c r="G27" s="44">
        <v>218</v>
      </c>
      <c r="H27" s="44">
        <v>274</v>
      </c>
      <c r="I27" s="44">
        <v>288</v>
      </c>
    </row>
    <row r="28" spans="2:9" x14ac:dyDescent="0.35">
      <c r="B28" s="43" t="s">
        <v>1</v>
      </c>
      <c r="C28" s="43" t="s">
        <v>59</v>
      </c>
      <c r="D28" s="43" t="s">
        <v>60</v>
      </c>
      <c r="E28" s="44">
        <v>2207</v>
      </c>
      <c r="F28" s="44">
        <v>824</v>
      </c>
      <c r="G28" s="44">
        <v>824</v>
      </c>
      <c r="H28" s="44">
        <v>939</v>
      </c>
      <c r="I28" s="44">
        <v>2319</v>
      </c>
    </row>
    <row r="29" spans="2:9" ht="20" x14ac:dyDescent="0.35">
      <c r="B29" s="43" t="s">
        <v>1</v>
      </c>
      <c r="C29" s="43" t="s">
        <v>61</v>
      </c>
      <c r="D29" s="43" t="s">
        <v>62</v>
      </c>
      <c r="E29" s="44">
        <v>411</v>
      </c>
      <c r="F29" s="44">
        <v>411</v>
      </c>
      <c r="G29" s="44">
        <v>411</v>
      </c>
      <c r="H29" s="44">
        <v>411</v>
      </c>
      <c r="I29" s="44">
        <v>375</v>
      </c>
    </row>
    <row r="30" spans="2:9" x14ac:dyDescent="0.35">
      <c r="B30" s="43" t="s">
        <v>1</v>
      </c>
      <c r="C30" s="43" t="s">
        <v>63</v>
      </c>
      <c r="D30" s="43" t="s">
        <v>64</v>
      </c>
      <c r="E30" s="44">
        <v>2145</v>
      </c>
      <c r="F30" s="44">
        <v>2078</v>
      </c>
      <c r="G30" s="44">
        <v>2078</v>
      </c>
      <c r="H30" s="44">
        <v>2223</v>
      </c>
      <c r="I30" s="44">
        <v>1616</v>
      </c>
    </row>
    <row r="31" spans="2:9" x14ac:dyDescent="0.35">
      <c r="B31" s="43" t="s">
        <v>1</v>
      </c>
      <c r="C31" s="43" t="s">
        <v>65</v>
      </c>
      <c r="D31" s="43" t="s">
        <v>66</v>
      </c>
      <c r="E31" s="44">
        <v>1461</v>
      </c>
      <c r="F31" s="44">
        <v>1408</v>
      </c>
      <c r="G31" s="44">
        <v>1408</v>
      </c>
      <c r="H31" s="44">
        <v>1343</v>
      </c>
      <c r="I31" s="44">
        <v>1431</v>
      </c>
    </row>
    <row r="32" spans="2:9" x14ac:dyDescent="0.35">
      <c r="B32" s="43" t="s">
        <v>1</v>
      </c>
      <c r="C32" s="43" t="s">
        <v>67</v>
      </c>
      <c r="D32" s="43" t="s">
        <v>68</v>
      </c>
      <c r="E32" s="44">
        <v>0</v>
      </c>
      <c r="F32" s="44">
        <v>0</v>
      </c>
      <c r="G32" s="44">
        <v>0</v>
      </c>
      <c r="H32" s="44">
        <v>0</v>
      </c>
      <c r="I32" s="44">
        <v>319</v>
      </c>
    </row>
    <row r="33" spans="2:9" x14ac:dyDescent="0.35">
      <c r="B33" s="43" t="s">
        <v>1</v>
      </c>
      <c r="C33" s="43" t="s">
        <v>69</v>
      </c>
      <c r="D33" s="43" t="s">
        <v>70</v>
      </c>
      <c r="E33" s="44">
        <v>5247</v>
      </c>
      <c r="F33" s="44">
        <v>5247</v>
      </c>
      <c r="G33" s="44">
        <v>5247</v>
      </c>
      <c r="H33" s="44">
        <v>4452</v>
      </c>
      <c r="I33" s="44">
        <v>4523</v>
      </c>
    </row>
    <row r="34" spans="2:9" x14ac:dyDescent="0.35">
      <c r="B34" s="43" t="s">
        <v>1</v>
      </c>
      <c r="C34" s="43" t="s">
        <v>71</v>
      </c>
      <c r="D34" s="43" t="s">
        <v>72</v>
      </c>
      <c r="E34" s="44">
        <v>10324</v>
      </c>
      <c r="F34" s="44">
        <v>10324</v>
      </c>
      <c r="G34" s="44">
        <v>10324</v>
      </c>
      <c r="H34" s="44">
        <v>10485</v>
      </c>
      <c r="I34" s="44">
        <v>10074</v>
      </c>
    </row>
    <row r="35" spans="2:9" x14ac:dyDescent="0.35">
      <c r="B35" s="43" t="s">
        <v>1</v>
      </c>
      <c r="C35" s="43" t="s">
        <v>2</v>
      </c>
      <c r="D35" s="43" t="s">
        <v>3</v>
      </c>
      <c r="E35" s="44">
        <v>31867</v>
      </c>
      <c r="F35" s="44">
        <v>31999</v>
      </c>
      <c r="G35" s="44">
        <v>31999</v>
      </c>
      <c r="H35" s="44">
        <v>32337</v>
      </c>
      <c r="I35" s="44">
        <v>32706</v>
      </c>
    </row>
    <row r="36" spans="2:9" x14ac:dyDescent="0.35">
      <c r="B36" s="43" t="s">
        <v>1</v>
      </c>
      <c r="C36" s="43" t="s">
        <v>0</v>
      </c>
      <c r="D36" s="43" t="s">
        <v>73</v>
      </c>
      <c r="E36" s="44">
        <v>632685</v>
      </c>
      <c r="F36" s="44">
        <v>619111</v>
      </c>
      <c r="G36" s="44">
        <v>619111</v>
      </c>
      <c r="H36" s="44">
        <v>656704</v>
      </c>
      <c r="I36" s="44">
        <v>666306</v>
      </c>
    </row>
    <row r="37" spans="2:9" x14ac:dyDescent="0.35">
      <c r="B37" s="43" t="s">
        <v>1</v>
      </c>
      <c r="C37" s="43" t="s">
        <v>74</v>
      </c>
      <c r="D37" s="43" t="s">
        <v>75</v>
      </c>
      <c r="E37" s="44">
        <v>870</v>
      </c>
      <c r="F37" s="44">
        <v>870</v>
      </c>
      <c r="G37" s="44">
        <v>870</v>
      </c>
      <c r="H37" s="44">
        <v>848</v>
      </c>
      <c r="I37" s="44">
        <v>779</v>
      </c>
    </row>
    <row r="38" spans="2:9" x14ac:dyDescent="0.35">
      <c r="B38" s="43" t="s">
        <v>1</v>
      </c>
      <c r="C38" s="43" t="s">
        <v>76</v>
      </c>
      <c r="D38" s="43" t="s">
        <v>77</v>
      </c>
      <c r="E38" s="44">
        <v>29112</v>
      </c>
      <c r="F38" s="44">
        <v>31294</v>
      </c>
      <c r="G38" s="44">
        <v>31294</v>
      </c>
      <c r="H38" s="44">
        <v>30608</v>
      </c>
      <c r="I38" s="44">
        <v>30148</v>
      </c>
    </row>
    <row r="39" spans="2:9" x14ac:dyDescent="0.35">
      <c r="B39" s="43" t="s">
        <v>1</v>
      </c>
      <c r="C39" s="43" t="s">
        <v>78</v>
      </c>
      <c r="D39" s="43" t="s">
        <v>79</v>
      </c>
      <c r="E39" s="44">
        <v>55747</v>
      </c>
      <c r="F39" s="44">
        <v>56887</v>
      </c>
      <c r="G39" s="44">
        <v>56887</v>
      </c>
      <c r="H39" s="44">
        <v>48143</v>
      </c>
      <c r="I39" s="44">
        <v>59856</v>
      </c>
    </row>
    <row r="40" spans="2:9" x14ac:dyDescent="0.35">
      <c r="B40" s="43" t="s">
        <v>1</v>
      </c>
      <c r="C40" s="43" t="s">
        <v>80</v>
      </c>
      <c r="D40" s="43" t="s">
        <v>81</v>
      </c>
      <c r="E40" s="44">
        <v>22752</v>
      </c>
      <c r="F40" s="44">
        <v>22752</v>
      </c>
      <c r="G40" s="44">
        <v>22752</v>
      </c>
      <c r="H40" s="44">
        <v>22398</v>
      </c>
      <c r="I40" s="44">
        <v>22487</v>
      </c>
    </row>
    <row r="41" spans="2:9" x14ac:dyDescent="0.35">
      <c r="B41" s="43" t="s">
        <v>1</v>
      </c>
      <c r="C41" s="43" t="s">
        <v>82</v>
      </c>
      <c r="D41" s="43" t="s">
        <v>83</v>
      </c>
      <c r="E41" s="44">
        <v>15930</v>
      </c>
      <c r="F41" s="44">
        <v>15930</v>
      </c>
      <c r="G41" s="44">
        <v>15930</v>
      </c>
      <c r="H41" s="44">
        <v>15739</v>
      </c>
      <c r="I41" s="44">
        <v>15247</v>
      </c>
    </row>
    <row r="42" spans="2:9" x14ac:dyDescent="0.35">
      <c r="B42" s="43" t="s">
        <v>1</v>
      </c>
      <c r="C42" s="43" t="s">
        <v>84</v>
      </c>
      <c r="D42" s="43" t="s">
        <v>85</v>
      </c>
      <c r="E42" s="44">
        <v>104</v>
      </c>
      <c r="F42" s="44">
        <v>104</v>
      </c>
      <c r="G42" s="44">
        <v>104</v>
      </c>
      <c r="H42" s="44">
        <v>116</v>
      </c>
      <c r="I42" s="44">
        <v>122</v>
      </c>
    </row>
    <row r="43" spans="2:9" x14ac:dyDescent="0.35">
      <c r="B43" s="43" t="s">
        <v>1</v>
      </c>
      <c r="C43" s="43" t="s">
        <v>86</v>
      </c>
      <c r="D43" s="43" t="s">
        <v>87</v>
      </c>
      <c r="E43" s="44">
        <v>85</v>
      </c>
      <c r="F43" s="44">
        <v>85</v>
      </c>
      <c r="G43" s="44">
        <v>85</v>
      </c>
      <c r="H43" s="44">
        <v>96</v>
      </c>
      <c r="I43" s="44">
        <v>93</v>
      </c>
    </row>
    <row r="44" spans="2:9" x14ac:dyDescent="0.35">
      <c r="B44" s="43" t="s">
        <v>1</v>
      </c>
      <c r="C44" s="43" t="s">
        <v>8</v>
      </c>
      <c r="D44" s="43" t="s">
        <v>88</v>
      </c>
      <c r="E44" s="44">
        <v>86158</v>
      </c>
      <c r="F44" s="44">
        <v>84475</v>
      </c>
      <c r="G44" s="44">
        <v>84475</v>
      </c>
      <c r="H44" s="44">
        <v>78401</v>
      </c>
      <c r="I44" s="44">
        <v>92309</v>
      </c>
    </row>
    <row r="45" spans="2:9" x14ac:dyDescent="0.35">
      <c r="B45" s="43" t="s">
        <v>1</v>
      </c>
      <c r="C45" s="43" t="s">
        <v>89</v>
      </c>
      <c r="D45" s="43" t="s">
        <v>90</v>
      </c>
      <c r="E45" s="44">
        <v>30119</v>
      </c>
      <c r="F45" s="44">
        <v>30917</v>
      </c>
      <c r="G45" s="44">
        <v>30917</v>
      </c>
      <c r="H45" s="44">
        <v>31404</v>
      </c>
      <c r="I45" s="44">
        <v>33815</v>
      </c>
    </row>
    <row r="46" spans="2:9" x14ac:dyDescent="0.35">
      <c r="B46" s="43" t="s">
        <v>1</v>
      </c>
      <c r="C46" s="43" t="s">
        <v>91</v>
      </c>
      <c r="D46" s="43" t="s">
        <v>145</v>
      </c>
      <c r="E46" s="44">
        <v>3758</v>
      </c>
      <c r="F46" s="44">
        <v>3791</v>
      </c>
      <c r="G46" s="44">
        <v>3791</v>
      </c>
      <c r="H46" s="44">
        <v>4086</v>
      </c>
      <c r="I46" s="44">
        <v>4127</v>
      </c>
    </row>
    <row r="47" spans="2:9" x14ac:dyDescent="0.35">
      <c r="B47" s="43" t="s">
        <v>1</v>
      </c>
      <c r="C47" s="43" t="s">
        <v>92</v>
      </c>
      <c r="D47" s="43" t="s">
        <v>93</v>
      </c>
      <c r="E47" s="44">
        <v>2334</v>
      </c>
      <c r="F47" s="44">
        <v>1977</v>
      </c>
      <c r="G47" s="44">
        <v>1977</v>
      </c>
      <c r="H47" s="44">
        <v>2120</v>
      </c>
      <c r="I47" s="44">
        <v>2692</v>
      </c>
    </row>
    <row r="48" spans="2:9" x14ac:dyDescent="0.35">
      <c r="B48" s="43" t="s">
        <v>1</v>
      </c>
      <c r="C48" s="43" t="s">
        <v>4</v>
      </c>
      <c r="D48" s="43" t="s">
        <v>94</v>
      </c>
      <c r="E48" s="44">
        <v>149819</v>
      </c>
      <c r="F48" s="44">
        <v>146344</v>
      </c>
      <c r="G48" s="44">
        <v>146344</v>
      </c>
      <c r="H48" s="44">
        <v>149136</v>
      </c>
      <c r="I48" s="44">
        <v>152001</v>
      </c>
    </row>
    <row r="49" spans="2:9" ht="20" x14ac:dyDescent="0.35">
      <c r="B49" s="43" t="s">
        <v>1</v>
      </c>
      <c r="C49" s="43" t="s">
        <v>5</v>
      </c>
      <c r="D49" s="43" t="s">
        <v>151</v>
      </c>
      <c r="E49" s="44">
        <v>0</v>
      </c>
      <c r="F49" s="44">
        <v>0</v>
      </c>
      <c r="G49" s="44">
        <v>0</v>
      </c>
      <c r="H49" s="44">
        <v>101</v>
      </c>
      <c r="I49" s="44">
        <v>128</v>
      </c>
    </row>
    <row r="50" spans="2:9" x14ac:dyDescent="0.35">
      <c r="B50" s="43" t="s">
        <v>1</v>
      </c>
      <c r="C50" s="43" t="s">
        <v>95</v>
      </c>
      <c r="D50" s="43" t="s">
        <v>96</v>
      </c>
      <c r="E50" s="44">
        <v>65293</v>
      </c>
      <c r="F50" s="44">
        <v>57799</v>
      </c>
      <c r="G50" s="44">
        <v>57799</v>
      </c>
      <c r="H50" s="44">
        <v>57621</v>
      </c>
      <c r="I50" s="44">
        <v>64748</v>
      </c>
    </row>
    <row r="51" spans="2:9" x14ac:dyDescent="0.35">
      <c r="B51" s="43" t="s">
        <v>1</v>
      </c>
      <c r="C51" s="43" t="s">
        <v>97</v>
      </c>
      <c r="D51" s="43" t="s">
        <v>98</v>
      </c>
      <c r="E51" s="44">
        <v>560</v>
      </c>
      <c r="F51" s="44">
        <v>560</v>
      </c>
      <c r="G51" s="44">
        <v>560</v>
      </c>
      <c r="H51" s="44">
        <v>633</v>
      </c>
      <c r="I51" s="44">
        <v>466</v>
      </c>
    </row>
    <row r="52" spans="2:9" x14ac:dyDescent="0.35">
      <c r="B52" s="43" t="s">
        <v>1</v>
      </c>
      <c r="C52" s="43" t="s">
        <v>99</v>
      </c>
      <c r="D52" s="43" t="s">
        <v>100</v>
      </c>
      <c r="E52" s="44">
        <v>2430</v>
      </c>
      <c r="F52" s="44">
        <v>2468</v>
      </c>
      <c r="G52" s="44">
        <v>2468</v>
      </c>
      <c r="H52" s="44">
        <v>2612</v>
      </c>
      <c r="I52" s="44">
        <v>2832</v>
      </c>
    </row>
    <row r="53" spans="2:9" x14ac:dyDescent="0.35">
      <c r="B53" s="43" t="s">
        <v>1</v>
      </c>
      <c r="C53" s="43" t="s">
        <v>101</v>
      </c>
      <c r="D53" s="43" t="s">
        <v>102</v>
      </c>
      <c r="E53" s="44">
        <v>15402</v>
      </c>
      <c r="F53" s="44">
        <v>16049</v>
      </c>
      <c r="G53" s="44">
        <v>16049</v>
      </c>
      <c r="H53" s="44">
        <v>16165</v>
      </c>
      <c r="I53" s="44">
        <v>14928</v>
      </c>
    </row>
    <row r="54" spans="2:9" ht="20" x14ac:dyDescent="0.35">
      <c r="B54" s="43" t="s">
        <v>1</v>
      </c>
      <c r="C54" s="43" t="s">
        <v>103</v>
      </c>
      <c r="D54" s="43" t="s">
        <v>104</v>
      </c>
      <c r="E54" s="44">
        <v>1850</v>
      </c>
      <c r="F54" s="44">
        <v>1850</v>
      </c>
      <c r="G54" s="44">
        <v>1850</v>
      </c>
      <c r="H54" s="44">
        <v>1642</v>
      </c>
      <c r="I54" s="44">
        <v>1888</v>
      </c>
    </row>
    <row r="55" spans="2:9" x14ac:dyDescent="0.35">
      <c r="B55" s="43" t="s">
        <v>1</v>
      </c>
      <c r="C55" s="43" t="s">
        <v>105</v>
      </c>
      <c r="D55" s="43" t="s">
        <v>106</v>
      </c>
      <c r="E55" s="44">
        <v>72707</v>
      </c>
      <c r="F55" s="44">
        <v>79257</v>
      </c>
      <c r="G55" s="44">
        <v>79257</v>
      </c>
      <c r="H55" s="44">
        <v>80823</v>
      </c>
      <c r="I55" s="44">
        <v>76832</v>
      </c>
    </row>
    <row r="56" spans="2:9" x14ac:dyDescent="0.35">
      <c r="B56" s="43" t="s">
        <v>1</v>
      </c>
      <c r="C56" s="43" t="s">
        <v>107</v>
      </c>
      <c r="D56" s="43" t="s">
        <v>108</v>
      </c>
      <c r="E56" s="44">
        <v>0</v>
      </c>
      <c r="F56" s="44">
        <v>0</v>
      </c>
      <c r="G56" s="44">
        <v>0</v>
      </c>
      <c r="H56" s="44">
        <v>15</v>
      </c>
      <c r="I56" s="44">
        <v>26</v>
      </c>
    </row>
    <row r="57" spans="2:9" x14ac:dyDescent="0.35">
      <c r="B57" s="43" t="s">
        <v>1</v>
      </c>
      <c r="C57" s="43" t="s">
        <v>9</v>
      </c>
      <c r="D57" s="43" t="s">
        <v>109</v>
      </c>
      <c r="E57" s="44">
        <v>174028</v>
      </c>
      <c r="F57" s="44">
        <v>181788</v>
      </c>
      <c r="G57" s="44">
        <v>181788</v>
      </c>
      <c r="H57" s="44">
        <v>167172</v>
      </c>
      <c r="I57" s="44">
        <v>184653</v>
      </c>
    </row>
    <row r="58" spans="2:9" x14ac:dyDescent="0.35">
      <c r="B58" s="43" t="s">
        <v>1</v>
      </c>
      <c r="C58" s="43" t="s">
        <v>12</v>
      </c>
      <c r="D58" s="43" t="s">
        <v>110</v>
      </c>
      <c r="E58" s="44">
        <v>76330</v>
      </c>
      <c r="F58" s="44">
        <v>76705</v>
      </c>
      <c r="G58" s="44">
        <v>76705</v>
      </c>
      <c r="H58" s="44">
        <v>77409</v>
      </c>
      <c r="I58" s="44">
        <v>83508</v>
      </c>
    </row>
    <row r="59" spans="2:9" x14ac:dyDescent="0.35">
      <c r="B59" s="43" t="s">
        <v>1</v>
      </c>
      <c r="C59" s="43" t="s">
        <v>13</v>
      </c>
      <c r="D59" s="43" t="s">
        <v>146</v>
      </c>
      <c r="E59" s="44">
        <v>869</v>
      </c>
      <c r="F59" s="44">
        <v>869</v>
      </c>
      <c r="G59" s="44">
        <v>869</v>
      </c>
      <c r="H59" s="44">
        <v>492</v>
      </c>
      <c r="I59" s="44">
        <v>650</v>
      </c>
    </row>
    <row r="60" spans="2:9" x14ac:dyDescent="0.35">
      <c r="B60" s="43" t="s">
        <v>1</v>
      </c>
      <c r="C60" s="43" t="s">
        <v>11</v>
      </c>
      <c r="D60" s="43" t="s">
        <v>155</v>
      </c>
      <c r="E60" s="44">
        <v>921027</v>
      </c>
      <c r="F60" s="44">
        <v>921913</v>
      </c>
      <c r="G60" s="44">
        <v>921913</v>
      </c>
      <c r="H60" s="44">
        <v>931849</v>
      </c>
      <c r="I60" s="44">
        <v>910606</v>
      </c>
    </row>
    <row r="61" spans="2:9" x14ac:dyDescent="0.35">
      <c r="B61" s="43" t="s">
        <v>1</v>
      </c>
      <c r="C61" s="43" t="s">
        <v>111</v>
      </c>
      <c r="D61" s="43" t="s">
        <v>112</v>
      </c>
      <c r="E61" s="44">
        <v>15716</v>
      </c>
      <c r="F61" s="44">
        <v>16286</v>
      </c>
      <c r="G61" s="44">
        <v>16286</v>
      </c>
      <c r="H61" s="44">
        <v>12621</v>
      </c>
      <c r="I61" s="44">
        <v>16637</v>
      </c>
    </row>
    <row r="62" spans="2:9" x14ac:dyDescent="0.35">
      <c r="B62" s="43" t="s">
        <v>1</v>
      </c>
      <c r="C62" s="43" t="s">
        <v>113</v>
      </c>
      <c r="D62" s="43" t="s">
        <v>114</v>
      </c>
      <c r="E62" s="44">
        <v>5724</v>
      </c>
      <c r="F62" s="44">
        <v>5672</v>
      </c>
      <c r="G62" s="44">
        <v>5672</v>
      </c>
      <c r="H62" s="44">
        <v>5026</v>
      </c>
      <c r="I62" s="44">
        <v>5531</v>
      </c>
    </row>
    <row r="63" spans="2:9" x14ac:dyDescent="0.35">
      <c r="B63" s="43" t="s">
        <v>1</v>
      </c>
      <c r="C63" s="43" t="s">
        <v>115</v>
      </c>
      <c r="D63" s="43" t="s">
        <v>116</v>
      </c>
      <c r="E63" s="44">
        <v>55</v>
      </c>
      <c r="F63" s="44">
        <v>54</v>
      </c>
      <c r="G63" s="44">
        <v>54</v>
      </c>
      <c r="H63" s="44">
        <v>36</v>
      </c>
      <c r="I63" s="44">
        <v>37</v>
      </c>
    </row>
    <row r="64" spans="2:9" x14ac:dyDescent="0.35">
      <c r="B64" s="43" t="s">
        <v>1</v>
      </c>
      <c r="C64" s="43" t="s">
        <v>117</v>
      </c>
      <c r="D64" s="43" t="s">
        <v>118</v>
      </c>
      <c r="E64" s="44">
        <v>471</v>
      </c>
      <c r="F64" s="44">
        <v>471</v>
      </c>
      <c r="G64" s="44">
        <v>471</v>
      </c>
      <c r="H64" s="44">
        <v>453</v>
      </c>
      <c r="I64" s="44">
        <v>422</v>
      </c>
    </row>
    <row r="65" spans="2:9" x14ac:dyDescent="0.35">
      <c r="B65" s="43" t="s">
        <v>1</v>
      </c>
      <c r="C65" s="43" t="s">
        <v>119</v>
      </c>
      <c r="D65" s="43" t="s">
        <v>120</v>
      </c>
      <c r="E65" s="44">
        <v>5533</v>
      </c>
      <c r="F65" s="44">
        <v>5760</v>
      </c>
      <c r="G65" s="44">
        <v>5760</v>
      </c>
      <c r="H65" s="44">
        <v>5607</v>
      </c>
      <c r="I65" s="44">
        <v>5755</v>
      </c>
    </row>
    <row r="66" spans="2:9" x14ac:dyDescent="0.35">
      <c r="B66" s="43" t="s">
        <v>1</v>
      </c>
      <c r="C66" s="43" t="s">
        <v>121</v>
      </c>
      <c r="D66" s="43" t="s">
        <v>122</v>
      </c>
      <c r="E66" s="44">
        <v>34673</v>
      </c>
      <c r="F66" s="44">
        <v>50116</v>
      </c>
      <c r="G66" s="44">
        <v>50116</v>
      </c>
      <c r="H66" s="44">
        <v>55112</v>
      </c>
      <c r="I66" s="44">
        <v>43151</v>
      </c>
    </row>
    <row r="67" spans="2:9" x14ac:dyDescent="0.35">
      <c r="B67" s="43" t="s">
        <v>1</v>
      </c>
      <c r="C67" s="43" t="s">
        <v>123</v>
      </c>
      <c r="D67" s="43" t="s">
        <v>124</v>
      </c>
      <c r="E67" s="44">
        <v>32758</v>
      </c>
      <c r="F67" s="44">
        <v>32831</v>
      </c>
      <c r="G67" s="44">
        <v>32831</v>
      </c>
      <c r="H67" s="44">
        <v>33184</v>
      </c>
      <c r="I67" s="44">
        <v>33547</v>
      </c>
    </row>
    <row r="68" spans="2:9" x14ac:dyDescent="0.35">
      <c r="B68" s="43" t="s">
        <v>1</v>
      </c>
      <c r="C68" s="43" t="s">
        <v>125</v>
      </c>
      <c r="D68" s="43" t="s">
        <v>126</v>
      </c>
      <c r="E68" s="44">
        <v>118100</v>
      </c>
      <c r="F68" s="44">
        <v>114276</v>
      </c>
      <c r="G68" s="44">
        <v>114276</v>
      </c>
      <c r="H68" s="44">
        <v>114423</v>
      </c>
      <c r="I68" s="44">
        <v>118025</v>
      </c>
    </row>
    <row r="69" spans="2:9" x14ac:dyDescent="0.35">
      <c r="B69" s="43" t="s">
        <v>1</v>
      </c>
      <c r="C69" s="43" t="s">
        <v>127</v>
      </c>
      <c r="D69" s="43" t="s">
        <v>128</v>
      </c>
      <c r="E69" s="44">
        <v>30021</v>
      </c>
      <c r="F69" s="44">
        <v>30570</v>
      </c>
      <c r="G69" s="44">
        <v>30570</v>
      </c>
      <c r="H69" s="44">
        <v>31470</v>
      </c>
      <c r="I69" s="44">
        <v>29836</v>
      </c>
    </row>
    <row r="70" spans="2:9" x14ac:dyDescent="0.35">
      <c r="B70" s="43" t="s">
        <v>1</v>
      </c>
      <c r="C70" s="43" t="s">
        <v>129</v>
      </c>
      <c r="D70" s="43" t="s">
        <v>130</v>
      </c>
      <c r="E70" s="44">
        <v>35998</v>
      </c>
      <c r="F70" s="44">
        <v>34624</v>
      </c>
      <c r="G70" s="44">
        <v>34624</v>
      </c>
      <c r="H70" s="44">
        <v>33321</v>
      </c>
      <c r="I70" s="44">
        <v>32335</v>
      </c>
    </row>
    <row r="71" spans="2:9" x14ac:dyDescent="0.35">
      <c r="B71" s="43" t="s">
        <v>1</v>
      </c>
      <c r="C71" s="43" t="s">
        <v>131</v>
      </c>
      <c r="D71" s="43" t="s">
        <v>132</v>
      </c>
      <c r="E71" s="44">
        <v>107233</v>
      </c>
      <c r="F71" s="44">
        <v>104018</v>
      </c>
      <c r="G71" s="44">
        <v>104018</v>
      </c>
      <c r="H71" s="44">
        <v>104920</v>
      </c>
      <c r="I71" s="44">
        <v>104821</v>
      </c>
    </row>
    <row r="72" spans="2:9" x14ac:dyDescent="0.35">
      <c r="B72" s="43" t="s">
        <v>1</v>
      </c>
      <c r="C72" s="43" t="s">
        <v>133</v>
      </c>
      <c r="D72" s="43" t="s">
        <v>134</v>
      </c>
      <c r="E72" s="44">
        <v>34150</v>
      </c>
      <c r="F72" s="44">
        <v>34119</v>
      </c>
      <c r="G72" s="44">
        <v>34119</v>
      </c>
      <c r="H72" s="44">
        <v>35964</v>
      </c>
      <c r="I72" s="44">
        <v>33878</v>
      </c>
    </row>
    <row r="73" spans="2:9" x14ac:dyDescent="0.35">
      <c r="B73" s="43" t="s">
        <v>1</v>
      </c>
      <c r="C73" s="43" t="s">
        <v>135</v>
      </c>
      <c r="D73" s="43" t="s">
        <v>136</v>
      </c>
      <c r="E73" s="44">
        <v>46482</v>
      </c>
      <c r="F73" s="44">
        <v>46213</v>
      </c>
      <c r="G73" s="44">
        <v>46213</v>
      </c>
      <c r="H73" s="44">
        <v>43367</v>
      </c>
      <c r="I73" s="44">
        <v>49829</v>
      </c>
    </row>
    <row r="74" spans="2:9" x14ac:dyDescent="0.35">
      <c r="B74" s="43" t="s">
        <v>1</v>
      </c>
      <c r="C74" s="43" t="s">
        <v>137</v>
      </c>
      <c r="D74" s="43" t="s">
        <v>138</v>
      </c>
      <c r="E74" s="44">
        <v>12878</v>
      </c>
      <c r="F74" s="44">
        <v>12135</v>
      </c>
      <c r="G74" s="44">
        <v>12135</v>
      </c>
      <c r="H74" s="44">
        <v>11707</v>
      </c>
      <c r="I74" s="44">
        <v>13433</v>
      </c>
    </row>
    <row r="75" spans="2:9" x14ac:dyDescent="0.35">
      <c r="B75" s="43" t="s">
        <v>1</v>
      </c>
      <c r="C75" s="43" t="s">
        <v>10</v>
      </c>
      <c r="D75" s="43" t="s">
        <v>139</v>
      </c>
      <c r="E75" s="44">
        <v>82383</v>
      </c>
      <c r="F75" s="44">
        <v>85139</v>
      </c>
      <c r="G75" s="44">
        <v>85139</v>
      </c>
      <c r="H75" s="44">
        <v>81255</v>
      </c>
      <c r="I75" s="44">
        <v>88235</v>
      </c>
    </row>
    <row r="76" spans="2:9" x14ac:dyDescent="0.35">
      <c r="B76" s="43" t="s">
        <v>1</v>
      </c>
      <c r="C76" s="43" t="s">
        <v>140</v>
      </c>
      <c r="D76" s="43" t="s">
        <v>141</v>
      </c>
      <c r="E76" s="44">
        <v>-4512</v>
      </c>
      <c r="F76" s="44">
        <v>5490</v>
      </c>
      <c r="G76" s="44">
        <v>5490</v>
      </c>
      <c r="H76" s="44">
        <v>0</v>
      </c>
      <c r="I76" s="44">
        <v>0</v>
      </c>
    </row>
    <row r="77" spans="2:9" x14ac:dyDescent="0.35">
      <c r="B77" s="39" t="s">
        <v>147</v>
      </c>
      <c r="C77" s="40" t="s">
        <v>174</v>
      </c>
      <c r="D77" s="40" t="s">
        <v>174</v>
      </c>
      <c r="E77" s="51">
        <v>12213670</v>
      </c>
      <c r="F77" s="51">
        <v>12322304</v>
      </c>
      <c r="G77" s="51">
        <v>12322304</v>
      </c>
      <c r="H77" s="51">
        <v>12237400</v>
      </c>
      <c r="I77" s="51">
        <v>12193202</v>
      </c>
    </row>
    <row r="78" spans="2:9" ht="0" hidden="1" customHeight="1" x14ac:dyDescent="0.35"/>
  </sheetData>
  <autoFilter ref="B1:I77" xr:uid="{AA320865-1A85-4E30-BD38-7A1CE47AFC1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7049B-42A9-4408-A163-73CDEA900A80}">
  <sheetPr>
    <pageSetUpPr fitToPage="1"/>
  </sheetPr>
  <dimension ref="A1:P58"/>
  <sheetViews>
    <sheetView showGridLines="0" tabSelected="1" workbookViewId="0"/>
  </sheetViews>
  <sheetFormatPr defaultColWidth="9.1796875" defaultRowHeight="14" x14ac:dyDescent="0.3"/>
  <cols>
    <col min="1" max="1" width="44.7265625" style="57" bestFit="1" customWidth="1"/>
    <col min="2" max="2" width="9.81640625" style="54" customWidth="1"/>
    <col min="3" max="4" width="9" style="54" bestFit="1" customWidth="1"/>
    <col min="5" max="5" width="10.1796875" style="54" customWidth="1"/>
    <col min="6" max="6" width="9" style="81" bestFit="1" customWidth="1"/>
    <col min="7" max="7" width="8.54296875" style="80" customWidth="1"/>
    <col min="8" max="8" width="7.453125" style="80" bestFit="1" customWidth="1"/>
    <col min="9" max="9" width="7.453125" style="80" customWidth="1"/>
    <col min="10" max="16384" width="9.1796875" style="52"/>
  </cols>
  <sheetData>
    <row r="1" spans="1:16" s="252" customFormat="1" ht="10" x14ac:dyDescent="0.2">
      <c r="A1" s="253" t="s">
        <v>297</v>
      </c>
    </row>
    <row r="2" spans="1:16" s="252" customFormat="1" ht="15.5" x14ac:dyDescent="0.2">
      <c r="A2" s="259" t="s">
        <v>259</v>
      </c>
      <c r="B2" s="259"/>
      <c r="C2" s="259"/>
      <c r="D2" s="259"/>
      <c r="E2" s="259"/>
      <c r="F2" s="259"/>
      <c r="G2" s="259"/>
      <c r="H2" s="259"/>
    </row>
    <row r="3" spans="1:16" s="252" customFormat="1" ht="12.5" x14ac:dyDescent="0.2">
      <c r="A3" s="260" t="s">
        <v>296</v>
      </c>
      <c r="B3" s="260"/>
      <c r="C3" s="260"/>
      <c r="D3" s="260"/>
      <c r="E3" s="260"/>
      <c r="F3" s="260"/>
      <c r="G3" s="260"/>
      <c r="H3" s="260"/>
    </row>
    <row r="4" spans="1:16" ht="3.75" customHeight="1" x14ac:dyDescent="0.3">
      <c r="F4" s="54"/>
      <c r="G4" s="55"/>
      <c r="H4" s="55"/>
      <c r="I4" s="55"/>
    </row>
    <row r="5" spans="1:16" x14ac:dyDescent="0.3">
      <c r="A5" s="222"/>
      <c r="B5" s="223" t="s">
        <v>256</v>
      </c>
      <c r="C5" s="258" t="s">
        <v>288</v>
      </c>
      <c r="D5" s="258"/>
      <c r="E5" s="258"/>
      <c r="F5" s="258"/>
      <c r="G5" s="258"/>
      <c r="H5" s="224"/>
      <c r="I5" s="60"/>
    </row>
    <row r="6" spans="1:16" x14ac:dyDescent="0.3">
      <c r="A6" s="225"/>
      <c r="B6" s="226"/>
      <c r="C6" s="226" t="s">
        <v>182</v>
      </c>
      <c r="D6" s="226" t="s">
        <v>191</v>
      </c>
      <c r="E6" s="226" t="s">
        <v>172</v>
      </c>
      <c r="F6" s="227"/>
      <c r="G6" s="228" t="s">
        <v>192</v>
      </c>
      <c r="H6" s="228" t="s">
        <v>193</v>
      </c>
      <c r="I6" s="65"/>
    </row>
    <row r="7" spans="1:16" ht="11.25" customHeight="1" x14ac:dyDescent="0.3">
      <c r="A7" s="225"/>
      <c r="B7" s="226" t="s">
        <v>194</v>
      </c>
      <c r="C7" s="226" t="s">
        <v>295</v>
      </c>
      <c r="D7" s="226" t="s">
        <v>196</v>
      </c>
      <c r="E7" s="226" t="s">
        <v>293</v>
      </c>
      <c r="F7" s="227" t="s">
        <v>194</v>
      </c>
      <c r="G7" s="229" t="s">
        <v>294</v>
      </c>
      <c r="H7" s="229" t="s">
        <v>198</v>
      </c>
      <c r="I7" s="66"/>
    </row>
    <row r="8" spans="1:16" ht="10.5" customHeight="1" x14ac:dyDescent="0.3">
      <c r="A8" s="225"/>
      <c r="B8" s="226" t="s">
        <v>149</v>
      </c>
      <c r="C8" s="226" t="s">
        <v>149</v>
      </c>
      <c r="D8" s="226" t="s">
        <v>149</v>
      </c>
      <c r="E8" s="226" t="s">
        <v>149</v>
      </c>
      <c r="F8" s="227" t="s">
        <v>149</v>
      </c>
      <c r="G8" s="230" t="s">
        <v>149</v>
      </c>
      <c r="H8" s="230" t="s">
        <v>199</v>
      </c>
      <c r="I8" s="67"/>
    </row>
    <row r="9" spans="1:16" ht="11.25" customHeight="1" x14ac:dyDescent="0.3">
      <c r="A9" s="225"/>
      <c r="B9" s="226"/>
      <c r="C9" s="231" t="s">
        <v>200</v>
      </c>
      <c r="D9" s="231" t="s">
        <v>201</v>
      </c>
      <c r="E9" s="231" t="s">
        <v>290</v>
      </c>
      <c r="F9" s="232" t="s">
        <v>257</v>
      </c>
      <c r="G9" s="233" t="s">
        <v>291</v>
      </c>
      <c r="H9" s="233"/>
      <c r="I9" s="70"/>
    </row>
    <row r="10" spans="1:16" s="71" customFormat="1" x14ac:dyDescent="0.3">
      <c r="A10" s="234" t="s">
        <v>154</v>
      </c>
      <c r="B10" s="235">
        <v>5101</v>
      </c>
      <c r="C10" s="235">
        <v>5074</v>
      </c>
      <c r="D10" s="235">
        <v>5226</v>
      </c>
      <c r="E10" s="235">
        <v>5345</v>
      </c>
      <c r="F10" s="238">
        <v>5641</v>
      </c>
      <c r="G10" s="239">
        <v>296</v>
      </c>
      <c r="H10" s="240">
        <v>10.6</v>
      </c>
      <c r="I10" s="73"/>
      <c r="J10" s="250"/>
      <c r="P10" s="251"/>
    </row>
    <row r="11" spans="1:16" s="71" customFormat="1" ht="11.5" x14ac:dyDescent="0.25">
      <c r="A11" s="234" t="s">
        <v>34</v>
      </c>
      <c r="B11" s="235">
        <v>3732</v>
      </c>
      <c r="C11" s="235">
        <v>3862</v>
      </c>
      <c r="D11" s="235">
        <v>3874</v>
      </c>
      <c r="E11" s="235">
        <v>3921</v>
      </c>
      <c r="F11" s="238">
        <v>3977</v>
      </c>
      <c r="G11" s="239">
        <v>56</v>
      </c>
      <c r="H11" s="240">
        <v>6.6</v>
      </c>
      <c r="I11" s="75"/>
    </row>
    <row r="12" spans="1:16" x14ac:dyDescent="0.3">
      <c r="A12" s="234" t="s">
        <v>155</v>
      </c>
      <c r="B12" s="235">
        <v>1012</v>
      </c>
      <c r="C12" s="235">
        <v>1024</v>
      </c>
      <c r="D12" s="235">
        <v>1028</v>
      </c>
      <c r="E12" s="235">
        <v>1051</v>
      </c>
      <c r="F12" s="238">
        <v>1038</v>
      </c>
      <c r="G12" s="239">
        <v>-13</v>
      </c>
      <c r="H12" s="240">
        <v>2.6</v>
      </c>
      <c r="I12" s="76"/>
    </row>
    <row r="13" spans="1:16" s="71" customFormat="1" ht="11.5" x14ac:dyDescent="0.25">
      <c r="A13" s="234" t="s">
        <v>73</v>
      </c>
      <c r="B13" s="235">
        <v>765</v>
      </c>
      <c r="C13" s="235">
        <v>719</v>
      </c>
      <c r="D13" s="235">
        <v>720</v>
      </c>
      <c r="E13" s="235">
        <v>742</v>
      </c>
      <c r="F13" s="238">
        <v>750</v>
      </c>
      <c r="G13" s="239">
        <v>9</v>
      </c>
      <c r="H13" s="240">
        <v>-1.9</v>
      </c>
      <c r="I13" s="77"/>
    </row>
    <row r="14" spans="1:16" s="71" customFormat="1" ht="11.5" x14ac:dyDescent="0.25">
      <c r="A14" s="234" t="s">
        <v>15</v>
      </c>
      <c r="B14" s="235">
        <v>564</v>
      </c>
      <c r="C14" s="235">
        <v>540</v>
      </c>
      <c r="D14" s="235">
        <v>545</v>
      </c>
      <c r="E14" s="235">
        <v>545</v>
      </c>
      <c r="F14" s="238">
        <v>507</v>
      </c>
      <c r="G14" s="239">
        <v>-38</v>
      </c>
      <c r="H14" s="240">
        <v>-10.1</v>
      </c>
      <c r="I14" s="73"/>
    </row>
    <row r="15" spans="1:16" s="71" customFormat="1" ht="11.5" x14ac:dyDescent="0.25">
      <c r="A15" s="234" t="s">
        <v>33</v>
      </c>
      <c r="B15" s="235">
        <v>203</v>
      </c>
      <c r="C15" s="235">
        <v>204</v>
      </c>
      <c r="D15" s="235">
        <v>205</v>
      </c>
      <c r="E15" s="235">
        <v>207</v>
      </c>
      <c r="F15" s="238">
        <v>206</v>
      </c>
      <c r="G15" s="239">
        <v>-1</v>
      </c>
      <c r="H15" s="240">
        <v>1.7</v>
      </c>
      <c r="I15" s="80"/>
    </row>
    <row r="16" spans="1:16" s="71" customFormat="1" ht="13.5" x14ac:dyDescent="0.25">
      <c r="A16" s="234" t="s">
        <v>19</v>
      </c>
      <c r="B16" s="235">
        <v>196</v>
      </c>
      <c r="C16" s="235">
        <v>205</v>
      </c>
      <c r="D16" s="235">
        <v>205</v>
      </c>
      <c r="E16" s="235">
        <v>204</v>
      </c>
      <c r="F16" s="238">
        <v>204</v>
      </c>
      <c r="G16" s="241" t="s">
        <v>205</v>
      </c>
      <c r="H16" s="240">
        <v>4</v>
      </c>
      <c r="I16" s="80"/>
    </row>
    <row r="17" spans="1:9" s="71" customFormat="1" ht="11.5" x14ac:dyDescent="0.25">
      <c r="A17" s="234" t="s">
        <v>109</v>
      </c>
      <c r="B17" s="235">
        <v>181</v>
      </c>
      <c r="C17" s="235">
        <v>187</v>
      </c>
      <c r="D17" s="235">
        <v>187</v>
      </c>
      <c r="E17" s="235">
        <v>188</v>
      </c>
      <c r="F17" s="238">
        <v>189</v>
      </c>
      <c r="G17" s="239">
        <v>1</v>
      </c>
      <c r="H17" s="240">
        <v>4.3</v>
      </c>
      <c r="I17" s="80"/>
    </row>
    <row r="18" spans="1:9" s="71" customFormat="1" ht="11.5" x14ac:dyDescent="0.25">
      <c r="A18" s="234" t="s">
        <v>94</v>
      </c>
      <c r="B18" s="235">
        <v>171</v>
      </c>
      <c r="C18" s="235">
        <v>170</v>
      </c>
      <c r="D18" s="235">
        <v>170</v>
      </c>
      <c r="E18" s="235">
        <v>170</v>
      </c>
      <c r="F18" s="238">
        <v>164</v>
      </c>
      <c r="G18" s="242">
        <v>-6</v>
      </c>
      <c r="H18" s="240">
        <v>-3.9</v>
      </c>
      <c r="I18" s="80"/>
    </row>
    <row r="19" spans="1:9" s="71" customFormat="1" ht="11.5" x14ac:dyDescent="0.25">
      <c r="A19" s="234" t="s">
        <v>36</v>
      </c>
      <c r="B19" s="235">
        <v>135</v>
      </c>
      <c r="C19" s="235">
        <v>146</v>
      </c>
      <c r="D19" s="235">
        <v>148</v>
      </c>
      <c r="E19" s="235">
        <v>153</v>
      </c>
      <c r="F19" s="238">
        <v>138</v>
      </c>
      <c r="G19" s="239">
        <v>-15</v>
      </c>
      <c r="H19" s="240">
        <v>2.1</v>
      </c>
      <c r="I19" s="80"/>
    </row>
    <row r="20" spans="1:9" s="71" customFormat="1" ht="11.5" x14ac:dyDescent="0.25">
      <c r="A20" s="234" t="s">
        <v>126</v>
      </c>
      <c r="B20" s="235">
        <v>117</v>
      </c>
      <c r="C20" s="235">
        <v>121</v>
      </c>
      <c r="D20" s="235">
        <v>124</v>
      </c>
      <c r="E20" s="235">
        <v>125</v>
      </c>
      <c r="F20" s="238">
        <v>120</v>
      </c>
      <c r="G20" s="239">
        <v>-5</v>
      </c>
      <c r="H20" s="240">
        <v>2.9</v>
      </c>
      <c r="I20" s="80"/>
    </row>
    <row r="21" spans="1:9" x14ac:dyDescent="0.3">
      <c r="A21" s="234" t="s">
        <v>132</v>
      </c>
      <c r="B21" s="235">
        <v>116</v>
      </c>
      <c r="C21" s="235">
        <v>113</v>
      </c>
      <c r="D21" s="235">
        <v>117</v>
      </c>
      <c r="E21" s="235">
        <v>117</v>
      </c>
      <c r="F21" s="238">
        <v>118</v>
      </c>
      <c r="G21" s="239">
        <v>1</v>
      </c>
      <c r="H21" s="240">
        <v>1.7</v>
      </c>
    </row>
    <row r="22" spans="1:9" x14ac:dyDescent="0.3">
      <c r="A22" s="234" t="s">
        <v>47</v>
      </c>
      <c r="B22" s="235">
        <v>108</v>
      </c>
      <c r="C22" s="235">
        <v>120</v>
      </c>
      <c r="D22" s="235">
        <v>126</v>
      </c>
      <c r="E22" s="235">
        <v>125</v>
      </c>
      <c r="F22" s="238">
        <v>109</v>
      </c>
      <c r="G22" s="239">
        <v>-16</v>
      </c>
      <c r="H22" s="240">
        <v>0.9</v>
      </c>
    </row>
    <row r="23" spans="1:9" x14ac:dyDescent="0.3">
      <c r="A23" s="234" t="s">
        <v>139</v>
      </c>
      <c r="B23" s="235">
        <v>90</v>
      </c>
      <c r="C23" s="235">
        <v>100</v>
      </c>
      <c r="D23" s="235">
        <v>101</v>
      </c>
      <c r="E23" s="235">
        <v>98</v>
      </c>
      <c r="F23" s="238">
        <v>93</v>
      </c>
      <c r="G23" s="239">
        <v>-5</v>
      </c>
      <c r="H23" s="240">
        <v>2.7</v>
      </c>
    </row>
    <row r="24" spans="1:9" x14ac:dyDescent="0.3">
      <c r="A24" s="234" t="s">
        <v>106</v>
      </c>
      <c r="B24" s="235">
        <v>93</v>
      </c>
      <c r="C24" s="235">
        <v>93</v>
      </c>
      <c r="D24" s="235">
        <v>94</v>
      </c>
      <c r="E24" s="235">
        <v>94</v>
      </c>
      <c r="F24" s="238">
        <v>92</v>
      </c>
      <c r="G24" s="242">
        <v>-2</v>
      </c>
      <c r="H24" s="240">
        <v>-1.8</v>
      </c>
    </row>
    <row r="25" spans="1:9" x14ac:dyDescent="0.3">
      <c r="A25" s="234" t="s">
        <v>88</v>
      </c>
      <c r="B25" s="235">
        <v>88</v>
      </c>
      <c r="C25" s="235">
        <v>98</v>
      </c>
      <c r="D25" s="235">
        <v>100</v>
      </c>
      <c r="E25" s="235">
        <v>100</v>
      </c>
      <c r="F25" s="238">
        <v>90</v>
      </c>
      <c r="G25" s="239">
        <v>-10</v>
      </c>
      <c r="H25" s="240">
        <v>2.1</v>
      </c>
    </row>
    <row r="26" spans="1:9" x14ac:dyDescent="0.3">
      <c r="A26" s="234" t="s">
        <v>110</v>
      </c>
      <c r="B26" s="235">
        <v>87</v>
      </c>
      <c r="C26" s="235">
        <v>90</v>
      </c>
      <c r="D26" s="235">
        <v>91</v>
      </c>
      <c r="E26" s="235">
        <v>91</v>
      </c>
      <c r="F26" s="238">
        <v>88</v>
      </c>
      <c r="G26" s="239">
        <v>-2</v>
      </c>
      <c r="H26" s="240">
        <v>0.9</v>
      </c>
    </row>
    <row r="27" spans="1:9" x14ac:dyDescent="0.3">
      <c r="A27" s="234" t="s">
        <v>96</v>
      </c>
      <c r="B27" s="235">
        <v>68</v>
      </c>
      <c r="C27" s="235">
        <v>61</v>
      </c>
      <c r="D27" s="235">
        <v>61</v>
      </c>
      <c r="E27" s="235">
        <v>61</v>
      </c>
      <c r="F27" s="238">
        <v>71</v>
      </c>
      <c r="G27" s="239">
        <v>9</v>
      </c>
      <c r="H27" s="240">
        <v>3.8</v>
      </c>
    </row>
    <row r="28" spans="1:9" x14ac:dyDescent="0.3">
      <c r="A28" s="234" t="s">
        <v>122</v>
      </c>
      <c r="B28" s="235">
        <v>42</v>
      </c>
      <c r="C28" s="235">
        <v>45</v>
      </c>
      <c r="D28" s="235">
        <v>45</v>
      </c>
      <c r="E28" s="235">
        <v>45</v>
      </c>
      <c r="F28" s="238">
        <v>53</v>
      </c>
      <c r="G28" s="239">
        <v>8</v>
      </c>
      <c r="H28" s="240">
        <v>26.8</v>
      </c>
    </row>
    <row r="29" spans="1:9" x14ac:dyDescent="0.3">
      <c r="A29" s="234" t="s">
        <v>136</v>
      </c>
      <c r="B29" s="235">
        <v>45</v>
      </c>
      <c r="C29" s="235">
        <v>48</v>
      </c>
      <c r="D29" s="235">
        <v>50</v>
      </c>
      <c r="E29" s="235">
        <v>49</v>
      </c>
      <c r="F29" s="238">
        <v>47</v>
      </c>
      <c r="G29" s="239">
        <v>-2</v>
      </c>
      <c r="H29" s="240">
        <v>4.5999999999999996</v>
      </c>
    </row>
    <row r="30" spans="1:9" x14ac:dyDescent="0.3">
      <c r="A30" s="234" t="s">
        <v>208</v>
      </c>
      <c r="B30" s="235">
        <v>48</v>
      </c>
      <c r="C30" s="235">
        <v>50</v>
      </c>
      <c r="D30" s="235">
        <v>51</v>
      </c>
      <c r="E30" s="235">
        <v>51</v>
      </c>
      <c r="F30" s="238">
        <v>45</v>
      </c>
      <c r="G30" s="239">
        <v>-7</v>
      </c>
      <c r="H30" s="240">
        <v>-7</v>
      </c>
    </row>
    <row r="31" spans="1:9" x14ac:dyDescent="0.3">
      <c r="A31" s="234" t="s">
        <v>90</v>
      </c>
      <c r="B31" s="235">
        <v>39</v>
      </c>
      <c r="C31" s="235">
        <v>44</v>
      </c>
      <c r="D31" s="235">
        <v>47</v>
      </c>
      <c r="E31" s="235">
        <v>47</v>
      </c>
      <c r="F31" s="238">
        <v>45</v>
      </c>
      <c r="G31" s="239">
        <v>-2</v>
      </c>
      <c r="H31" s="240">
        <v>14.7</v>
      </c>
    </row>
    <row r="32" spans="1:9" x14ac:dyDescent="0.3">
      <c r="A32" s="234" t="s">
        <v>3</v>
      </c>
      <c r="B32" s="235">
        <v>40</v>
      </c>
      <c r="C32" s="235">
        <v>45</v>
      </c>
      <c r="D32" s="235">
        <v>45</v>
      </c>
      <c r="E32" s="235">
        <v>44</v>
      </c>
      <c r="F32" s="238">
        <v>42</v>
      </c>
      <c r="G32" s="239">
        <v>-2</v>
      </c>
      <c r="H32" s="240">
        <v>6.5</v>
      </c>
    </row>
    <row r="33" spans="1:10" x14ac:dyDescent="0.3">
      <c r="A33" s="234" t="s">
        <v>134</v>
      </c>
      <c r="B33" s="235">
        <v>41</v>
      </c>
      <c r="C33" s="235">
        <v>38</v>
      </c>
      <c r="D33" s="235">
        <v>39</v>
      </c>
      <c r="E33" s="235">
        <v>39</v>
      </c>
      <c r="F33" s="238">
        <v>40</v>
      </c>
      <c r="G33" s="243">
        <v>1</v>
      </c>
      <c r="H33" s="240">
        <v>-0.4</v>
      </c>
    </row>
    <row r="34" spans="1:10" x14ac:dyDescent="0.3">
      <c r="A34" s="234" t="s">
        <v>77</v>
      </c>
      <c r="B34" s="235">
        <v>35</v>
      </c>
      <c r="C34" s="235">
        <v>41</v>
      </c>
      <c r="D34" s="235">
        <v>45</v>
      </c>
      <c r="E34" s="235">
        <v>46</v>
      </c>
      <c r="F34" s="238">
        <v>38</v>
      </c>
      <c r="G34" s="243">
        <v>-8</v>
      </c>
      <c r="H34" s="240">
        <v>8.3000000000000007</v>
      </c>
    </row>
    <row r="35" spans="1:10" x14ac:dyDescent="0.3">
      <c r="A35" s="234" t="s">
        <v>124</v>
      </c>
      <c r="B35" s="235">
        <v>36</v>
      </c>
      <c r="C35" s="235">
        <v>35</v>
      </c>
      <c r="D35" s="235">
        <v>36</v>
      </c>
      <c r="E35" s="235">
        <v>36</v>
      </c>
      <c r="F35" s="238">
        <v>36</v>
      </c>
      <c r="G35" s="241" t="s">
        <v>205</v>
      </c>
      <c r="H35" s="240">
        <v>0.9</v>
      </c>
    </row>
    <row r="36" spans="1:10" x14ac:dyDescent="0.3">
      <c r="A36" s="234" t="s">
        <v>38</v>
      </c>
      <c r="B36" s="235">
        <v>36</v>
      </c>
      <c r="C36" s="235">
        <v>36</v>
      </c>
      <c r="D36" s="235">
        <v>36</v>
      </c>
      <c r="E36" s="235">
        <v>37</v>
      </c>
      <c r="F36" s="238">
        <v>35</v>
      </c>
      <c r="G36" s="239">
        <v>-2</v>
      </c>
      <c r="H36" s="240">
        <v>-2.8</v>
      </c>
    </row>
    <row r="37" spans="1:10" x14ac:dyDescent="0.3">
      <c r="A37" s="234" t="s">
        <v>128</v>
      </c>
      <c r="B37" s="235">
        <v>32</v>
      </c>
      <c r="C37" s="235">
        <v>37</v>
      </c>
      <c r="D37" s="235">
        <v>39</v>
      </c>
      <c r="E37" s="235">
        <v>38</v>
      </c>
      <c r="F37" s="238">
        <v>34</v>
      </c>
      <c r="G37" s="239">
        <v>-3</v>
      </c>
      <c r="H37" s="240">
        <v>8.4</v>
      </c>
    </row>
    <row r="38" spans="1:10" x14ac:dyDescent="0.3">
      <c r="A38" s="234" t="s">
        <v>130</v>
      </c>
      <c r="B38" s="235">
        <v>32</v>
      </c>
      <c r="C38" s="235">
        <v>33</v>
      </c>
      <c r="D38" s="235">
        <v>33</v>
      </c>
      <c r="E38" s="235">
        <v>32</v>
      </c>
      <c r="F38" s="238">
        <v>31</v>
      </c>
      <c r="G38" s="243">
        <v>-2</v>
      </c>
      <c r="H38" s="240">
        <v>-3.4</v>
      </c>
    </row>
    <row r="39" spans="1:10" x14ac:dyDescent="0.3">
      <c r="A39" s="234" t="s">
        <v>289</v>
      </c>
      <c r="B39" s="235">
        <v>0</v>
      </c>
      <c r="C39" s="235">
        <v>29</v>
      </c>
      <c r="D39" s="235">
        <v>29</v>
      </c>
      <c r="E39" s="235">
        <v>29</v>
      </c>
      <c r="F39" s="238">
        <v>28</v>
      </c>
      <c r="G39" s="239">
        <v>-1</v>
      </c>
      <c r="H39" s="240">
        <v>0</v>
      </c>
    </row>
    <row r="40" spans="1:10" x14ac:dyDescent="0.3">
      <c r="A40" s="234" t="s">
        <v>81</v>
      </c>
      <c r="B40" s="235">
        <v>24</v>
      </c>
      <c r="C40" s="235">
        <v>23</v>
      </c>
      <c r="D40" s="235">
        <v>23</v>
      </c>
      <c r="E40" s="235">
        <v>23</v>
      </c>
      <c r="F40" s="238">
        <v>22</v>
      </c>
      <c r="G40" s="243">
        <v>-1</v>
      </c>
      <c r="H40" s="240">
        <v>-7.7</v>
      </c>
    </row>
    <row r="41" spans="1:10" x14ac:dyDescent="0.3">
      <c r="A41" s="234" t="s">
        <v>102</v>
      </c>
      <c r="B41" s="235">
        <v>19</v>
      </c>
      <c r="C41" s="235">
        <v>21</v>
      </c>
      <c r="D41" s="235">
        <v>21</v>
      </c>
      <c r="E41" s="235">
        <v>23</v>
      </c>
      <c r="F41" s="238">
        <v>21</v>
      </c>
      <c r="G41" s="243">
        <v>-2</v>
      </c>
      <c r="H41" s="240">
        <v>8.9</v>
      </c>
    </row>
    <row r="42" spans="1:10" x14ac:dyDescent="0.3">
      <c r="A42" s="234" t="s">
        <v>112</v>
      </c>
      <c r="B42" s="235">
        <v>17</v>
      </c>
      <c r="C42" s="235">
        <v>18</v>
      </c>
      <c r="D42" s="235">
        <v>18</v>
      </c>
      <c r="E42" s="235">
        <v>18</v>
      </c>
      <c r="F42" s="238">
        <v>17</v>
      </c>
      <c r="G42" s="239">
        <v>-1</v>
      </c>
      <c r="H42" s="240">
        <v>1.8</v>
      </c>
    </row>
    <row r="43" spans="1:10" x14ac:dyDescent="0.3">
      <c r="A43" s="234" t="s">
        <v>83</v>
      </c>
      <c r="B43" s="235">
        <v>17</v>
      </c>
      <c r="C43" s="235">
        <v>16</v>
      </c>
      <c r="D43" s="235">
        <v>16</v>
      </c>
      <c r="E43" s="235">
        <v>16</v>
      </c>
      <c r="F43" s="238">
        <v>15</v>
      </c>
      <c r="G43" s="243">
        <v>-1</v>
      </c>
      <c r="H43" s="240">
        <v>-8.4</v>
      </c>
      <c r="J43" s="237"/>
    </row>
    <row r="44" spans="1:10" x14ac:dyDescent="0.3">
      <c r="A44" s="234" t="s">
        <v>27</v>
      </c>
      <c r="B44" s="235">
        <v>16</v>
      </c>
      <c r="C44" s="235">
        <v>16</v>
      </c>
      <c r="D44" s="235">
        <v>16</v>
      </c>
      <c r="E44" s="235">
        <v>16</v>
      </c>
      <c r="F44" s="238">
        <v>15</v>
      </c>
      <c r="G44" s="243">
        <v>-1</v>
      </c>
      <c r="H44" s="240">
        <v>-4.7</v>
      </c>
    </row>
    <row r="45" spans="1:10" x14ac:dyDescent="0.3">
      <c r="A45" s="234" t="s">
        <v>29</v>
      </c>
      <c r="B45" s="235">
        <v>14</v>
      </c>
      <c r="C45" s="235">
        <v>14</v>
      </c>
      <c r="D45" s="235">
        <v>14</v>
      </c>
      <c r="E45" s="235">
        <v>14</v>
      </c>
      <c r="F45" s="238">
        <v>14</v>
      </c>
      <c r="G45" s="241" t="s">
        <v>205</v>
      </c>
      <c r="H45" s="240">
        <v>4</v>
      </c>
    </row>
    <row r="46" spans="1:10" x14ac:dyDescent="0.3">
      <c r="A46" s="234" t="s">
        <v>138</v>
      </c>
      <c r="B46" s="235">
        <v>13</v>
      </c>
      <c r="C46" s="235">
        <v>14</v>
      </c>
      <c r="D46" s="235">
        <v>14</v>
      </c>
      <c r="E46" s="235">
        <v>14</v>
      </c>
      <c r="F46" s="238">
        <v>14</v>
      </c>
      <c r="G46" s="243">
        <v>-1</v>
      </c>
      <c r="H46" s="240">
        <v>0.2</v>
      </c>
    </row>
    <row r="47" spans="1:10" x14ac:dyDescent="0.3">
      <c r="A47" s="234" t="s">
        <v>72</v>
      </c>
      <c r="B47" s="235">
        <v>10</v>
      </c>
      <c r="C47" s="235">
        <v>11</v>
      </c>
      <c r="D47" s="235">
        <v>11</v>
      </c>
      <c r="E47" s="235">
        <v>11</v>
      </c>
      <c r="F47" s="238">
        <v>11</v>
      </c>
      <c r="G47" s="241" t="s">
        <v>205</v>
      </c>
      <c r="H47" s="240">
        <v>2.1</v>
      </c>
    </row>
    <row r="48" spans="1:10" x14ac:dyDescent="0.3">
      <c r="A48" s="234" t="s">
        <v>203</v>
      </c>
      <c r="B48" s="235">
        <v>86</v>
      </c>
      <c r="C48" s="235">
        <v>80</v>
      </c>
      <c r="D48" s="235">
        <v>82</v>
      </c>
      <c r="E48" s="235">
        <v>84</v>
      </c>
      <c r="F48" s="238">
        <v>81</v>
      </c>
      <c r="G48" s="243">
        <v>-3</v>
      </c>
      <c r="H48" s="240">
        <v>-5.4</v>
      </c>
    </row>
    <row r="49" spans="1:8" x14ac:dyDescent="0.3">
      <c r="A49" s="236" t="s">
        <v>292</v>
      </c>
      <c r="B49" s="235">
        <v>0</v>
      </c>
      <c r="C49" s="235">
        <v>357</v>
      </c>
      <c r="D49" s="235">
        <v>60</v>
      </c>
      <c r="E49" s="235">
        <v>49</v>
      </c>
      <c r="F49" s="238">
        <v>0</v>
      </c>
      <c r="G49" s="244">
        <v>-49</v>
      </c>
      <c r="H49" s="235">
        <v>0</v>
      </c>
    </row>
    <row r="50" spans="1:8" x14ac:dyDescent="0.3">
      <c r="A50" s="245" t="s">
        <v>150</v>
      </c>
      <c r="B50" s="246">
        <v>13469</v>
      </c>
      <c r="C50" s="246">
        <v>13977</v>
      </c>
      <c r="D50" s="246">
        <v>13893</v>
      </c>
      <c r="E50" s="246">
        <v>14097</v>
      </c>
      <c r="F50" s="247">
        <v>14279</v>
      </c>
      <c r="G50" s="248">
        <v>182</v>
      </c>
      <c r="H50" s="249">
        <v>6</v>
      </c>
    </row>
    <row r="52" spans="1:8" x14ac:dyDescent="0.3">
      <c r="A52" s="62" t="s">
        <v>299</v>
      </c>
    </row>
    <row r="53" spans="1:8" x14ac:dyDescent="0.3">
      <c r="A53" s="62" t="s">
        <v>298</v>
      </c>
      <c r="B53" s="86"/>
      <c r="C53" s="86"/>
      <c r="D53" s="86"/>
      <c r="E53" s="86"/>
      <c r="F53" s="86"/>
    </row>
    <row r="54" spans="1:8" x14ac:dyDescent="0.3">
      <c r="A54" s="62"/>
      <c r="B54" s="85"/>
    </row>
    <row r="55" spans="1:8" x14ac:dyDescent="0.3">
      <c r="A55" s="62"/>
    </row>
    <row r="57" spans="1:8" x14ac:dyDescent="0.3">
      <c r="B57" s="86"/>
    </row>
    <row r="58" spans="1:8" x14ac:dyDescent="0.3">
      <c r="B58" s="87"/>
    </row>
  </sheetData>
  <mergeCells count="3">
    <mergeCell ref="C5:G5"/>
    <mergeCell ref="A2:H2"/>
    <mergeCell ref="A3:H3"/>
  </mergeCells>
  <pageMargins left="0.25" right="0.25" top="0.75" bottom="0.75" header="0.3" footer="0.3"/>
  <pageSetup paperSize="9" scale="85" fitToHeight="0" orientation="portrait" r:id="rId1"/>
  <ignoredErrors>
    <ignoredError sqref="C9 D9:F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65C73-C3A9-4674-A50A-78F99D951EA6}">
  <dimension ref="N26:T44"/>
  <sheetViews>
    <sheetView workbookViewId="0"/>
  </sheetViews>
  <sheetFormatPr defaultRowHeight="12.5" x14ac:dyDescent="0.25"/>
  <cols>
    <col min="2" max="2" width="14" customWidth="1"/>
    <col min="3" max="3" width="32.7265625" customWidth="1"/>
    <col min="5" max="5" width="16.26953125" customWidth="1"/>
    <col min="6" max="6" width="16.81640625" customWidth="1"/>
    <col min="14" max="14" width="15" bestFit="1" customWidth="1"/>
    <col min="15" max="15" width="11.1796875" bestFit="1" customWidth="1"/>
    <col min="16" max="16" width="23.1796875" customWidth="1"/>
    <col min="17" max="17" width="8.453125" bestFit="1" customWidth="1"/>
    <col min="18" max="19" width="17" bestFit="1" customWidth="1"/>
    <col min="20" max="20" width="7.1796875" bestFit="1" customWidth="1"/>
  </cols>
  <sheetData>
    <row r="26" spans="14:20" x14ac:dyDescent="0.25">
      <c r="N26" t="s">
        <v>264</v>
      </c>
      <c r="O26" t="s">
        <v>265</v>
      </c>
      <c r="P26" t="s">
        <v>266</v>
      </c>
      <c r="Q26" t="s">
        <v>226</v>
      </c>
      <c r="R26" t="s">
        <v>267</v>
      </c>
      <c r="S26" t="s">
        <v>268</v>
      </c>
      <c r="T26" t="s">
        <v>270</v>
      </c>
    </row>
    <row r="27" spans="14:20" x14ac:dyDescent="0.25">
      <c r="N27" t="s">
        <v>16</v>
      </c>
      <c r="O27">
        <v>521000001</v>
      </c>
      <c r="P27" t="s">
        <v>213</v>
      </c>
      <c r="Q27" t="s">
        <v>214</v>
      </c>
      <c r="R27">
        <v>36805</v>
      </c>
      <c r="S27">
        <v>33324</v>
      </c>
      <c r="T27">
        <f t="shared" ref="T27:T29" si="0">R27-S27</f>
        <v>3481</v>
      </c>
    </row>
    <row r="28" spans="14:20" x14ac:dyDescent="0.25">
      <c r="N28" t="s">
        <v>16</v>
      </c>
      <c r="O28">
        <v>521000009</v>
      </c>
      <c r="P28" t="s">
        <v>261</v>
      </c>
      <c r="Q28" t="s">
        <v>214</v>
      </c>
      <c r="R28">
        <v>82</v>
      </c>
      <c r="S28">
        <v>167</v>
      </c>
      <c r="T28">
        <f t="shared" si="0"/>
        <v>-85</v>
      </c>
    </row>
    <row r="29" spans="14:20" x14ac:dyDescent="0.25">
      <c r="N29" t="s">
        <v>16</v>
      </c>
      <c r="O29">
        <v>521000012</v>
      </c>
      <c r="P29" t="s">
        <v>245</v>
      </c>
      <c r="Q29" t="s">
        <v>214</v>
      </c>
      <c r="R29">
        <v>4159</v>
      </c>
      <c r="S29">
        <v>9620</v>
      </c>
      <c r="T29">
        <f t="shared" si="0"/>
        <v>-5461</v>
      </c>
    </row>
    <row r="30" spans="14:20" x14ac:dyDescent="0.25">
      <c r="T30" s="1">
        <f>SUM(T27:T29)</f>
        <v>-2065</v>
      </c>
    </row>
    <row r="31" spans="14:20" x14ac:dyDescent="0.25">
      <c r="N31" t="s">
        <v>264</v>
      </c>
      <c r="O31" t="s">
        <v>265</v>
      </c>
      <c r="P31" t="s">
        <v>266</v>
      </c>
      <c r="Q31" t="s">
        <v>226</v>
      </c>
      <c r="R31" t="s">
        <v>267</v>
      </c>
      <c r="S31" t="s">
        <v>268</v>
      </c>
      <c r="T31" t="s">
        <v>270</v>
      </c>
    </row>
    <row r="32" spans="14:20" ht="50" x14ac:dyDescent="0.25">
      <c r="N32" t="s">
        <v>14</v>
      </c>
      <c r="O32">
        <v>521000001</v>
      </c>
      <c r="P32" s="192" t="s">
        <v>213</v>
      </c>
      <c r="Q32" t="s">
        <v>214</v>
      </c>
      <c r="R32">
        <v>468445</v>
      </c>
      <c r="S32">
        <v>497847</v>
      </c>
      <c r="T32" s="188">
        <f t="shared" ref="T32:T35" si="1">R32-S32</f>
        <v>-29402</v>
      </c>
    </row>
    <row r="33" spans="14:20" x14ac:dyDescent="0.25">
      <c r="N33" t="s">
        <v>14</v>
      </c>
      <c r="O33">
        <v>521000006</v>
      </c>
      <c r="P33" t="s">
        <v>263</v>
      </c>
      <c r="Q33" t="s">
        <v>214</v>
      </c>
      <c r="R33">
        <v>226</v>
      </c>
      <c r="S33">
        <v>497</v>
      </c>
      <c r="T33">
        <f t="shared" si="1"/>
        <v>-271</v>
      </c>
    </row>
    <row r="34" spans="14:20" x14ac:dyDescent="0.25">
      <c r="N34" t="s">
        <v>14</v>
      </c>
      <c r="O34">
        <v>521000009</v>
      </c>
      <c r="P34" t="s">
        <v>261</v>
      </c>
      <c r="Q34" t="s">
        <v>214</v>
      </c>
      <c r="R34">
        <v>6080</v>
      </c>
      <c r="S34">
        <v>6363</v>
      </c>
      <c r="T34">
        <f t="shared" si="1"/>
        <v>-283</v>
      </c>
    </row>
    <row r="35" spans="14:20" x14ac:dyDescent="0.25">
      <c r="N35" t="s">
        <v>14</v>
      </c>
      <c r="O35">
        <v>521000012</v>
      </c>
      <c r="P35" t="s">
        <v>245</v>
      </c>
      <c r="Q35" t="s">
        <v>214</v>
      </c>
      <c r="R35">
        <v>48981</v>
      </c>
      <c r="S35">
        <v>35568</v>
      </c>
      <c r="T35" s="188">
        <f t="shared" si="1"/>
        <v>13413</v>
      </c>
    </row>
    <row r="36" spans="14:20" x14ac:dyDescent="0.25">
      <c r="R36" s="1">
        <f>R32+R34+R35-R33</f>
        <v>523280</v>
      </c>
      <c r="T36" s="1">
        <f>T32+T34+T35-T33</f>
        <v>-16001</v>
      </c>
    </row>
    <row r="37" spans="14:20" x14ac:dyDescent="0.25">
      <c r="N37" t="s">
        <v>269</v>
      </c>
    </row>
    <row r="38" spans="14:20" x14ac:dyDescent="0.25">
      <c r="O38">
        <v>521000001</v>
      </c>
      <c r="P38" t="s">
        <v>213</v>
      </c>
      <c r="R38">
        <f>R27+R32</f>
        <v>505250</v>
      </c>
      <c r="S38">
        <f>S27+S32</f>
        <v>531171</v>
      </c>
      <c r="T38">
        <f>R38-S38</f>
        <v>-25921</v>
      </c>
    </row>
    <row r="39" spans="14:20" x14ac:dyDescent="0.25">
      <c r="O39">
        <v>521000006</v>
      </c>
      <c r="P39" t="s">
        <v>263</v>
      </c>
      <c r="R39">
        <f>R33</f>
        <v>226</v>
      </c>
      <c r="S39">
        <f>S33</f>
        <v>497</v>
      </c>
      <c r="T39">
        <f t="shared" ref="T39:T41" si="2">R39-S39</f>
        <v>-271</v>
      </c>
    </row>
    <row r="40" spans="14:20" x14ac:dyDescent="0.25">
      <c r="O40">
        <v>521000009</v>
      </c>
      <c r="P40" t="s">
        <v>261</v>
      </c>
      <c r="R40">
        <f>R28+R34</f>
        <v>6162</v>
      </c>
      <c r="S40">
        <f>S28+S34</f>
        <v>6530</v>
      </c>
      <c r="T40">
        <f t="shared" si="2"/>
        <v>-368</v>
      </c>
    </row>
    <row r="41" spans="14:20" x14ac:dyDescent="0.25">
      <c r="O41">
        <v>521000012</v>
      </c>
      <c r="P41" t="s">
        <v>245</v>
      </c>
      <c r="R41">
        <f>R29+R35</f>
        <v>53140</v>
      </c>
      <c r="S41">
        <f>S29+S35</f>
        <v>45188</v>
      </c>
      <c r="T41">
        <f t="shared" si="2"/>
        <v>7952</v>
      </c>
    </row>
    <row r="43" spans="14:20" x14ac:dyDescent="0.25">
      <c r="R43">
        <f>R38+R40+R41-R39</f>
        <v>564326</v>
      </c>
      <c r="S43">
        <f>S38+S40+S41-S39</f>
        <v>582392</v>
      </c>
      <c r="T43" s="1">
        <f>R43-S43</f>
        <v>-18066</v>
      </c>
    </row>
    <row r="44" spans="14:20" x14ac:dyDescent="0.25">
      <c r="R44" t="e">
        <f>R43-#REF!</f>
        <v>#REF!</v>
      </c>
      <c r="S44" t="e">
        <f>S43-#REF!</f>
        <v>#REF!</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B6BC0-8F41-45AD-86C5-A1D0CFA402A5}">
  <sheetPr>
    <tabColor rgb="FFFFFF00"/>
  </sheetPr>
  <dimension ref="A1:L42"/>
  <sheetViews>
    <sheetView workbookViewId="0"/>
  </sheetViews>
  <sheetFormatPr defaultColWidth="9.1796875" defaultRowHeight="14.5" x14ac:dyDescent="0.35"/>
  <cols>
    <col min="1" max="1" width="9.1796875" style="193"/>
    <col min="2" max="2" width="10.26953125" style="193" customWidth="1"/>
    <col min="3" max="3" width="54.1796875" style="193" customWidth="1"/>
    <col min="4" max="4" width="11.54296875" style="193" bestFit="1" customWidth="1"/>
    <col min="5" max="16384" width="9.1796875" style="193"/>
  </cols>
  <sheetData>
    <row r="1" spans="1:11" x14ac:dyDescent="0.35">
      <c r="A1" s="206" t="s">
        <v>283</v>
      </c>
    </row>
    <row r="3" spans="1:11" x14ac:dyDescent="0.35">
      <c r="A3" s="196" t="s">
        <v>282</v>
      </c>
      <c r="B3" s="196" t="s">
        <v>281</v>
      </c>
      <c r="C3" s="196" t="s">
        <v>280</v>
      </c>
      <c r="D3" s="205">
        <v>44348</v>
      </c>
      <c r="E3" s="205">
        <v>43983</v>
      </c>
      <c r="F3" s="196" t="s">
        <v>279</v>
      </c>
    </row>
    <row r="4" spans="1:11" x14ac:dyDescent="0.35">
      <c r="A4" s="196"/>
      <c r="B4" s="196"/>
      <c r="C4" s="196"/>
      <c r="D4" s="205"/>
      <c r="E4" s="205"/>
      <c r="F4" s="196"/>
    </row>
    <row r="5" spans="1:11" x14ac:dyDescent="0.35">
      <c r="A5" s="196" t="s">
        <v>14</v>
      </c>
      <c r="B5" s="196" t="s">
        <v>278</v>
      </c>
      <c r="D5" s="201">
        <f>D6-D7+D8+D9</f>
        <v>301413</v>
      </c>
      <c r="E5" s="201">
        <f>E6-E7+E8+E9</f>
        <v>278584</v>
      </c>
      <c r="F5" s="213">
        <f>D5-E5</f>
        <v>22829</v>
      </c>
      <c r="G5" s="203"/>
    </row>
    <row r="6" spans="1:11" ht="24.5" x14ac:dyDescent="0.35">
      <c r="B6" s="198" t="s">
        <v>212</v>
      </c>
      <c r="C6" s="200" t="s">
        <v>213</v>
      </c>
      <c r="D6" s="194">
        <v>254569</v>
      </c>
      <c r="E6" s="194">
        <v>248168</v>
      </c>
      <c r="F6" s="194">
        <v>489990</v>
      </c>
      <c r="J6" s="193" t="s">
        <v>277</v>
      </c>
      <c r="K6" s="193">
        <v>497847</v>
      </c>
    </row>
    <row r="7" spans="1:11" x14ac:dyDescent="0.35">
      <c r="B7" s="198" t="s">
        <v>262</v>
      </c>
      <c r="C7" s="198" t="s">
        <v>263</v>
      </c>
      <c r="D7" s="194">
        <v>0</v>
      </c>
      <c r="E7" s="194">
        <v>0</v>
      </c>
      <c r="F7" s="194"/>
      <c r="G7" s="215">
        <f>F5+F11</f>
        <v>882</v>
      </c>
      <c r="H7" s="217" t="s">
        <v>287</v>
      </c>
    </row>
    <row r="8" spans="1:11" x14ac:dyDescent="0.35">
      <c r="B8" s="198" t="s">
        <v>260</v>
      </c>
      <c r="C8" s="198" t="s">
        <v>261</v>
      </c>
      <c r="D8" s="194">
        <v>4218</v>
      </c>
      <c r="E8" s="194">
        <v>4430</v>
      </c>
      <c r="F8" s="194"/>
    </row>
    <row r="9" spans="1:11" x14ac:dyDescent="0.35">
      <c r="B9" s="198" t="s">
        <v>244</v>
      </c>
      <c r="C9" s="198" t="s">
        <v>245</v>
      </c>
      <c r="D9" s="194">
        <v>42626</v>
      </c>
      <c r="E9" s="194">
        <v>25986</v>
      </c>
      <c r="F9" s="194"/>
    </row>
    <row r="10" spans="1:11" x14ac:dyDescent="0.35">
      <c r="D10" s="194"/>
      <c r="E10" s="194"/>
      <c r="F10" s="194"/>
    </row>
    <row r="11" spans="1:11" x14ac:dyDescent="0.35">
      <c r="B11" s="202" t="s">
        <v>276</v>
      </c>
      <c r="C11" s="196"/>
      <c r="D11" s="195">
        <f>D12</f>
        <v>0</v>
      </c>
      <c r="E11" s="195">
        <f>E12</f>
        <v>21947</v>
      </c>
      <c r="F11" s="214">
        <f>F12</f>
        <v>-21947</v>
      </c>
    </row>
    <row r="12" spans="1:11" ht="24.5" x14ac:dyDescent="0.35">
      <c r="B12" s="198" t="s">
        <v>212</v>
      </c>
      <c r="C12" s="200" t="s">
        <v>213</v>
      </c>
      <c r="D12" s="194"/>
      <c r="E12" s="194">
        <f>20101+1846</f>
        <v>21947</v>
      </c>
      <c r="F12" s="204">
        <f>D12-E12</f>
        <v>-21947</v>
      </c>
      <c r="G12" s="207" t="s">
        <v>284</v>
      </c>
    </row>
    <row r="13" spans="1:11" x14ac:dyDescent="0.35">
      <c r="D13" s="194"/>
      <c r="E13" s="194"/>
      <c r="F13" s="194"/>
    </row>
    <row r="14" spans="1:11" x14ac:dyDescent="0.35">
      <c r="A14" s="196" t="s">
        <v>16</v>
      </c>
      <c r="B14" s="202" t="s">
        <v>275</v>
      </c>
      <c r="D14" s="201">
        <f>D15-D16+D17+D18</f>
        <v>107154</v>
      </c>
      <c r="E14" s="201">
        <f>E15-E16+E17+E18</f>
        <v>43111</v>
      </c>
      <c r="F14" s="210">
        <f>D14-E14</f>
        <v>64043</v>
      </c>
      <c r="G14" s="203"/>
    </row>
    <row r="15" spans="1:11" ht="24.5" x14ac:dyDescent="0.35">
      <c r="B15" s="198" t="s">
        <v>212</v>
      </c>
      <c r="C15" s="200" t="s">
        <v>213</v>
      </c>
      <c r="D15" s="194">
        <v>96558</v>
      </c>
      <c r="E15" s="194">
        <v>33324</v>
      </c>
      <c r="F15" s="194"/>
      <c r="G15" s="209"/>
    </row>
    <row r="16" spans="1:11" x14ac:dyDescent="0.35">
      <c r="B16" s="198" t="s">
        <v>262</v>
      </c>
      <c r="C16" s="198" t="s">
        <v>263</v>
      </c>
      <c r="D16" s="194">
        <v>0</v>
      </c>
      <c r="E16" s="194">
        <v>0</v>
      </c>
      <c r="F16" s="194"/>
    </row>
    <row r="17" spans="1:8" x14ac:dyDescent="0.35">
      <c r="B17" s="198" t="s">
        <v>260</v>
      </c>
      <c r="C17" s="198" t="s">
        <v>261</v>
      </c>
      <c r="D17" s="194">
        <v>82</v>
      </c>
      <c r="E17" s="194">
        <v>167</v>
      </c>
      <c r="F17" s="194"/>
      <c r="G17" s="212">
        <f>F14+F20</f>
        <v>-2065</v>
      </c>
      <c r="H17" s="217" t="s">
        <v>287</v>
      </c>
    </row>
    <row r="18" spans="1:8" x14ac:dyDescent="0.35">
      <c r="B18" s="198" t="s">
        <v>244</v>
      </c>
      <c r="C18" s="198" t="s">
        <v>245</v>
      </c>
      <c r="D18" s="194">
        <v>10514</v>
      </c>
      <c r="E18" s="194">
        <v>9620</v>
      </c>
      <c r="F18" s="194"/>
    </row>
    <row r="19" spans="1:8" x14ac:dyDescent="0.35">
      <c r="D19" s="194"/>
      <c r="E19" s="194"/>
      <c r="F19" s="194"/>
    </row>
    <row r="20" spans="1:8" x14ac:dyDescent="0.35">
      <c r="B20" s="202" t="s">
        <v>274</v>
      </c>
      <c r="D20" s="195">
        <f>SUM(D21:D22)</f>
        <v>-66108</v>
      </c>
      <c r="E20" s="195">
        <f>SUM(E21:E22)</f>
        <v>0</v>
      </c>
      <c r="F20" s="211">
        <f>D20-E20</f>
        <v>-66108</v>
      </c>
    </row>
    <row r="21" spans="1:8" ht="24.5" x14ac:dyDescent="0.35">
      <c r="B21" s="198" t="s">
        <v>212</v>
      </c>
      <c r="C21" s="200" t="s">
        <v>213</v>
      </c>
      <c r="D21" s="194">
        <v>-59753</v>
      </c>
      <c r="E21" s="194">
        <v>0</v>
      </c>
      <c r="F21" s="194"/>
    </row>
    <row r="22" spans="1:8" x14ac:dyDescent="0.35">
      <c r="B22" s="198" t="s">
        <v>244</v>
      </c>
      <c r="C22" s="198" t="s">
        <v>245</v>
      </c>
      <c r="D22" s="194">
        <v>-6355</v>
      </c>
      <c r="E22" s="194">
        <v>0</v>
      </c>
      <c r="F22" s="194"/>
    </row>
    <row r="23" spans="1:8" x14ac:dyDescent="0.35">
      <c r="D23" s="194"/>
      <c r="E23" s="194"/>
      <c r="F23" s="194"/>
    </row>
    <row r="24" spans="1:8" x14ac:dyDescent="0.35">
      <c r="B24" s="202" t="s">
        <v>272</v>
      </c>
      <c r="D24" s="195">
        <f>SUM(D25:D26)</f>
        <v>66108</v>
      </c>
      <c r="E24" s="195">
        <f>SUM(E25:E26)</f>
        <v>77902</v>
      </c>
      <c r="F24" s="216">
        <f>D24-E24</f>
        <v>-11794</v>
      </c>
      <c r="G24" s="219" t="s">
        <v>200</v>
      </c>
    </row>
    <row r="25" spans="1:8" ht="24.5" x14ac:dyDescent="0.35">
      <c r="B25" s="198" t="s">
        <v>212</v>
      </c>
      <c r="C25" s="200" t="s">
        <v>213</v>
      </c>
      <c r="D25" s="197">
        <v>59753</v>
      </c>
      <c r="E25" s="194">
        <f>65523+2797</f>
        <v>68320</v>
      </c>
      <c r="F25" s="194"/>
    </row>
    <row r="26" spans="1:8" x14ac:dyDescent="0.35">
      <c r="B26" s="198" t="s">
        <v>244</v>
      </c>
      <c r="C26" s="198" t="s">
        <v>245</v>
      </c>
      <c r="D26" s="197">
        <v>6355</v>
      </c>
      <c r="E26" s="194">
        <v>9582</v>
      </c>
      <c r="F26" s="194"/>
    </row>
    <row r="27" spans="1:8" x14ac:dyDescent="0.35">
      <c r="D27" s="194"/>
      <c r="E27" s="194"/>
      <c r="F27" s="194"/>
    </row>
    <row r="28" spans="1:8" x14ac:dyDescent="0.35">
      <c r="A28" s="196" t="s">
        <v>273</v>
      </c>
      <c r="B28" s="193" t="s">
        <v>272</v>
      </c>
      <c r="D28" s="195">
        <f>D29-D30+D31</f>
        <v>155759</v>
      </c>
      <c r="E28" s="195">
        <f>E29-E30+E31</f>
        <v>160848</v>
      </c>
      <c r="F28" s="216">
        <f>D28-E28</f>
        <v>-5089</v>
      </c>
      <c r="G28" s="219" t="s">
        <v>285</v>
      </c>
    </row>
    <row r="29" spans="1:8" ht="24.5" x14ac:dyDescent="0.35">
      <c r="B29" s="198" t="s">
        <v>212</v>
      </c>
      <c r="C29" s="200" t="s">
        <v>213</v>
      </c>
      <c r="D29" s="197">
        <f>168033-13910</f>
        <v>154123</v>
      </c>
      <c r="E29" s="199">
        <f>176299-16887</f>
        <v>159412</v>
      </c>
      <c r="F29" s="194"/>
    </row>
    <row r="30" spans="1:8" x14ac:dyDescent="0.35">
      <c r="B30" s="198" t="s">
        <v>262</v>
      </c>
      <c r="C30" s="198" t="s">
        <v>263</v>
      </c>
      <c r="D30" s="197">
        <v>226</v>
      </c>
      <c r="E30" s="194">
        <v>497</v>
      </c>
      <c r="F30" s="194"/>
    </row>
    <row r="31" spans="1:8" x14ac:dyDescent="0.35">
      <c r="B31" s="198" t="s">
        <v>260</v>
      </c>
      <c r="C31" s="198" t="s">
        <v>261</v>
      </c>
      <c r="D31" s="197">
        <v>1862</v>
      </c>
      <c r="E31" s="194">
        <v>1933</v>
      </c>
      <c r="F31" s="194"/>
    </row>
    <row r="32" spans="1:8" x14ac:dyDescent="0.35">
      <c r="D32" s="194"/>
      <c r="E32" s="194"/>
      <c r="F32" s="194"/>
    </row>
    <row r="33" spans="3:12" ht="42" customHeight="1" thickBot="1" x14ac:dyDescent="0.4">
      <c r="C33" s="196" t="s">
        <v>271</v>
      </c>
      <c r="D33" s="220">
        <f>D5+D14+D24+D28+D20+D11</f>
        <v>564326</v>
      </c>
      <c r="E33" s="220">
        <f>E5+E14+E24+E28+E20+E11</f>
        <v>582392</v>
      </c>
      <c r="F33" s="221">
        <f>D33-E33</f>
        <v>-18066</v>
      </c>
      <c r="G33" s="261" t="s">
        <v>286</v>
      </c>
      <c r="H33" s="262"/>
      <c r="I33" s="262"/>
      <c r="J33" s="262"/>
      <c r="K33" s="262"/>
      <c r="L33" s="218"/>
    </row>
    <row r="34" spans="3:12" x14ac:dyDescent="0.35">
      <c r="D34" s="194"/>
      <c r="E34" s="194"/>
      <c r="F34" s="194"/>
    </row>
    <row r="35" spans="3:12" x14ac:dyDescent="0.35">
      <c r="C35" s="208" t="s">
        <v>258</v>
      </c>
      <c r="D35" s="194" t="e">
        <f>D33-#REF!</f>
        <v>#REF!</v>
      </c>
      <c r="E35" s="199">
        <f>E33-582392</f>
        <v>0</v>
      </c>
      <c r="F35" s="199">
        <f>F33-COMbreakdown!T43</f>
        <v>0</v>
      </c>
    </row>
    <row r="36" spans="3:12" ht="14.25" customHeight="1" x14ac:dyDescent="0.35">
      <c r="D36" s="194"/>
      <c r="E36" s="194"/>
      <c r="F36" s="194"/>
    </row>
    <row r="37" spans="3:12" x14ac:dyDescent="0.35">
      <c r="D37" s="194"/>
      <c r="E37" s="194"/>
      <c r="F37" s="194"/>
    </row>
    <row r="38" spans="3:12" x14ac:dyDescent="0.35">
      <c r="D38" s="194"/>
      <c r="E38" s="194"/>
      <c r="F38" s="194"/>
    </row>
    <row r="39" spans="3:12" x14ac:dyDescent="0.35">
      <c r="D39" s="194"/>
      <c r="E39" s="194"/>
      <c r="F39" s="194"/>
    </row>
    <row r="40" spans="3:12" x14ac:dyDescent="0.35">
      <c r="D40" s="194"/>
      <c r="E40" s="194"/>
      <c r="F40" s="194"/>
    </row>
    <row r="41" spans="3:12" x14ac:dyDescent="0.35">
      <c r="D41" s="194"/>
      <c r="E41" s="194"/>
      <c r="F41" s="194"/>
    </row>
    <row r="42" spans="3:12" x14ac:dyDescent="0.35">
      <c r="D42" s="194"/>
      <c r="E42" s="194"/>
      <c r="F42" s="194"/>
    </row>
  </sheetData>
  <mergeCells count="1">
    <mergeCell ref="G33:K3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296A0-A6F0-4E5D-B940-7A822C712222}">
  <dimension ref="A1"/>
  <sheetViews>
    <sheetView workbookViewId="0"/>
  </sheetViews>
  <sheetFormatPr defaultColWidth="9.1796875" defaultRowHeight="14.5" x14ac:dyDescent="0.35"/>
  <cols>
    <col min="1" max="1" width="0.1796875" style="191" customWidth="1"/>
    <col min="2" max="2" width="16.26953125" style="191" customWidth="1"/>
    <col min="3" max="3" width="0" style="191" hidden="1" customWidth="1"/>
    <col min="4" max="5" width="0.1796875" style="191" customWidth="1"/>
    <col min="6" max="6" width="36.26953125" style="191" customWidth="1"/>
    <col min="7" max="7" width="11.26953125" style="191" customWidth="1"/>
    <col min="8" max="8" width="5.1796875" style="191" customWidth="1"/>
    <col min="9" max="9" width="9.7265625" style="191" customWidth="1"/>
    <col min="10" max="10" width="4.1796875" style="191" customWidth="1"/>
    <col min="11" max="11" width="5.54296875" style="191" customWidth="1"/>
    <col min="12" max="13" width="9.7265625" style="191" customWidth="1"/>
    <col min="14" max="14" width="0" style="191" hidden="1" customWidth="1"/>
    <col min="15" max="15" width="9.7265625" style="191" customWidth="1"/>
    <col min="16" max="16" width="0" style="191" hidden="1" customWidth="1"/>
    <col min="17" max="17" width="9.7265625" style="191" customWidth="1"/>
    <col min="18" max="18" width="0" style="191" hidden="1" customWidth="1"/>
    <col min="19" max="19" width="9.7265625" style="191" customWidth="1"/>
    <col min="20" max="20" width="0" style="191" hidden="1" customWidth="1"/>
    <col min="21" max="21" width="0.1796875" style="191" customWidth="1"/>
    <col min="22" max="22" width="9.7265625" style="191" customWidth="1"/>
    <col min="23" max="16384" width="9.1796875" style="191"/>
  </cols>
  <sheetData/>
  <pageMargins left="0.39370078740157499" right="0.39370078740157499" top="0.39370078740157499" bottom="1.0946141732283501" header="0.39370078740157499" footer="0.39370078740157499"/>
  <pageSetup paperSize="9" orientation="landscape" horizontalDpi="300" verticalDpi="300"/>
  <headerFooter alignWithMargins="0">
    <oddFooter>&amp;L&amp;"Calibri,Regular"&amp;9 Date Generated: 24-Aug-2021 03:15 PM 
&amp;"-,Regular"Generated By: dtf\\05015226 &amp;C&amp;"Calibri"&amp;9&amp;P of &amp;N 
&amp;"Arial,Regular"&amp;8  &amp;R&amp;"Calibri,Regular"&amp;9 Version: 3.89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9588D-57CE-4E7E-BD85-4CCAE18F69B0}">
  <sheetPr>
    <tabColor rgb="FF00B0F0"/>
  </sheetPr>
  <dimension ref="A1:B18"/>
  <sheetViews>
    <sheetView workbookViewId="0"/>
  </sheetViews>
  <sheetFormatPr defaultRowHeight="12.5" x14ac:dyDescent="0.25"/>
  <cols>
    <col min="2" max="2" width="67.54296875" customWidth="1"/>
  </cols>
  <sheetData>
    <row r="1" spans="1:2" x14ac:dyDescent="0.25">
      <c r="A1" s="2" t="s">
        <v>55</v>
      </c>
      <c r="B1" t="s">
        <v>255</v>
      </c>
    </row>
    <row r="4" spans="1:2" x14ac:dyDescent="0.25">
      <c r="A4" s="2" t="s">
        <v>7</v>
      </c>
      <c r="B4" t="s">
        <v>217</v>
      </c>
    </row>
    <row r="5" spans="1:2" x14ac:dyDescent="0.25">
      <c r="B5" t="s">
        <v>218</v>
      </c>
    </row>
    <row r="6" spans="1:2" x14ac:dyDescent="0.25">
      <c r="B6" t="s">
        <v>219</v>
      </c>
    </row>
    <row r="7" spans="1:2" x14ac:dyDescent="0.25">
      <c r="B7" t="s">
        <v>220</v>
      </c>
    </row>
    <row r="10" spans="1:2" x14ac:dyDescent="0.25">
      <c r="A10" s="2" t="s">
        <v>11</v>
      </c>
      <c r="B10" t="s">
        <v>249</v>
      </c>
    </row>
    <row r="11" spans="1:2" x14ac:dyDescent="0.25">
      <c r="B11" t="s">
        <v>250</v>
      </c>
    </row>
    <row r="12" spans="1:2" x14ac:dyDescent="0.25">
      <c r="B12" t="s">
        <v>251</v>
      </c>
    </row>
    <row r="15" spans="1:2" x14ac:dyDescent="0.25">
      <c r="A15" s="2" t="s">
        <v>0</v>
      </c>
      <c r="B15" t="s">
        <v>224</v>
      </c>
    </row>
    <row r="18" spans="1:2" x14ac:dyDescent="0.25">
      <c r="A18" s="2" t="s">
        <v>32</v>
      </c>
      <c r="B18"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0961-CCC8-486A-B726-EA0DA5718C3E}">
  <dimension ref="A1:X37"/>
  <sheetViews>
    <sheetView workbookViewId="0"/>
  </sheetViews>
  <sheetFormatPr defaultRowHeight="12.5" x14ac:dyDescent="0.25"/>
  <cols>
    <col min="20" max="20" width="29.7265625" customWidth="1"/>
    <col min="21" max="21" width="40.1796875" customWidth="1"/>
  </cols>
  <sheetData>
    <row r="1" spans="1:24" x14ac:dyDescent="0.25">
      <c r="A1" s="2" t="s">
        <v>55</v>
      </c>
    </row>
    <row r="11" spans="1:24" x14ac:dyDescent="0.25">
      <c r="A11" s="2" t="s">
        <v>7</v>
      </c>
    </row>
    <row r="13" spans="1:24" ht="90" x14ac:dyDescent="0.35">
      <c r="A13" s="110">
        <v>3</v>
      </c>
      <c r="B13" s="110" t="s">
        <v>211</v>
      </c>
      <c r="C13" s="115" t="s">
        <v>212</v>
      </c>
      <c r="D13" s="115" t="s">
        <v>213</v>
      </c>
      <c r="E13" s="99" t="s">
        <v>214</v>
      </c>
      <c r="F13" s="100">
        <v>2585196</v>
      </c>
      <c r="G13" s="101">
        <v>2527308</v>
      </c>
      <c r="H13" s="101">
        <v>2527308</v>
      </c>
      <c r="I13" s="101">
        <v>2687835</v>
      </c>
      <c r="J13" s="106">
        <v>2677231</v>
      </c>
      <c r="K13" s="102">
        <v>2677231</v>
      </c>
      <c r="L13" s="100">
        <v>-57888</v>
      </c>
      <c r="M13" s="101">
        <v>-10604</v>
      </c>
      <c r="N13" s="107">
        <v>47284</v>
      </c>
      <c r="O13" s="108">
        <v>-0.82</v>
      </c>
      <c r="P13" s="109">
        <v>149923</v>
      </c>
      <c r="Q13" s="108">
        <v>0.06</v>
      </c>
      <c r="R13" s="101">
        <v>0</v>
      </c>
      <c r="S13" s="104"/>
      <c r="T13" s="105" t="s">
        <v>215</v>
      </c>
      <c r="U13" s="114"/>
      <c r="V13" s="98"/>
      <c r="W13" s="98"/>
      <c r="X13" s="98"/>
    </row>
    <row r="14" spans="1:24" ht="14.5" x14ac:dyDescent="0.35">
      <c r="A14" s="98"/>
      <c r="B14" s="98"/>
      <c r="C14" s="111" t="s">
        <v>216</v>
      </c>
      <c r="D14" s="99"/>
      <c r="E14" s="99"/>
      <c r="F14" s="100"/>
      <c r="G14" s="101"/>
      <c r="H14" s="101"/>
      <c r="I14" s="101"/>
      <c r="J14" s="106"/>
      <c r="K14" s="102"/>
      <c r="L14" s="100"/>
      <c r="M14" s="101"/>
      <c r="N14" s="107"/>
      <c r="O14" s="108"/>
      <c r="P14" s="109"/>
      <c r="Q14" s="108"/>
      <c r="R14" s="101"/>
      <c r="S14" s="104"/>
      <c r="T14" s="105"/>
      <c r="U14" s="114"/>
      <c r="V14" s="98"/>
      <c r="W14" s="98"/>
      <c r="X14" s="98"/>
    </row>
    <row r="15" spans="1:24" ht="14.5" x14ac:dyDescent="0.35">
      <c r="A15" s="98"/>
      <c r="B15" s="98"/>
      <c r="C15" s="112" t="s">
        <v>217</v>
      </c>
      <c r="D15" s="99"/>
      <c r="E15" s="99"/>
      <c r="F15" s="100"/>
      <c r="G15" s="101"/>
      <c r="H15" s="101"/>
      <c r="I15" s="101"/>
      <c r="J15" s="106"/>
      <c r="K15" s="102"/>
      <c r="L15" s="100"/>
      <c r="M15" s="101"/>
      <c r="N15" s="107"/>
      <c r="O15" s="108"/>
      <c r="P15" s="109"/>
      <c r="Q15" s="108"/>
      <c r="R15" s="101"/>
      <c r="S15" s="104"/>
      <c r="T15" s="105"/>
      <c r="U15" s="114"/>
      <c r="V15" s="98"/>
      <c r="W15" s="98"/>
      <c r="X15" s="98"/>
    </row>
    <row r="16" spans="1:24" ht="14.5" x14ac:dyDescent="0.35">
      <c r="A16" s="98"/>
      <c r="B16" s="98"/>
      <c r="C16" s="113" t="s">
        <v>218</v>
      </c>
      <c r="D16" s="111"/>
      <c r="E16" s="99"/>
      <c r="F16" s="100"/>
      <c r="G16" s="101"/>
      <c r="H16" s="101"/>
      <c r="I16" s="101"/>
      <c r="J16" s="106"/>
      <c r="K16" s="102"/>
      <c r="L16" s="100"/>
      <c r="M16" s="101"/>
      <c r="N16" s="107"/>
      <c r="O16" s="108"/>
      <c r="P16" s="109"/>
      <c r="Q16" s="108"/>
      <c r="R16" s="101"/>
      <c r="S16" s="104"/>
      <c r="T16" s="105"/>
      <c r="U16" s="114"/>
      <c r="V16" s="98"/>
      <c r="W16" s="98"/>
      <c r="X16" s="98"/>
    </row>
    <row r="17" spans="1:24" ht="14.5" x14ac:dyDescent="0.35">
      <c r="A17" s="98"/>
      <c r="B17" s="98"/>
      <c r="C17" s="113" t="s">
        <v>219</v>
      </c>
      <c r="D17" s="111"/>
      <c r="E17" s="99"/>
      <c r="F17" s="100"/>
      <c r="G17" s="101"/>
      <c r="H17" s="101"/>
      <c r="I17" s="101"/>
      <c r="J17" s="106"/>
      <c r="K17" s="102"/>
      <c r="L17" s="100"/>
      <c r="M17" s="101"/>
      <c r="N17" s="107"/>
      <c r="O17" s="108"/>
      <c r="P17" s="109"/>
      <c r="Q17" s="108"/>
      <c r="R17" s="101"/>
      <c r="S17" s="104"/>
      <c r="T17" s="105"/>
      <c r="U17" s="114"/>
      <c r="V17" s="98"/>
      <c r="W17" s="98"/>
      <c r="X17" s="98"/>
    </row>
    <row r="18" spans="1:24" ht="14.5" x14ac:dyDescent="0.35">
      <c r="A18" s="98"/>
      <c r="B18" s="98"/>
      <c r="C18" s="113" t="s">
        <v>220</v>
      </c>
      <c r="D18" s="99"/>
      <c r="E18" s="99"/>
      <c r="F18" s="100"/>
      <c r="G18" s="101"/>
      <c r="H18" s="101"/>
      <c r="I18" s="101"/>
      <c r="J18" s="106"/>
      <c r="K18" s="102"/>
      <c r="L18" s="100"/>
      <c r="M18" s="101"/>
      <c r="N18" s="101"/>
      <c r="O18" s="103"/>
      <c r="P18" s="101"/>
      <c r="Q18" s="103"/>
      <c r="R18" s="101"/>
      <c r="S18" s="104"/>
      <c r="T18" s="105"/>
      <c r="U18" s="114"/>
      <c r="V18" s="98"/>
      <c r="W18" s="98"/>
      <c r="X18" s="98"/>
    </row>
    <row r="21" spans="1:24" x14ac:dyDescent="0.25">
      <c r="A21" s="2" t="s">
        <v>11</v>
      </c>
    </row>
    <row r="23" spans="1:24" ht="171.65" customHeight="1" x14ac:dyDescent="0.25">
      <c r="C23" s="116" t="s">
        <v>212</v>
      </c>
      <c r="D23" s="116" t="s">
        <v>213</v>
      </c>
      <c r="E23" s="116" t="s">
        <v>214</v>
      </c>
      <c r="F23" s="117">
        <v>609064</v>
      </c>
      <c r="G23" s="117">
        <v>719337</v>
      </c>
      <c r="H23" s="117">
        <v>719337</v>
      </c>
      <c r="I23" s="117">
        <v>567372</v>
      </c>
      <c r="J23" s="117">
        <v>771250</v>
      </c>
      <c r="K23" s="117">
        <v>823669</v>
      </c>
      <c r="L23" s="117">
        <v>110273</v>
      </c>
      <c r="M23" s="117">
        <v>203878</v>
      </c>
      <c r="N23" s="119">
        <v>93605</v>
      </c>
      <c r="O23" s="120">
        <v>0.85</v>
      </c>
      <c r="P23" s="121">
        <v>51913</v>
      </c>
      <c r="Q23" s="120">
        <v>7.0000000000000007E-2</v>
      </c>
      <c r="R23" s="122">
        <v>-52419</v>
      </c>
      <c r="S23" s="123">
        <v>-0.06</v>
      </c>
      <c r="T23" s="118" t="s">
        <v>221</v>
      </c>
      <c r="U23" s="124" t="s">
        <v>222</v>
      </c>
    </row>
    <row r="25" spans="1:24" x14ac:dyDescent="0.25">
      <c r="A25" s="2" t="s">
        <v>0</v>
      </c>
    </row>
    <row r="26" spans="1:24" ht="13" thickBot="1" x14ac:dyDescent="0.3"/>
    <row r="27" spans="1:24" ht="18" x14ac:dyDescent="0.25">
      <c r="C27" s="141" t="s">
        <v>243</v>
      </c>
      <c r="D27" s="142" t="s">
        <v>225</v>
      </c>
      <c r="E27" s="141" t="s">
        <v>226</v>
      </c>
      <c r="F27" s="143" t="s">
        <v>174</v>
      </c>
      <c r="G27" s="144" t="s">
        <v>174</v>
      </c>
      <c r="H27" s="144" t="s">
        <v>227</v>
      </c>
      <c r="I27" s="144" t="s">
        <v>174</v>
      </c>
      <c r="J27" s="145" t="s">
        <v>174</v>
      </c>
      <c r="K27" s="146" t="s">
        <v>228</v>
      </c>
      <c r="L27" s="144" t="s">
        <v>174</v>
      </c>
      <c r="M27" s="144" t="s">
        <v>174</v>
      </c>
      <c r="N27" s="144" t="s">
        <v>229</v>
      </c>
      <c r="O27" s="144" t="s">
        <v>174</v>
      </c>
      <c r="P27" s="144" t="s">
        <v>174</v>
      </c>
      <c r="Q27" s="145" t="s">
        <v>174</v>
      </c>
      <c r="T27" s="136" t="s">
        <v>230</v>
      </c>
      <c r="U27" s="138" t="s">
        <v>231</v>
      </c>
    </row>
    <row r="28" spans="1:24" ht="27" x14ac:dyDescent="0.25">
      <c r="C28" s="147" t="s">
        <v>174</v>
      </c>
      <c r="D28" s="147" t="s">
        <v>174</v>
      </c>
      <c r="E28" s="147" t="s">
        <v>174</v>
      </c>
      <c r="F28" s="148" t="s">
        <v>232</v>
      </c>
      <c r="G28" s="148" t="s">
        <v>233</v>
      </c>
      <c r="H28" s="148" t="s">
        <v>233</v>
      </c>
      <c r="I28" s="148" t="s">
        <v>234</v>
      </c>
      <c r="J28" s="148" t="s">
        <v>235</v>
      </c>
      <c r="K28" s="149" t="s">
        <v>236</v>
      </c>
      <c r="L28" s="149" t="s">
        <v>237</v>
      </c>
      <c r="M28" s="149" t="s">
        <v>238</v>
      </c>
      <c r="N28" s="149" t="s">
        <v>239</v>
      </c>
      <c r="O28" s="149" t="s">
        <v>240</v>
      </c>
      <c r="P28" s="149" t="s">
        <v>241</v>
      </c>
      <c r="Q28" s="149" t="s">
        <v>242</v>
      </c>
      <c r="T28" s="137"/>
      <c r="U28" s="139"/>
    </row>
    <row r="29" spans="1:24" ht="90" x14ac:dyDescent="0.35">
      <c r="C29" s="126">
        <v>521000001</v>
      </c>
      <c r="D29" s="127" t="s">
        <v>213</v>
      </c>
      <c r="E29" s="127" t="s">
        <v>214</v>
      </c>
      <c r="F29" s="128">
        <v>428121</v>
      </c>
      <c r="G29" s="129">
        <v>573758</v>
      </c>
      <c r="H29" s="129">
        <v>573758</v>
      </c>
      <c r="I29" s="129">
        <v>478480</v>
      </c>
      <c r="J29" s="130">
        <v>651218</v>
      </c>
      <c r="K29" s="131">
        <v>651218</v>
      </c>
      <c r="L29" s="132">
        <v>27101</v>
      </c>
      <c r="M29" s="133">
        <v>0.19</v>
      </c>
      <c r="N29" s="134">
        <v>77460</v>
      </c>
      <c r="O29" s="133">
        <v>0.14000000000000001</v>
      </c>
      <c r="P29" s="129">
        <v>0</v>
      </c>
      <c r="Q29" s="135"/>
      <c r="T29" s="125" t="s">
        <v>223</v>
      </c>
      <c r="U29" s="125" t="s">
        <v>224</v>
      </c>
    </row>
    <row r="32" spans="1:24" x14ac:dyDescent="0.25">
      <c r="A32" s="2" t="s">
        <v>32</v>
      </c>
    </row>
    <row r="35" spans="1:21" ht="90" x14ac:dyDescent="0.25">
      <c r="A35" s="140" t="s">
        <v>212</v>
      </c>
      <c r="B35" s="140" t="s">
        <v>213</v>
      </c>
      <c r="C35" s="140" t="s">
        <v>214</v>
      </c>
      <c r="D35" s="150">
        <v>140063</v>
      </c>
      <c r="E35" s="151">
        <v>167765</v>
      </c>
      <c r="F35" s="151">
        <v>167765</v>
      </c>
      <c r="G35" s="151">
        <v>129102</v>
      </c>
      <c r="H35" s="152">
        <v>172380</v>
      </c>
      <c r="I35" s="153">
        <v>172380</v>
      </c>
      <c r="J35" s="150">
        <v>27702</v>
      </c>
      <c r="K35" s="151">
        <v>43278</v>
      </c>
      <c r="L35" s="154">
        <v>15576</v>
      </c>
      <c r="M35" s="155">
        <v>0.56000000000000005</v>
      </c>
      <c r="N35" s="161">
        <v>4615</v>
      </c>
      <c r="O35" s="159"/>
      <c r="P35" s="151"/>
      <c r="T35" s="160"/>
      <c r="U35" s="140" t="s">
        <v>248</v>
      </c>
    </row>
    <row r="37" spans="1:21" ht="62.5" x14ac:dyDescent="0.25">
      <c r="A37" s="140" t="s">
        <v>244</v>
      </c>
      <c r="B37" s="140" t="s">
        <v>245</v>
      </c>
      <c r="C37" s="140" t="s">
        <v>214</v>
      </c>
      <c r="D37" s="150">
        <v>0</v>
      </c>
      <c r="E37" s="151">
        <v>22373</v>
      </c>
      <c r="F37" s="151">
        <v>22373</v>
      </c>
      <c r="G37" s="151">
        <v>20322</v>
      </c>
      <c r="H37" s="152">
        <v>28383</v>
      </c>
      <c r="I37" s="153"/>
      <c r="J37" s="150">
        <v>22373</v>
      </c>
      <c r="K37" s="151">
        <v>8061</v>
      </c>
      <c r="L37" s="154">
        <v>-14312</v>
      </c>
      <c r="M37" s="155">
        <v>-0.64</v>
      </c>
      <c r="N37" s="162">
        <v>6010</v>
      </c>
      <c r="O37" s="156">
        <v>0.27</v>
      </c>
      <c r="T37" s="157" t="s">
        <v>246</v>
      </c>
      <c r="U37" s="158" t="s">
        <v>247</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D09F2-C999-44A2-A38E-191351CFD471}">
  <dimension ref="A1:O56"/>
  <sheetViews>
    <sheetView workbookViewId="0"/>
  </sheetViews>
  <sheetFormatPr defaultColWidth="9.1796875" defaultRowHeight="14" x14ac:dyDescent="0.3"/>
  <cols>
    <col min="1" max="1" width="9.1796875" style="52"/>
    <col min="2" max="2" width="55.81640625" style="57" customWidth="1"/>
    <col min="3" max="3" width="9.81640625" style="54" customWidth="1"/>
    <col min="4" max="5" width="9" style="54" bestFit="1" customWidth="1"/>
    <col min="6" max="6" width="9" style="54" hidden="1" customWidth="1"/>
    <col min="7" max="7" width="9" style="81" bestFit="1" customWidth="1"/>
    <col min="8" max="8" width="7.453125" style="80" customWidth="1"/>
    <col min="9" max="9" width="7.453125" style="80" bestFit="1" customWidth="1"/>
    <col min="10" max="10" width="7.453125" style="80" customWidth="1"/>
    <col min="11" max="11" width="9.1796875" style="56"/>
    <col min="12" max="16384" width="9.1796875" style="52"/>
  </cols>
  <sheetData>
    <row r="1" spans="1:15" x14ac:dyDescent="0.3">
      <c r="B1" s="53" t="s">
        <v>189</v>
      </c>
      <c r="G1" s="54"/>
      <c r="H1" s="55"/>
      <c r="I1" s="55"/>
      <c r="J1" s="55"/>
    </row>
    <row r="2" spans="1:15" x14ac:dyDescent="0.3">
      <c r="G2" s="54"/>
      <c r="H2" s="55"/>
      <c r="I2" s="55"/>
      <c r="J2" s="55"/>
    </row>
    <row r="3" spans="1:15" x14ac:dyDescent="0.3">
      <c r="G3" s="54"/>
      <c r="H3" s="55"/>
      <c r="I3" s="55"/>
      <c r="J3" s="55"/>
    </row>
    <row r="4" spans="1:15" x14ac:dyDescent="0.3">
      <c r="B4" s="58"/>
      <c r="C4" s="59" t="s">
        <v>169</v>
      </c>
      <c r="D4" s="263" t="s">
        <v>252</v>
      </c>
      <c r="E4" s="263"/>
      <c r="F4" s="263"/>
      <c r="G4" s="263"/>
      <c r="H4" s="263"/>
      <c r="I4" s="189"/>
      <c r="J4" s="60"/>
      <c r="K4" s="61" t="s">
        <v>190</v>
      </c>
      <c r="L4" s="61"/>
      <c r="M4" s="61"/>
    </row>
    <row r="5" spans="1:15" x14ac:dyDescent="0.3">
      <c r="B5" s="62"/>
      <c r="C5" s="63"/>
      <c r="D5" s="63" t="s">
        <v>182</v>
      </c>
      <c r="E5" s="63" t="s">
        <v>191</v>
      </c>
      <c r="F5" s="63" t="s">
        <v>172</v>
      </c>
      <c r="G5" s="64"/>
      <c r="H5" s="90" t="s">
        <v>192</v>
      </c>
      <c r="I5" s="90" t="s">
        <v>193</v>
      </c>
      <c r="J5" s="65"/>
    </row>
    <row r="6" spans="1:15" ht="11.25" customHeight="1" x14ac:dyDescent="0.3">
      <c r="B6" s="62"/>
      <c r="C6" s="63" t="s">
        <v>194</v>
      </c>
      <c r="D6" s="63" t="s">
        <v>195</v>
      </c>
      <c r="E6" s="63" t="s">
        <v>196</v>
      </c>
      <c r="F6" s="63" t="s">
        <v>197</v>
      </c>
      <c r="G6" s="64" t="s">
        <v>194</v>
      </c>
      <c r="H6" s="91" t="s">
        <v>253</v>
      </c>
      <c r="I6" s="91" t="s">
        <v>198</v>
      </c>
      <c r="J6" s="66"/>
    </row>
    <row r="7" spans="1:15" ht="10.5" customHeight="1" x14ac:dyDescent="0.3">
      <c r="B7" s="62"/>
      <c r="C7" s="63" t="s">
        <v>149</v>
      </c>
      <c r="D7" s="63" t="s">
        <v>149</v>
      </c>
      <c r="E7" s="63" t="s">
        <v>149</v>
      </c>
      <c r="F7" s="63" t="s">
        <v>149</v>
      </c>
      <c r="G7" s="64" t="s">
        <v>149</v>
      </c>
      <c r="H7" s="92" t="s">
        <v>149</v>
      </c>
      <c r="I7" s="92" t="s">
        <v>199</v>
      </c>
      <c r="J7" s="67"/>
    </row>
    <row r="8" spans="1:15" ht="11.25" customHeight="1" x14ac:dyDescent="0.3">
      <c r="B8" s="62"/>
      <c r="C8" s="63"/>
      <c r="D8" s="68"/>
      <c r="E8" s="68" t="s">
        <v>200</v>
      </c>
      <c r="F8" s="68" t="s">
        <v>200</v>
      </c>
      <c r="G8" s="69" t="s">
        <v>201</v>
      </c>
      <c r="H8" s="93" t="s">
        <v>202</v>
      </c>
      <c r="I8" s="93"/>
      <c r="J8" s="70"/>
    </row>
    <row r="9" spans="1:15" s="71" customFormat="1" ht="14.5" x14ac:dyDescent="0.35">
      <c r="A9" s="31" t="s">
        <v>55</v>
      </c>
      <c r="B9" s="62" t="s">
        <v>56</v>
      </c>
      <c r="C9" s="72" t="e">
        <f>VLOOKUP(A9,'Table Workings (2)'!$A$9:$C$78,3,0)</f>
        <v>#REF!</v>
      </c>
      <c r="D9" s="72" t="e">
        <f>VLOOKUP(A9,'Table Workings (2)'!$A$9:$D$78,4,0)</f>
        <v>#REF!</v>
      </c>
      <c r="E9" s="72" t="e">
        <f>VLOOKUP(A9,'Table Workings (2)'!$A$9:$E$78,5,0)</f>
        <v>#REF!</v>
      </c>
      <c r="F9" s="72" t="e">
        <f>VLOOKUP(A9,#REF!,5,0)/1000</f>
        <v>#REF!</v>
      </c>
      <c r="G9" s="88" t="e">
        <f>VLOOKUP(A9,'Table Workings (2)'!$A$9:$F$78,6,0)</f>
        <v>#REF!</v>
      </c>
      <c r="H9" s="94" t="e">
        <f t="shared" ref="H9:H30" si="0">G9-E9</f>
        <v>#REF!</v>
      </c>
      <c r="I9" s="95" t="e">
        <f t="shared" ref="I9:I46" si="1">(G9-C9)/C9*100</f>
        <v>#REF!</v>
      </c>
      <c r="J9" s="73"/>
      <c r="K9" s="74"/>
      <c r="M9" s="31"/>
      <c r="N9" s="31"/>
      <c r="O9" s="52"/>
    </row>
    <row r="10" spans="1:15" s="71" customFormat="1" ht="14.5" x14ac:dyDescent="0.35">
      <c r="A10" s="31" t="s">
        <v>7</v>
      </c>
      <c r="B10" s="62" t="s">
        <v>34</v>
      </c>
      <c r="C10" s="72" t="e">
        <f>VLOOKUP(A10,'Table Workings (2)'!$A$9:$C$78,3,0)</f>
        <v>#REF!</v>
      </c>
      <c r="D10" s="72" t="e">
        <f>VLOOKUP(A10,'Table Workings (2)'!$A$9:$D$78,4,0)</f>
        <v>#REF!</v>
      </c>
      <c r="E10" s="72" t="e">
        <f>VLOOKUP(A10,'Table Workings (2)'!$A$9:$E$78,5,0)</f>
        <v>#REF!</v>
      </c>
      <c r="F10" s="72" t="e">
        <f>VLOOKUP(A10,#REF!,5,0)/1000</f>
        <v>#REF!</v>
      </c>
      <c r="G10" s="88" t="e">
        <f>VLOOKUP(A10,'Table Workings (2)'!$A$9:$F$78,6,0)</f>
        <v>#REF!</v>
      </c>
      <c r="H10" s="94" t="e">
        <f t="shared" si="0"/>
        <v>#REF!</v>
      </c>
      <c r="I10" s="95" t="e">
        <f t="shared" si="1"/>
        <v>#REF!</v>
      </c>
      <c r="J10" s="75"/>
      <c r="K10" s="74"/>
      <c r="M10" s="84"/>
    </row>
    <row r="11" spans="1:15" ht="14.5" x14ac:dyDescent="0.35">
      <c r="A11" s="31" t="s">
        <v>11</v>
      </c>
      <c r="B11" s="62" t="s">
        <v>155</v>
      </c>
      <c r="C11" s="72" t="e">
        <f>VLOOKUP(A11,'Table Workings (2)'!$A$9:$C$78,3,0)</f>
        <v>#REF!</v>
      </c>
      <c r="D11" s="72" t="e">
        <f>VLOOKUP(A11,'Table Workings (2)'!$A$9:$D$78,4,0)</f>
        <v>#REF!</v>
      </c>
      <c r="E11" s="72" t="e">
        <f>VLOOKUP(A11,'Table Workings (2)'!$A$9:$E$78,5,0)</f>
        <v>#REF!</v>
      </c>
      <c r="F11" s="72" t="e">
        <f>VLOOKUP(A11,#REF!,5,0)/1000</f>
        <v>#REF!</v>
      </c>
      <c r="G11" s="88" t="e">
        <f>VLOOKUP(A11,'Table Workings (2)'!$A$9:$F$78,6,0)</f>
        <v>#REF!</v>
      </c>
      <c r="H11" s="94" t="e">
        <f t="shared" si="0"/>
        <v>#REF!</v>
      </c>
      <c r="I11" s="95" t="e">
        <f t="shared" si="1"/>
        <v>#REF!</v>
      </c>
      <c r="J11" s="76"/>
      <c r="M11" s="31"/>
    </row>
    <row r="12" spans="1:15" s="71" customFormat="1" ht="14.5" x14ac:dyDescent="0.35">
      <c r="A12" s="31" t="s">
        <v>0</v>
      </c>
      <c r="B12" s="62" t="s">
        <v>73</v>
      </c>
      <c r="C12" s="72" t="e">
        <f>VLOOKUP(A12,'Table Workings (2)'!$A$9:$C$78,3,0)</f>
        <v>#REF!</v>
      </c>
      <c r="D12" s="72" t="e">
        <f>VLOOKUP(A12,'Table Workings (2)'!$A$9:$D$78,4,0)</f>
        <v>#REF!</v>
      </c>
      <c r="E12" s="72" t="e">
        <f>VLOOKUP(A12,'Table Workings (2)'!$A$9:$E$78,5,0)</f>
        <v>#REF!</v>
      </c>
      <c r="F12" s="72" t="e">
        <f>VLOOKUP(A12,#REF!,5,0)/1000</f>
        <v>#REF!</v>
      </c>
      <c r="G12" s="88" t="e">
        <f>VLOOKUP(A12,'Table Workings (2)'!$A$9:$F$78,6,0)</f>
        <v>#REF!</v>
      </c>
      <c r="H12" s="94" t="e">
        <f t="shared" si="0"/>
        <v>#REF!</v>
      </c>
      <c r="I12" s="95" t="e">
        <f t="shared" si="1"/>
        <v>#REF!</v>
      </c>
      <c r="J12" s="77"/>
      <c r="K12" s="74"/>
      <c r="M12" s="31"/>
    </row>
    <row r="13" spans="1:15" s="71" customFormat="1" ht="14.5" x14ac:dyDescent="0.35">
      <c r="A13" s="31" t="s">
        <v>14</v>
      </c>
      <c r="B13" s="62" t="s">
        <v>15</v>
      </c>
      <c r="C13" s="72" t="e">
        <f>VLOOKUP(A13,'Table Workings (2)'!$A$9:$C$78,3,0)</f>
        <v>#REF!</v>
      </c>
      <c r="D13" s="72" t="e">
        <f>VLOOKUP(A13,'Table Workings (2)'!$A$9:$D$78,4,0)</f>
        <v>#REF!</v>
      </c>
      <c r="E13" s="72" t="e">
        <f>VLOOKUP(A13,'Table Workings (2)'!$A$9:$E$78,5,0)</f>
        <v>#REF!</v>
      </c>
      <c r="F13" s="72" t="e">
        <f>VLOOKUP(A13,#REF!,5,0)/1000</f>
        <v>#REF!</v>
      </c>
      <c r="G13" s="88" t="e">
        <f>VLOOKUP(A13,'Table Workings (2)'!$A$9:$F$78,6,0)</f>
        <v>#REF!</v>
      </c>
      <c r="H13" s="94" t="e">
        <f t="shared" si="0"/>
        <v>#REF!</v>
      </c>
      <c r="I13" s="95" t="e">
        <f t="shared" si="1"/>
        <v>#REF!</v>
      </c>
      <c r="J13" s="73"/>
      <c r="K13" s="74"/>
      <c r="M13" s="31"/>
    </row>
    <row r="14" spans="1:15" s="71" customFormat="1" ht="14.5" x14ac:dyDescent="0.35">
      <c r="A14" s="31" t="s">
        <v>32</v>
      </c>
      <c r="B14" s="62" t="s">
        <v>33</v>
      </c>
      <c r="C14" s="72" t="e">
        <f>VLOOKUP(A14,'Table Workings (2)'!$A$9:$C$78,3,0)</f>
        <v>#REF!</v>
      </c>
      <c r="D14" s="72" t="e">
        <f>VLOOKUP(A14,'Table Workings (2)'!$A$9:$D$78,4,0)</f>
        <v>#REF!</v>
      </c>
      <c r="E14" s="72" t="e">
        <f>VLOOKUP(A14,'Table Workings (2)'!$A$9:$E$78,5,0)</f>
        <v>#REF!</v>
      </c>
      <c r="F14" s="72" t="e">
        <f>VLOOKUP(A14,#REF!,5,0)/1000</f>
        <v>#REF!</v>
      </c>
      <c r="G14" s="88" t="e">
        <f>VLOOKUP(A14,'Table Workings (2)'!$A$9:$F$78,6,0)</f>
        <v>#REF!</v>
      </c>
      <c r="H14" s="94" t="e">
        <f t="shared" si="0"/>
        <v>#REF!</v>
      </c>
      <c r="I14" s="95" t="e">
        <f t="shared" si="1"/>
        <v>#REF!</v>
      </c>
      <c r="J14" s="80"/>
      <c r="K14" s="96" t="s">
        <v>205</v>
      </c>
      <c r="M14"/>
    </row>
    <row r="15" spans="1:15" s="71" customFormat="1" ht="14.5" x14ac:dyDescent="0.35">
      <c r="A15" s="31" t="s">
        <v>6</v>
      </c>
      <c r="B15" s="62" t="s">
        <v>19</v>
      </c>
      <c r="C15" s="72" t="e">
        <f>VLOOKUP(A15,'Table Workings (2)'!$A$9:$C$78,3,0)</f>
        <v>#REF!</v>
      </c>
      <c r="D15" s="72" t="e">
        <f>VLOOKUP(A15,'Table Workings (2)'!$A$9:$D$78,4,0)</f>
        <v>#REF!</v>
      </c>
      <c r="E15" s="72" t="e">
        <f>VLOOKUP(A15,'Table Workings (2)'!$A$9:$E$78,5,0)</f>
        <v>#REF!</v>
      </c>
      <c r="F15" s="72" t="e">
        <f>VLOOKUP(A15,#REF!,5,0)/1000</f>
        <v>#REF!</v>
      </c>
      <c r="G15" s="88" t="e">
        <f>VLOOKUP(A15,'Table Workings (2)'!$A$9:$F$78,6,0)</f>
        <v>#REF!</v>
      </c>
      <c r="H15" s="94" t="e">
        <f t="shared" si="0"/>
        <v>#REF!</v>
      </c>
      <c r="I15" s="95" t="e">
        <f t="shared" si="1"/>
        <v>#REF!</v>
      </c>
      <c r="J15" s="80"/>
      <c r="K15" s="74"/>
      <c r="M15" s="31"/>
    </row>
    <row r="16" spans="1:15" s="71" customFormat="1" ht="14.5" x14ac:dyDescent="0.35">
      <c r="A16" s="31" t="s">
        <v>9</v>
      </c>
      <c r="B16" s="62" t="s">
        <v>109</v>
      </c>
      <c r="C16" s="72" t="e">
        <f>VLOOKUP(A16,'Table Workings (2)'!$A$9:$C$78,3,0)</f>
        <v>#REF!</v>
      </c>
      <c r="D16" s="72" t="e">
        <f>VLOOKUP(A16,'Table Workings (2)'!$A$9:$D$78,4,0)</f>
        <v>#REF!</v>
      </c>
      <c r="E16" s="72" t="e">
        <f>VLOOKUP(A16,'Table Workings (2)'!$A$9:$E$78,5,0)</f>
        <v>#REF!</v>
      </c>
      <c r="F16" s="72" t="e">
        <f>VLOOKUP(A16,#REF!,5,0)/1000</f>
        <v>#REF!</v>
      </c>
      <c r="G16" s="88" t="e">
        <f>VLOOKUP(A16,'Table Workings (2)'!$A$9:$F$78,6,0)</f>
        <v>#REF!</v>
      </c>
      <c r="H16" s="94" t="e">
        <f t="shared" si="0"/>
        <v>#REF!</v>
      </c>
      <c r="I16" s="95" t="e">
        <f t="shared" si="1"/>
        <v>#REF!</v>
      </c>
      <c r="J16" s="80"/>
      <c r="K16" s="74"/>
      <c r="M16" s="31"/>
    </row>
    <row r="17" spans="1:13" s="71" customFormat="1" ht="14.5" x14ac:dyDescent="0.35">
      <c r="A17" s="31" t="s">
        <v>4</v>
      </c>
      <c r="B17" s="62" t="s">
        <v>94</v>
      </c>
      <c r="C17" s="72" t="e">
        <f>VLOOKUP(A17,'Table Workings (2)'!$A$9:$C$78,3,0)</f>
        <v>#REF!</v>
      </c>
      <c r="D17" s="72" t="e">
        <f>VLOOKUP(A17,'Table Workings (2)'!$A$9:$D$78,4,0)</f>
        <v>#REF!</v>
      </c>
      <c r="E17" s="72" t="e">
        <f>VLOOKUP(A17,'Table Workings (2)'!$A$9:$E$78,5,0)</f>
        <v>#REF!</v>
      </c>
      <c r="F17" s="72" t="e">
        <f>VLOOKUP(A17,#REF!,5,0)/1000</f>
        <v>#REF!</v>
      </c>
      <c r="G17" s="88" t="e">
        <f>VLOOKUP(A17,'Table Workings (2)'!$A$9:$F$78,6,0)</f>
        <v>#REF!</v>
      </c>
      <c r="H17" s="94" t="e">
        <f t="shared" si="0"/>
        <v>#REF!</v>
      </c>
      <c r="I17" s="95" t="e">
        <f t="shared" si="1"/>
        <v>#REF!</v>
      </c>
      <c r="J17" s="80"/>
      <c r="K17" s="74"/>
      <c r="M17" s="31"/>
    </row>
    <row r="18" spans="1:13" s="71" customFormat="1" ht="14.5" x14ac:dyDescent="0.35">
      <c r="A18" s="31" t="s">
        <v>35</v>
      </c>
      <c r="B18" s="62" t="s">
        <v>36</v>
      </c>
      <c r="C18" s="72" t="e">
        <f>VLOOKUP(A18,'Table Workings (2)'!$A$9:$C$78,3,0)</f>
        <v>#REF!</v>
      </c>
      <c r="D18" s="72" t="e">
        <f>VLOOKUP(A18,'Table Workings (2)'!$A$9:$D$78,4,0)</f>
        <v>#REF!</v>
      </c>
      <c r="E18" s="72" t="e">
        <f>VLOOKUP(A18,'Table Workings (2)'!$A$9:$E$78,5,0)</f>
        <v>#REF!</v>
      </c>
      <c r="F18" s="72" t="e">
        <f>VLOOKUP(A18,#REF!,5,0)/1000</f>
        <v>#REF!</v>
      </c>
      <c r="G18" s="88" t="e">
        <f>VLOOKUP(A18,'Table Workings (2)'!$A$9:$F$78,6,0)</f>
        <v>#REF!</v>
      </c>
      <c r="H18" s="94" t="e">
        <f t="shared" si="0"/>
        <v>#REF!</v>
      </c>
      <c r="I18" s="95" t="e">
        <f t="shared" si="1"/>
        <v>#REF!</v>
      </c>
      <c r="J18" s="80"/>
      <c r="K18" s="74"/>
      <c r="M18" s="31"/>
    </row>
    <row r="19" spans="1:13" s="71" customFormat="1" ht="14.5" x14ac:dyDescent="0.35">
      <c r="A19" s="31" t="s">
        <v>125</v>
      </c>
      <c r="B19" s="62" t="s">
        <v>126</v>
      </c>
      <c r="C19" s="72" t="e">
        <f>VLOOKUP(A19,'Table Workings (2)'!$A$9:$C$78,3,0)</f>
        <v>#REF!</v>
      </c>
      <c r="D19" s="72" t="e">
        <f>VLOOKUP(A19,'Table Workings (2)'!$A$9:$D$78,4,0)</f>
        <v>#REF!</v>
      </c>
      <c r="E19" s="72" t="e">
        <f>VLOOKUP(A19,'Table Workings (2)'!$A$9:$E$78,5,0)</f>
        <v>#REF!</v>
      </c>
      <c r="F19" s="72" t="e">
        <f>VLOOKUP(A19,#REF!,5,0)/1000</f>
        <v>#REF!</v>
      </c>
      <c r="G19" s="88" t="e">
        <f>VLOOKUP(A19,'Table Workings (2)'!$A$9:$F$78,6,0)</f>
        <v>#REF!</v>
      </c>
      <c r="H19" s="94" t="e">
        <f t="shared" si="0"/>
        <v>#REF!</v>
      </c>
      <c r="I19" s="95" t="e">
        <f t="shared" si="1"/>
        <v>#REF!</v>
      </c>
      <c r="J19" s="80"/>
      <c r="K19" s="74"/>
      <c r="M19" s="31"/>
    </row>
    <row r="20" spans="1:13" ht="14.5" x14ac:dyDescent="0.35">
      <c r="A20" s="31" t="s">
        <v>131</v>
      </c>
      <c r="B20" s="62" t="s">
        <v>132</v>
      </c>
      <c r="C20" s="72" t="e">
        <f>VLOOKUP(A20,'Table Workings (2)'!$A$9:$C$78,3,0)</f>
        <v>#REF!</v>
      </c>
      <c r="D20" s="72" t="e">
        <f>VLOOKUP(A20,'Table Workings (2)'!$A$9:$D$78,4,0)</f>
        <v>#REF!</v>
      </c>
      <c r="E20" s="72" t="e">
        <f>VLOOKUP(A20,'Table Workings (2)'!$A$9:$E$78,5,0)</f>
        <v>#REF!</v>
      </c>
      <c r="F20" s="72" t="e">
        <f>VLOOKUP(A20,#REF!,5,0)/1000</f>
        <v>#REF!</v>
      </c>
      <c r="G20" s="88" t="e">
        <f>VLOOKUP(A20,'Table Workings (2)'!$A$9:$F$78,6,0)</f>
        <v>#REF!</v>
      </c>
      <c r="H20" s="94" t="e">
        <f t="shared" si="0"/>
        <v>#REF!</v>
      </c>
      <c r="I20" s="95" t="e">
        <f t="shared" si="1"/>
        <v>#REF!</v>
      </c>
      <c r="M20" s="31"/>
    </row>
    <row r="21" spans="1:13" ht="14.5" x14ac:dyDescent="0.35">
      <c r="A21" s="31" t="s">
        <v>46</v>
      </c>
      <c r="B21" s="62" t="s">
        <v>47</v>
      </c>
      <c r="C21" s="72" t="e">
        <f>VLOOKUP(A21,'Table Workings (2)'!$A$9:$C$78,3,0)</f>
        <v>#REF!</v>
      </c>
      <c r="D21" s="72" t="e">
        <f>VLOOKUP(A21,'Table Workings (2)'!$A$9:$D$78,4,0)</f>
        <v>#REF!</v>
      </c>
      <c r="E21" s="72" t="e">
        <f>VLOOKUP(A21,'Table Workings (2)'!$A$9:$E$78,5,0)</f>
        <v>#REF!</v>
      </c>
      <c r="F21" s="72" t="e">
        <f>VLOOKUP(A21,#REF!,5,0)/1000</f>
        <v>#REF!</v>
      </c>
      <c r="G21" s="88" t="e">
        <f>VLOOKUP(A21,'Table Workings (2)'!$A$9:$F$78,6,0)</f>
        <v>#REF!</v>
      </c>
      <c r="H21" s="94" t="e">
        <f t="shared" si="0"/>
        <v>#REF!</v>
      </c>
      <c r="I21" s="95" t="e">
        <f t="shared" si="1"/>
        <v>#REF!</v>
      </c>
      <c r="M21" s="31"/>
    </row>
    <row r="22" spans="1:13" ht="14.5" x14ac:dyDescent="0.35">
      <c r="A22" t="s">
        <v>10</v>
      </c>
      <c r="B22" s="62" t="s">
        <v>139</v>
      </c>
      <c r="C22" s="72" t="e">
        <f>VLOOKUP(A22,'Table Workings (2)'!$A$9:$C$78,3,0)</f>
        <v>#REF!</v>
      </c>
      <c r="D22" s="72" t="e">
        <f>VLOOKUP(A22,'Table Workings (2)'!$A$9:$D$78,4,0)</f>
        <v>#REF!</v>
      </c>
      <c r="E22" s="72" t="e">
        <f>VLOOKUP(A22,'Table Workings (2)'!$A$9:$E$78,5,0)</f>
        <v>#REF!</v>
      </c>
      <c r="F22" s="72" t="e">
        <f>VLOOKUP(A22,#REF!,5,0)/1000</f>
        <v>#REF!</v>
      </c>
      <c r="G22" s="88" t="e">
        <f>VLOOKUP(A22,'Table Workings (2)'!$A$9:$F$78,6,0)</f>
        <v>#REF!</v>
      </c>
      <c r="H22" s="94" t="e">
        <f t="shared" si="0"/>
        <v>#REF!</v>
      </c>
      <c r="I22" s="95" t="e">
        <f t="shared" si="1"/>
        <v>#REF!</v>
      </c>
      <c r="M22" s="31"/>
    </row>
    <row r="23" spans="1:13" ht="14.5" x14ac:dyDescent="0.35">
      <c r="A23" s="31" t="s">
        <v>8</v>
      </c>
      <c r="B23" s="62" t="s">
        <v>88</v>
      </c>
      <c r="C23" s="72" t="e">
        <f>VLOOKUP(A23,'Table Workings (2)'!$A$9:$C$78,3,0)</f>
        <v>#REF!</v>
      </c>
      <c r="D23" s="72" t="e">
        <f>VLOOKUP(A23,'Table Workings (2)'!$A$9:$D$78,4,0)</f>
        <v>#REF!</v>
      </c>
      <c r="E23" s="72" t="e">
        <f>VLOOKUP(A23,'Table Workings (2)'!$A$9:$E$78,5,0)</f>
        <v>#REF!</v>
      </c>
      <c r="F23" s="72" t="e">
        <f>VLOOKUP(A23,#REF!,5,0)/1000</f>
        <v>#REF!</v>
      </c>
      <c r="G23" s="88" t="e">
        <f>VLOOKUP(A23,'Table Workings (2)'!$A$9:$F$78,6,0)</f>
        <v>#REF!</v>
      </c>
      <c r="H23" s="94" t="e">
        <f t="shared" si="0"/>
        <v>#REF!</v>
      </c>
      <c r="I23" s="95" t="e">
        <f t="shared" si="1"/>
        <v>#REF!</v>
      </c>
      <c r="M23" s="31"/>
    </row>
    <row r="24" spans="1:13" ht="14.5" x14ac:dyDescent="0.35">
      <c r="A24" s="31" t="s">
        <v>12</v>
      </c>
      <c r="B24" s="62" t="s">
        <v>110</v>
      </c>
      <c r="C24" s="72" t="e">
        <f>VLOOKUP(A24,'Table Workings (2)'!$A$9:$C$78,3,0)</f>
        <v>#REF!</v>
      </c>
      <c r="D24" s="72" t="e">
        <f>VLOOKUP(A24,'Table Workings (2)'!$A$9:$D$78,4,0)</f>
        <v>#REF!</v>
      </c>
      <c r="E24" s="72" t="e">
        <f>VLOOKUP(A24,'Table Workings (2)'!$A$9:$E$78,5,0)</f>
        <v>#REF!</v>
      </c>
      <c r="F24" s="72" t="e">
        <f>VLOOKUP(A24,#REF!,5,0)/1000</f>
        <v>#REF!</v>
      </c>
      <c r="G24" s="88" t="e">
        <f>VLOOKUP(A24,'Table Workings (2)'!$A$9:$F$78,6,0)</f>
        <v>#REF!</v>
      </c>
      <c r="H24" s="94" t="e">
        <f t="shared" si="0"/>
        <v>#REF!</v>
      </c>
      <c r="I24" s="95" t="e">
        <f t="shared" si="1"/>
        <v>#REF!</v>
      </c>
      <c r="M24" s="31"/>
    </row>
    <row r="25" spans="1:13" ht="14.5" x14ac:dyDescent="0.35">
      <c r="A25" s="31" t="s">
        <v>105</v>
      </c>
      <c r="B25" s="62" t="s">
        <v>106</v>
      </c>
      <c r="C25" s="72" t="e">
        <f>VLOOKUP(A25,'Table Workings (2)'!$A$9:$C$78,3,0)</f>
        <v>#REF!</v>
      </c>
      <c r="D25" s="72" t="e">
        <f>VLOOKUP(A25,'Table Workings (2)'!$A$9:$D$78,4,0)</f>
        <v>#REF!</v>
      </c>
      <c r="E25" s="72" t="e">
        <f>VLOOKUP(A25,'Table Workings (2)'!$A$9:$E$78,5,0)</f>
        <v>#REF!</v>
      </c>
      <c r="F25" s="72" t="e">
        <f>VLOOKUP(A25,#REF!,5,0)/1000</f>
        <v>#REF!</v>
      </c>
      <c r="G25" s="88" t="e">
        <f>VLOOKUP(A25,'Table Workings (2)'!$A$9:$F$78,6,0)</f>
        <v>#REF!</v>
      </c>
      <c r="H25" s="94" t="e">
        <f t="shared" si="0"/>
        <v>#REF!</v>
      </c>
      <c r="I25" s="95" t="e">
        <f t="shared" si="1"/>
        <v>#REF!</v>
      </c>
      <c r="M25" s="31"/>
    </row>
    <row r="26" spans="1:13" ht="14.5" x14ac:dyDescent="0.35">
      <c r="B26" s="62" t="s">
        <v>203</v>
      </c>
      <c r="C26" s="72">
        <v>66.317000000000021</v>
      </c>
      <c r="D26" s="72">
        <v>70.911999999999992</v>
      </c>
      <c r="E26" s="72">
        <v>81.925000000000011</v>
      </c>
      <c r="F26" s="72">
        <v>80.39400000000002</v>
      </c>
      <c r="G26" s="88">
        <v>80.39400000000002</v>
      </c>
      <c r="H26" s="94">
        <f t="shared" si="0"/>
        <v>-1.5309999999999917</v>
      </c>
      <c r="I26" s="95">
        <f t="shared" si="1"/>
        <v>21.226834748254586</v>
      </c>
      <c r="M26" s="31"/>
    </row>
    <row r="27" spans="1:13" ht="14.5" x14ac:dyDescent="0.35">
      <c r="A27" s="31" t="s">
        <v>95</v>
      </c>
      <c r="B27" s="62" t="s">
        <v>96</v>
      </c>
      <c r="C27" s="72" t="e">
        <f>VLOOKUP(A27,'Table Workings (2)'!$A$9:$C$78,3,0)</f>
        <v>#REF!</v>
      </c>
      <c r="D27" s="72" t="e">
        <f>VLOOKUP(A27,'Table Workings (2)'!$A$9:$D$78,4,0)</f>
        <v>#REF!</v>
      </c>
      <c r="E27" s="72" t="e">
        <f>VLOOKUP(A27,'Table Workings (2)'!$A$9:$E$78,5,0)</f>
        <v>#REF!</v>
      </c>
      <c r="F27" s="72" t="e">
        <f>VLOOKUP(A27,#REF!,5,0)/1000</f>
        <v>#REF!</v>
      </c>
      <c r="G27" s="88" t="e">
        <f>VLOOKUP(A27,'Table Workings (2)'!$A$9:$F$78,6,0)</f>
        <v>#REF!</v>
      </c>
      <c r="H27" s="94" t="e">
        <f t="shared" si="0"/>
        <v>#REF!</v>
      </c>
      <c r="I27" s="95" t="e">
        <f t="shared" si="1"/>
        <v>#REF!</v>
      </c>
      <c r="M27" s="31"/>
    </row>
    <row r="28" spans="1:13" ht="14.5" x14ac:dyDescent="0.35">
      <c r="A28" s="31" t="s">
        <v>78</v>
      </c>
      <c r="B28" s="62" t="s">
        <v>79</v>
      </c>
      <c r="C28" s="72" t="e">
        <f>VLOOKUP(A28,'Table Workings (2)'!$A$9:$C$78,3,0)</f>
        <v>#REF!</v>
      </c>
      <c r="D28" s="72" t="e">
        <f>VLOOKUP(A28,'Table Workings (2)'!$A$9:$D$78,4,0)</f>
        <v>#REF!</v>
      </c>
      <c r="E28" s="72" t="e">
        <f>VLOOKUP(A28,'Table Workings (2)'!$A$9:$E$78,5,0)</f>
        <v>#REF!</v>
      </c>
      <c r="F28" s="72" t="e">
        <f>VLOOKUP(A28,#REF!,5,0)/1000</f>
        <v>#REF!</v>
      </c>
      <c r="G28" s="88" t="e">
        <f>VLOOKUP(A28,'Table Workings (2)'!$A$9:$F$78,6,0)</f>
        <v>#REF!</v>
      </c>
      <c r="H28" s="94" t="e">
        <f t="shared" si="0"/>
        <v>#REF!</v>
      </c>
      <c r="I28" s="95" t="e">
        <f t="shared" si="1"/>
        <v>#REF!</v>
      </c>
      <c r="M28" s="31"/>
    </row>
    <row r="29" spans="1:13" ht="14.5" x14ac:dyDescent="0.35">
      <c r="A29" s="31" t="s">
        <v>121</v>
      </c>
      <c r="B29" s="62" t="s">
        <v>158</v>
      </c>
      <c r="C29" s="72" t="e">
        <f>VLOOKUP(A29,'Table Workings (2)'!$A$9:$C$78,3,0)</f>
        <v>#REF!</v>
      </c>
      <c r="D29" s="72" t="e">
        <f>VLOOKUP(A29,'Table Workings (2)'!$A$9:$D$78,4,0)</f>
        <v>#REF!</v>
      </c>
      <c r="E29" s="72" t="e">
        <f>VLOOKUP(A29,'Table Workings (2)'!$A$9:$E$78,5,0)</f>
        <v>#REF!</v>
      </c>
      <c r="F29" s="72" t="e">
        <f>VLOOKUP(A29,#REF!,5,0)/1000</f>
        <v>#REF!</v>
      </c>
      <c r="G29" s="88" t="e">
        <f>VLOOKUP(A29,'Table Workings (2)'!$A$9:$F$78,6,0)</f>
        <v>#REF!</v>
      </c>
      <c r="H29" s="94" t="e">
        <f t="shared" si="0"/>
        <v>#REF!</v>
      </c>
      <c r="I29" s="95" t="e">
        <f t="shared" si="1"/>
        <v>#REF!</v>
      </c>
      <c r="M29" s="31"/>
    </row>
    <row r="30" spans="1:13" ht="14.5" x14ac:dyDescent="0.35">
      <c r="A30" t="s">
        <v>135</v>
      </c>
      <c r="B30" s="62" t="s">
        <v>136</v>
      </c>
      <c r="C30" s="72" t="e">
        <f>VLOOKUP(A30,'Table Workings (2)'!$A$9:$C$78,3,0)</f>
        <v>#REF!</v>
      </c>
      <c r="D30" s="72" t="e">
        <f>VLOOKUP(A30,'Table Workings (2)'!$A$9:$D$78,4,0)</f>
        <v>#REF!</v>
      </c>
      <c r="E30" s="72" t="e">
        <f>VLOOKUP(A30,'Table Workings (2)'!$A$9:$E$78,5,0)</f>
        <v>#REF!</v>
      </c>
      <c r="F30" s="72" t="e">
        <f>VLOOKUP(A30,#REF!,5,0)/1000</f>
        <v>#REF!</v>
      </c>
      <c r="G30" s="88" t="e">
        <f>VLOOKUP(A30,'Table Workings (2)'!$A$9:$F$78,6,0)</f>
        <v>#REF!</v>
      </c>
      <c r="H30" s="94" t="e">
        <f t="shared" si="0"/>
        <v>#REF!</v>
      </c>
      <c r="I30" s="95" t="e">
        <f t="shared" si="1"/>
        <v>#REF!</v>
      </c>
      <c r="M30" s="31"/>
    </row>
    <row r="31" spans="1:13" ht="14.5" x14ac:dyDescent="0.35">
      <c r="A31" t="s">
        <v>133</v>
      </c>
      <c r="B31" s="62" t="s">
        <v>134</v>
      </c>
      <c r="C31" s="72" t="e">
        <f>VLOOKUP(A31,'Table Workings (2)'!$A$9:$C$78,3,0)</f>
        <v>#REF!</v>
      </c>
      <c r="D31" s="72" t="e">
        <f>VLOOKUP(A31,'Table Workings (2)'!$A$9:$D$78,4,0)</f>
        <v>#REF!</v>
      </c>
      <c r="E31" s="72" t="e">
        <f>VLOOKUP(A31,'Table Workings (2)'!$A$9:$E$78,5,0)</f>
        <v>#REF!</v>
      </c>
      <c r="F31" s="72" t="e">
        <f>VLOOKUP(A31,#REF!,5,0)/1000</f>
        <v>#REF!</v>
      </c>
      <c r="G31" s="88" t="e">
        <f>VLOOKUP(A31,'Table Workings (2)'!$A$9:$F$78,6,0)</f>
        <v>#REF!</v>
      </c>
      <c r="H31" s="96" t="s">
        <v>205</v>
      </c>
      <c r="I31" s="95" t="e">
        <f t="shared" si="1"/>
        <v>#REF!</v>
      </c>
      <c r="M31" s="31"/>
    </row>
    <row r="32" spans="1:13" ht="14.5" x14ac:dyDescent="0.35">
      <c r="A32" s="31" t="s">
        <v>2</v>
      </c>
      <c r="B32" s="62" t="s">
        <v>3</v>
      </c>
      <c r="C32" s="72" t="e">
        <f>VLOOKUP(A32,'Table Workings (2)'!$A$9:$C$78,3,0)</f>
        <v>#REF!</v>
      </c>
      <c r="D32" s="72" t="e">
        <f>VLOOKUP(A32,'Table Workings (2)'!$A$9:$D$78,4,0)</f>
        <v>#REF!</v>
      </c>
      <c r="E32" s="72" t="e">
        <f>VLOOKUP(A32,'Table Workings (2)'!$A$9:$E$78,5,0)</f>
        <v>#REF!</v>
      </c>
      <c r="F32" s="72" t="e">
        <f>VLOOKUP(A32,#REF!,5,0)/1000</f>
        <v>#REF!</v>
      </c>
      <c r="G32" s="88" t="e">
        <f>VLOOKUP(A32,'Table Workings (2)'!$A$9:$F$78,6,0)</f>
        <v>#REF!</v>
      </c>
      <c r="H32" s="94" t="e">
        <f>G32-E32</f>
        <v>#REF!</v>
      </c>
      <c r="I32" s="95" t="e">
        <f t="shared" si="1"/>
        <v>#REF!</v>
      </c>
      <c r="M32" s="31"/>
    </row>
    <row r="33" spans="1:13" ht="14.5" x14ac:dyDescent="0.35">
      <c r="A33" s="31" t="s">
        <v>123</v>
      </c>
      <c r="B33" s="62" t="s">
        <v>124</v>
      </c>
      <c r="C33" s="72" t="e">
        <f>VLOOKUP(A33,'Table Workings (2)'!$A$9:$C$78,3,0)</f>
        <v>#REF!</v>
      </c>
      <c r="D33" s="72" t="e">
        <f>VLOOKUP(A33,'Table Workings (2)'!$A$9:$D$78,4,0)</f>
        <v>#REF!</v>
      </c>
      <c r="E33" s="72" t="e">
        <f>VLOOKUP(A33,'Table Workings (2)'!$A$9:$E$78,5,0)</f>
        <v>#REF!</v>
      </c>
      <c r="F33" s="72" t="e">
        <f>VLOOKUP(A33,#REF!,5,0)/1000</f>
        <v>#REF!</v>
      </c>
      <c r="G33" s="88" t="e">
        <f>VLOOKUP(A33,'Table Workings (2)'!$A$9:$F$78,6,0)</f>
        <v>#REF!</v>
      </c>
      <c r="H33" s="96" t="s">
        <v>205</v>
      </c>
      <c r="I33" s="95" t="e">
        <f t="shared" si="1"/>
        <v>#REF!</v>
      </c>
      <c r="M33" s="31"/>
    </row>
    <row r="34" spans="1:13" ht="14.5" x14ac:dyDescent="0.35">
      <c r="A34" s="31" t="s">
        <v>37</v>
      </c>
      <c r="B34" s="62" t="s">
        <v>38</v>
      </c>
      <c r="C34" s="72" t="e">
        <f>VLOOKUP(A34,'Table Workings (2)'!$A$9:$C$78,3,0)</f>
        <v>#REF!</v>
      </c>
      <c r="D34" s="72" t="e">
        <f>VLOOKUP(A34,'Table Workings (2)'!$A$9:$D$78,4,0)</f>
        <v>#REF!</v>
      </c>
      <c r="E34" s="72" t="e">
        <f>VLOOKUP(A34,'Table Workings (2)'!$A$9:$E$78,5,0)</f>
        <v>#REF!</v>
      </c>
      <c r="F34" s="72" t="e">
        <f>VLOOKUP(A34,#REF!,5,0)/1000</f>
        <v>#REF!</v>
      </c>
      <c r="G34" s="88" t="e">
        <f>VLOOKUP(A34,'Table Workings (2)'!$A$9:$F$78,6,0)</f>
        <v>#REF!</v>
      </c>
      <c r="H34" s="94" t="e">
        <f>G34-E34</f>
        <v>#REF!</v>
      </c>
      <c r="I34" s="95" t="e">
        <f t="shared" si="1"/>
        <v>#REF!</v>
      </c>
      <c r="M34" s="31"/>
    </row>
    <row r="35" spans="1:13" ht="14.5" x14ac:dyDescent="0.35">
      <c r="A35" s="31" t="s">
        <v>89</v>
      </c>
      <c r="B35" s="62" t="s">
        <v>90</v>
      </c>
      <c r="C35" s="72" t="e">
        <f>VLOOKUP(A35,'Table Workings (2)'!$A$9:$C$78,3,0)</f>
        <v>#REF!</v>
      </c>
      <c r="D35" s="72" t="e">
        <f>VLOOKUP(A35,'Table Workings (2)'!$A$9:$D$78,4,0)</f>
        <v>#REF!</v>
      </c>
      <c r="E35" s="72" t="e">
        <f>VLOOKUP(A35,'Table Workings (2)'!$A$9:$E$78,5,0)</f>
        <v>#REF!</v>
      </c>
      <c r="F35" s="72" t="e">
        <f>VLOOKUP(A35,#REF!,5,0)/1000</f>
        <v>#REF!</v>
      </c>
      <c r="G35" s="88" t="e">
        <f>VLOOKUP(A35,'Table Workings (2)'!$A$9:$F$78,6,0)</f>
        <v>#REF!</v>
      </c>
      <c r="H35" s="94" t="e">
        <f>G35-E35</f>
        <v>#REF!</v>
      </c>
      <c r="I35" s="95" t="e">
        <f t="shared" si="1"/>
        <v>#REF!</v>
      </c>
      <c r="M35" s="31"/>
    </row>
    <row r="36" spans="1:13" ht="14.5" x14ac:dyDescent="0.35">
      <c r="A36" s="31" t="s">
        <v>76</v>
      </c>
      <c r="B36" s="62" t="s">
        <v>77</v>
      </c>
      <c r="C36" s="72" t="e">
        <f>VLOOKUP(A36,'Table Workings (2)'!$A$9:$C$78,3,0)</f>
        <v>#REF!</v>
      </c>
      <c r="D36" s="72" t="e">
        <f>VLOOKUP(A36,'Table Workings (2)'!$A$9:$D$78,4,0)</f>
        <v>#REF!</v>
      </c>
      <c r="E36" s="72" t="e">
        <f>VLOOKUP(A36,'Table Workings (2)'!$A$9:$E$78,5,0)</f>
        <v>#REF!</v>
      </c>
      <c r="F36" s="72" t="e">
        <f>VLOOKUP(A36,#REF!,5,0)/1000</f>
        <v>#REF!</v>
      </c>
      <c r="G36" s="88" t="e">
        <f>VLOOKUP(A36,'Table Workings (2)'!$A$9:$F$78,6,0)</f>
        <v>#REF!</v>
      </c>
      <c r="H36" s="96" t="s">
        <v>205</v>
      </c>
      <c r="I36" s="95" t="e">
        <f t="shared" si="1"/>
        <v>#REF!</v>
      </c>
      <c r="M36" s="31"/>
    </row>
    <row r="37" spans="1:13" ht="14.5" x14ac:dyDescent="0.35">
      <c r="A37" s="31" t="s">
        <v>127</v>
      </c>
      <c r="B37" s="62" t="s">
        <v>128</v>
      </c>
      <c r="C37" s="72" t="e">
        <f>VLOOKUP(A37,'Table Workings (2)'!$A$9:$C$78,3,0)</f>
        <v>#REF!</v>
      </c>
      <c r="D37" s="72" t="e">
        <f>VLOOKUP(A37,'Table Workings (2)'!$A$9:$D$78,4,0)</f>
        <v>#REF!</v>
      </c>
      <c r="E37" s="72" t="e">
        <f>VLOOKUP(A37,'Table Workings (2)'!$A$9:$E$78,5,0)</f>
        <v>#REF!</v>
      </c>
      <c r="F37" s="72" t="e">
        <f>VLOOKUP(A37,#REF!,5,0)/1000</f>
        <v>#REF!</v>
      </c>
      <c r="G37" s="88" t="e">
        <f>VLOOKUP(A37,'Table Workings (2)'!$A$9:$F$78,6,0)</f>
        <v>#REF!</v>
      </c>
      <c r="H37" s="94" t="e">
        <f>G37-E37</f>
        <v>#REF!</v>
      </c>
      <c r="I37" s="95" t="e">
        <f t="shared" si="1"/>
        <v>#REF!</v>
      </c>
      <c r="M37" s="31"/>
    </row>
    <row r="38" spans="1:13" ht="14.5" x14ac:dyDescent="0.35">
      <c r="A38" s="31" t="s">
        <v>129</v>
      </c>
      <c r="B38" s="62" t="s">
        <v>130</v>
      </c>
      <c r="C38" s="72" t="e">
        <f>VLOOKUP(A38,'Table Workings (2)'!$A$9:$C$78,3,0)</f>
        <v>#REF!</v>
      </c>
      <c r="D38" s="72" t="e">
        <f>VLOOKUP(A38,'Table Workings (2)'!$A$9:$D$78,4,0)</f>
        <v>#REF!</v>
      </c>
      <c r="E38" s="72" t="e">
        <f>VLOOKUP(A38,'Table Workings (2)'!$A$9:$E$78,5,0)</f>
        <v>#REF!</v>
      </c>
      <c r="F38" s="72" t="e">
        <f>VLOOKUP(A38,#REF!,5,0)/1000</f>
        <v>#REF!</v>
      </c>
      <c r="G38" s="88" t="e">
        <f>VLOOKUP(A38,'Table Workings (2)'!$A$9:$F$78,6,0)</f>
        <v>#REF!</v>
      </c>
      <c r="H38" s="94" t="e">
        <f>G38-E38</f>
        <v>#REF!</v>
      </c>
      <c r="I38" s="95" t="e">
        <f t="shared" si="1"/>
        <v>#REF!</v>
      </c>
      <c r="M38" s="31"/>
    </row>
    <row r="39" spans="1:13" ht="14.5" x14ac:dyDescent="0.35">
      <c r="A39" s="31" t="s">
        <v>80</v>
      </c>
      <c r="B39" s="62" t="s">
        <v>81</v>
      </c>
      <c r="C39" s="72" t="e">
        <f>VLOOKUP(A39,'Table Workings (2)'!$A$9:$C$78,3,0)</f>
        <v>#REF!</v>
      </c>
      <c r="D39" s="72" t="e">
        <f>VLOOKUP(A39,'Table Workings (2)'!$A$9:$D$78,4,0)</f>
        <v>#REF!</v>
      </c>
      <c r="E39" s="72" t="e">
        <f>VLOOKUP(A39,'Table Workings (2)'!$A$9:$E$78,5,0)</f>
        <v>#REF!</v>
      </c>
      <c r="F39" s="72" t="e">
        <f>VLOOKUP(A39,#REF!,5,0)/1000</f>
        <v>#REF!</v>
      </c>
      <c r="G39" s="88" t="e">
        <f>VLOOKUP(A39,'Table Workings (2)'!$A$9:$F$78,6,0)</f>
        <v>#REF!</v>
      </c>
      <c r="H39" s="96" t="s">
        <v>205</v>
      </c>
      <c r="I39" s="95" t="e">
        <f t="shared" si="1"/>
        <v>#REF!</v>
      </c>
      <c r="M39" s="31"/>
    </row>
    <row r="40" spans="1:13" ht="14.5" x14ac:dyDescent="0.35">
      <c r="A40" s="31" t="s">
        <v>101</v>
      </c>
      <c r="B40" s="62" t="s">
        <v>102</v>
      </c>
      <c r="C40" s="72" t="e">
        <f>VLOOKUP(A40,'Table Workings (2)'!$A$9:$C$78,3,0)</f>
        <v>#REF!</v>
      </c>
      <c r="D40" s="72" t="e">
        <f>VLOOKUP(A40,'Table Workings (2)'!$A$9:$D$78,4,0)</f>
        <v>#REF!</v>
      </c>
      <c r="E40" s="72" t="e">
        <f>VLOOKUP(A40,'Table Workings (2)'!$A$9:$E$78,5,0)</f>
        <v>#REF!</v>
      </c>
      <c r="F40" s="72" t="e">
        <f>VLOOKUP(A40,#REF!,5,0)/1000</f>
        <v>#REF!</v>
      </c>
      <c r="G40" s="88" t="e">
        <f>VLOOKUP(A40,'Table Workings (2)'!$A$9:$F$78,6,0)</f>
        <v>#REF!</v>
      </c>
      <c r="H40" s="94" t="e">
        <f>G40-E40</f>
        <v>#REF!</v>
      </c>
      <c r="I40" s="95" t="e">
        <f t="shared" si="1"/>
        <v>#REF!</v>
      </c>
      <c r="M40" s="31"/>
    </row>
    <row r="41" spans="1:13" ht="14.5" x14ac:dyDescent="0.35">
      <c r="A41" s="31" t="s">
        <v>26</v>
      </c>
      <c r="B41" s="62" t="s">
        <v>27</v>
      </c>
      <c r="C41" s="72" t="e">
        <f>VLOOKUP(A41,'Table Workings (2)'!$A$9:$C$78,3,0)</f>
        <v>#REF!</v>
      </c>
      <c r="D41" s="72" t="e">
        <f>VLOOKUP(A41,'Table Workings (2)'!$A$9:$D$78,4,0)</f>
        <v>#REF!</v>
      </c>
      <c r="E41" s="72" t="e">
        <f>VLOOKUP(A41,'Table Workings (2)'!$A$9:$E$78,5,0)</f>
        <v>#REF!</v>
      </c>
      <c r="F41" s="72" t="e">
        <f>VLOOKUP(A41,#REF!,5,0)/1000</f>
        <v>#REF!</v>
      </c>
      <c r="G41" s="88" t="e">
        <f>VLOOKUP(A41,'Table Workings (2)'!$A$9:$F$78,6,0)</f>
        <v>#REF!</v>
      </c>
      <c r="H41" s="96" t="s">
        <v>205</v>
      </c>
      <c r="I41" s="95" t="e">
        <f t="shared" si="1"/>
        <v>#REF!</v>
      </c>
      <c r="M41" s="31"/>
    </row>
    <row r="42" spans="1:13" ht="14.5" x14ac:dyDescent="0.35">
      <c r="A42" s="31" t="s">
        <v>82</v>
      </c>
      <c r="B42" s="62" t="s">
        <v>83</v>
      </c>
      <c r="C42" s="72" t="e">
        <f>VLOOKUP(A42,'Table Workings (2)'!$A$9:$C$78,3,0)</f>
        <v>#REF!</v>
      </c>
      <c r="D42" s="72" t="e">
        <f>VLOOKUP(A42,'Table Workings (2)'!$A$9:$D$78,4,0)</f>
        <v>#REF!</v>
      </c>
      <c r="E42" s="72" t="e">
        <f>VLOOKUP(A42,'Table Workings (2)'!$A$9:$E$78,5,0)</f>
        <v>#REF!</v>
      </c>
      <c r="F42" s="72" t="e">
        <f>VLOOKUP(A42,#REF!,5,0)/1000</f>
        <v>#REF!</v>
      </c>
      <c r="G42" s="88" t="e">
        <f>VLOOKUP(A42,'Table Workings (2)'!$A$9:$F$78,6,0)</f>
        <v>#REF!</v>
      </c>
      <c r="H42" s="96" t="s">
        <v>205</v>
      </c>
      <c r="I42" s="95" t="e">
        <f t="shared" si="1"/>
        <v>#REF!</v>
      </c>
      <c r="M42" s="31"/>
    </row>
    <row r="43" spans="1:13" ht="14.5" x14ac:dyDescent="0.35">
      <c r="A43" s="31" t="s">
        <v>111</v>
      </c>
      <c r="B43" s="62" t="s">
        <v>112</v>
      </c>
      <c r="C43" s="72" t="e">
        <f>VLOOKUP(A43,'Table Workings (2)'!$A$9:$C$78,3,0)</f>
        <v>#REF!</v>
      </c>
      <c r="D43" s="72" t="e">
        <f>VLOOKUP(A43,'Table Workings (2)'!$A$9:$D$78,4,0)</f>
        <v>#REF!</v>
      </c>
      <c r="E43" s="72" t="e">
        <f>VLOOKUP(A43,'Table Workings (2)'!$A$9:$E$78,5,0)</f>
        <v>#REF!</v>
      </c>
      <c r="F43" s="72" t="e">
        <f>VLOOKUP(A43,#REF!,5,0)/1000</f>
        <v>#REF!</v>
      </c>
      <c r="G43" s="88" t="e">
        <f>VLOOKUP(A43,'Table Workings (2)'!$A$9:$F$78,6,0)</f>
        <v>#REF!</v>
      </c>
      <c r="H43" s="96" t="s">
        <v>205</v>
      </c>
      <c r="I43" s="95" t="e">
        <f t="shared" si="1"/>
        <v>#REF!</v>
      </c>
      <c r="M43" s="31"/>
    </row>
    <row r="44" spans="1:13" ht="14.5" x14ac:dyDescent="0.35">
      <c r="A44" s="31" t="s">
        <v>28</v>
      </c>
      <c r="B44" s="62" t="s">
        <v>29</v>
      </c>
      <c r="C44" s="72" t="e">
        <f>VLOOKUP(A44,'Table Workings (2)'!$A$9:$C$78,3,0)</f>
        <v>#REF!</v>
      </c>
      <c r="D44" s="72" t="e">
        <f>VLOOKUP(A44,'Table Workings (2)'!$A$9:$D$78,4,0)</f>
        <v>#REF!</v>
      </c>
      <c r="E44" s="72" t="e">
        <f>VLOOKUP(A44,'Table Workings (2)'!$A$9:$E$78,5,0)</f>
        <v>#REF!</v>
      </c>
      <c r="F44" s="72" t="e">
        <f>VLOOKUP(A44,#REF!,5,0)/1000</f>
        <v>#REF!</v>
      </c>
      <c r="G44" s="88" t="e">
        <f>VLOOKUP(A44,'Table Workings (2)'!$A$9:$F$78,6,0)</f>
        <v>#REF!</v>
      </c>
      <c r="H44" s="96" t="s">
        <v>205</v>
      </c>
      <c r="I44" s="95" t="e">
        <f t="shared" si="1"/>
        <v>#REF!</v>
      </c>
      <c r="M44" s="31"/>
    </row>
    <row r="45" spans="1:13" ht="14.5" x14ac:dyDescent="0.35">
      <c r="A45" t="s">
        <v>137</v>
      </c>
      <c r="B45" s="62" t="s">
        <v>138</v>
      </c>
      <c r="C45" s="72" t="e">
        <f>VLOOKUP(A45,'Table Workings (2)'!$A$9:$C$78,3,0)</f>
        <v>#REF!</v>
      </c>
      <c r="D45" s="72" t="e">
        <f>VLOOKUP(A45,'Table Workings (2)'!$A$9:$D$78,4,0)</f>
        <v>#REF!</v>
      </c>
      <c r="E45" s="72" t="e">
        <f>VLOOKUP(A45,'Table Workings (2)'!$A$9:$E$78,5,0)</f>
        <v>#REF!</v>
      </c>
      <c r="F45" s="72" t="e">
        <f>VLOOKUP(A45,#REF!,5,0)/1000</f>
        <v>#REF!</v>
      </c>
      <c r="G45" s="88" t="e">
        <f>VLOOKUP(A45,'Table Workings (2)'!$A$9:$F$78,6,0)</f>
        <v>#REF!</v>
      </c>
      <c r="H45" s="96" t="s">
        <v>205</v>
      </c>
      <c r="I45" s="95" t="e">
        <f t="shared" si="1"/>
        <v>#REF!</v>
      </c>
      <c r="M45" s="31"/>
    </row>
    <row r="46" spans="1:13" ht="14.5" x14ac:dyDescent="0.35">
      <c r="A46" s="31" t="s">
        <v>71</v>
      </c>
      <c r="B46" s="62" t="s">
        <v>72</v>
      </c>
      <c r="C46" s="72" t="e">
        <f>VLOOKUP(A46,'Table Workings (2)'!$A$9:$C$78,3,0)</f>
        <v>#REF!</v>
      </c>
      <c r="D46" s="72" t="e">
        <f>VLOOKUP(A46,'Table Workings (2)'!$A$9:$D$78,4,0)</f>
        <v>#REF!</v>
      </c>
      <c r="E46" s="72" t="e">
        <f>VLOOKUP(A46,'Table Workings (2)'!$A$9:$E$78,5,0)</f>
        <v>#REF!</v>
      </c>
      <c r="F46" s="72" t="e">
        <f>VLOOKUP(A46,#REF!,5,0)/1000</f>
        <v>#REF!</v>
      </c>
      <c r="G46" s="88" t="e">
        <f>VLOOKUP(A46,'Table Workings (2)'!$A$9:$F$78,6,0)</f>
        <v>#REF!</v>
      </c>
      <c r="H46" s="96" t="s">
        <v>205</v>
      </c>
      <c r="I46" s="95" t="e">
        <f t="shared" si="1"/>
        <v>#REF!</v>
      </c>
      <c r="M46" s="31"/>
    </row>
    <row r="47" spans="1:13" ht="14.5" x14ac:dyDescent="0.35">
      <c r="B47" s="71" t="s">
        <v>204</v>
      </c>
      <c r="C47" s="72">
        <v>0</v>
      </c>
      <c r="D47" s="72">
        <v>14.997</v>
      </c>
      <c r="E47" s="72">
        <v>18.606000000000002</v>
      </c>
      <c r="F47" s="72">
        <v>5.49</v>
      </c>
      <c r="G47" s="88">
        <v>0</v>
      </c>
      <c r="H47" s="94">
        <f>G47-E47</f>
        <v>-18.606000000000002</v>
      </c>
      <c r="I47" s="72">
        <v>0</v>
      </c>
      <c r="M47" s="31"/>
    </row>
    <row r="48" spans="1:13" x14ac:dyDescent="0.3">
      <c r="B48" s="78" t="s">
        <v>150</v>
      </c>
      <c r="C48" s="79" t="e">
        <f>SUM(C9:C47)+1</f>
        <v>#REF!</v>
      </c>
      <c r="D48" s="79" t="e">
        <f>SUM(D9:D47)+1</f>
        <v>#REF!</v>
      </c>
      <c r="E48" s="79" t="e">
        <f>SUM(E9:E47)+1</f>
        <v>#REF!</v>
      </c>
      <c r="F48" s="79" t="e">
        <f>SUM(F9:F47)</f>
        <v>#REF!</v>
      </c>
      <c r="G48" s="89" t="e">
        <f>SUM(G9:G47)</f>
        <v>#REF!</v>
      </c>
      <c r="I48" s="83" t="e">
        <f t="shared" ref="I48" si="2">(G48-C48)/C48*100</f>
        <v>#REF!</v>
      </c>
    </row>
    <row r="50" spans="3:3" x14ac:dyDescent="0.3">
      <c r="C50" s="54">
        <v>30686.124000000003</v>
      </c>
    </row>
    <row r="52" spans="3:3" x14ac:dyDescent="0.3">
      <c r="C52" s="85" t="e">
        <f>G48/C50</f>
        <v>#REF!</v>
      </c>
    </row>
    <row r="54" spans="3:3" x14ac:dyDescent="0.3">
      <c r="C54" s="54">
        <v>1209.701</v>
      </c>
    </row>
    <row r="55" spans="3:3" x14ac:dyDescent="0.3">
      <c r="C55" s="86" t="e">
        <f>C54+G48</f>
        <v>#REF!</v>
      </c>
    </row>
    <row r="56" spans="3:3" x14ac:dyDescent="0.3">
      <c r="C56" s="87" t="e">
        <f>C55/C50</f>
        <v>#REF!</v>
      </c>
    </row>
  </sheetData>
  <mergeCells count="1">
    <mergeCell ref="D4:H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1A0C2-20A3-4A9F-847F-9526244A237B}">
  <sheetPr>
    <pageSetUpPr fitToPage="1"/>
  </sheetPr>
  <dimension ref="A1:N90"/>
  <sheetViews>
    <sheetView workbookViewId="0"/>
  </sheetViews>
  <sheetFormatPr defaultColWidth="9.1796875" defaultRowHeight="14" x14ac:dyDescent="0.3"/>
  <cols>
    <col min="1" max="1" width="9.1796875" style="52"/>
    <col min="2" max="2" width="55.81640625" style="57" customWidth="1"/>
    <col min="3" max="3" width="9.81640625" style="54" customWidth="1"/>
    <col min="4" max="5" width="11.453125" style="54" bestFit="1" customWidth="1"/>
    <col min="6" max="6" width="13.1796875" style="81" bestFit="1" customWidth="1"/>
    <col min="7" max="7" width="7.453125" style="80" customWidth="1"/>
    <col min="8" max="8" width="11.54296875" style="80" bestFit="1" customWidth="1"/>
    <col min="9" max="9" width="7.453125" style="80" customWidth="1"/>
    <col min="10" max="10" width="9.1796875" style="56"/>
    <col min="11" max="16384" width="9.1796875" style="52"/>
  </cols>
  <sheetData>
    <row r="1" spans="1:14" ht="15.5" x14ac:dyDescent="0.35">
      <c r="A1" s="163"/>
      <c r="B1" s="164" t="s">
        <v>189</v>
      </c>
      <c r="C1" s="165"/>
      <c r="D1" s="165"/>
      <c r="E1" s="165"/>
      <c r="F1" s="165"/>
      <c r="G1" s="166"/>
      <c r="H1" s="166"/>
      <c r="I1" s="55"/>
    </row>
    <row r="2" spans="1:14" ht="15.5" x14ac:dyDescent="0.35">
      <c r="A2" s="163"/>
      <c r="B2" s="167"/>
      <c r="C2" s="165"/>
      <c r="D2" s="165"/>
      <c r="E2" s="165"/>
      <c r="F2" s="165"/>
      <c r="G2" s="166"/>
      <c r="H2" s="166"/>
      <c r="I2" s="55"/>
    </row>
    <row r="3" spans="1:14" ht="15.5" x14ac:dyDescent="0.35">
      <c r="A3" s="163"/>
      <c r="B3" s="167"/>
      <c r="C3" s="165"/>
      <c r="D3" s="165"/>
      <c r="E3" s="165"/>
      <c r="F3" s="165"/>
      <c r="G3" s="166"/>
      <c r="H3" s="166"/>
      <c r="I3" s="55"/>
    </row>
    <row r="4" spans="1:14" ht="15.5" x14ac:dyDescent="0.35">
      <c r="A4" s="163"/>
      <c r="B4" s="168"/>
      <c r="C4" s="169" t="s">
        <v>169</v>
      </c>
      <c r="D4" s="264" t="s">
        <v>252</v>
      </c>
      <c r="E4" s="264"/>
      <c r="F4" s="264"/>
      <c r="G4" s="264"/>
      <c r="H4" s="190"/>
      <c r="I4" s="60"/>
      <c r="J4" s="61" t="s">
        <v>190</v>
      </c>
      <c r="K4" s="61"/>
      <c r="L4" s="61"/>
    </row>
    <row r="5" spans="1:14" ht="15.5" x14ac:dyDescent="0.35">
      <c r="A5" s="163"/>
      <c r="B5" s="167"/>
      <c r="C5" s="170"/>
      <c r="D5" s="170" t="s">
        <v>182</v>
      </c>
      <c r="E5" s="170" t="s">
        <v>191</v>
      </c>
      <c r="F5" s="171"/>
      <c r="G5" s="172" t="s">
        <v>192</v>
      </c>
      <c r="H5" s="172" t="s">
        <v>193</v>
      </c>
      <c r="I5" s="65"/>
    </row>
    <row r="6" spans="1:14" ht="11.25" customHeight="1" x14ac:dyDescent="0.35">
      <c r="A6" s="163"/>
      <c r="B6" s="167"/>
      <c r="C6" s="170" t="s">
        <v>194</v>
      </c>
      <c r="D6" s="170" t="s">
        <v>195</v>
      </c>
      <c r="E6" s="170" t="s">
        <v>196</v>
      </c>
      <c r="F6" s="171" t="s">
        <v>194</v>
      </c>
      <c r="G6" s="173" t="s">
        <v>253</v>
      </c>
      <c r="H6" s="173" t="s">
        <v>198</v>
      </c>
      <c r="I6" s="66"/>
    </row>
    <row r="7" spans="1:14" ht="10.5" customHeight="1" x14ac:dyDescent="0.35">
      <c r="A7" s="163"/>
      <c r="B7" s="167"/>
      <c r="C7" s="170" t="s">
        <v>149</v>
      </c>
      <c r="D7" s="170" t="s">
        <v>149</v>
      </c>
      <c r="E7" s="170" t="s">
        <v>149</v>
      </c>
      <c r="F7" s="171" t="s">
        <v>149</v>
      </c>
      <c r="G7" s="174" t="s">
        <v>149</v>
      </c>
      <c r="H7" s="174" t="s">
        <v>199</v>
      </c>
      <c r="I7" s="67"/>
    </row>
    <row r="8" spans="1:14" ht="15.5" x14ac:dyDescent="0.35">
      <c r="A8" s="163"/>
      <c r="B8" s="167"/>
      <c r="C8" s="170"/>
      <c r="D8" s="175"/>
      <c r="E8" s="175"/>
      <c r="F8" s="176" t="s">
        <v>201</v>
      </c>
      <c r="G8" s="177" t="s">
        <v>202</v>
      </c>
      <c r="H8" s="177"/>
      <c r="I8" s="70"/>
    </row>
    <row r="9" spans="1:14" ht="15.5" x14ac:dyDescent="0.35">
      <c r="A9" s="178" t="s">
        <v>55</v>
      </c>
      <c r="B9" s="167" t="s">
        <v>56</v>
      </c>
      <c r="C9" s="179" t="e">
        <f>VLOOKUP(A9,#REF!,5,0)/1000</f>
        <v>#REF!</v>
      </c>
      <c r="D9" s="179" t="e">
        <f>VLOOKUP(A9,#REF!,3,0)/1000</f>
        <v>#REF!</v>
      </c>
      <c r="E9" s="179" t="e">
        <f>VLOOKUP(A9,#REF!,4,0)/1000</f>
        <v>#REF!</v>
      </c>
      <c r="F9" s="179" t="e">
        <f>VLOOKUP(A9,#REF!,6,0)/1000</f>
        <v>#REF!</v>
      </c>
      <c r="G9" s="180" t="e">
        <f t="shared" ref="G9:G72" si="0">F9-E9</f>
        <v>#REF!</v>
      </c>
      <c r="H9" s="181" t="e">
        <f t="shared" ref="H9:H47" si="1">(F9-C9)/C9*100</f>
        <v>#REF!</v>
      </c>
      <c r="I9" s="73"/>
      <c r="L9" s="31" t="s">
        <v>55</v>
      </c>
      <c r="M9" s="31" t="s">
        <v>55</v>
      </c>
      <c r="N9" s="52" t="str">
        <f t="shared" ref="N9:N27" si="2">VLOOKUP(M9,$A$9:$A$43,1,0)</f>
        <v>HLH</v>
      </c>
    </row>
    <row r="10" spans="1:14" ht="15.5" x14ac:dyDescent="0.35">
      <c r="A10" s="178" t="s">
        <v>7</v>
      </c>
      <c r="B10" s="167" t="s">
        <v>34</v>
      </c>
      <c r="C10" s="179" t="e">
        <f>VLOOKUP(A10,#REF!,5,0)/1000</f>
        <v>#REF!</v>
      </c>
      <c r="D10" s="179" t="e">
        <f>VLOOKUP(A10,#REF!,3,0)/1000</f>
        <v>#REF!</v>
      </c>
      <c r="E10" s="179" t="e">
        <f>VLOOKUP(A10,#REF!,4,0)/1000</f>
        <v>#REF!</v>
      </c>
      <c r="F10" s="179" t="e">
        <f>VLOOKUP(A10,#REF!,6,0)/1000</f>
        <v>#REF!</v>
      </c>
      <c r="G10" s="180" t="e">
        <f t="shared" si="0"/>
        <v>#REF!</v>
      </c>
      <c r="H10" s="181" t="e">
        <f t="shared" si="1"/>
        <v>#REF!</v>
      </c>
      <c r="I10" s="73"/>
      <c r="L10" s="31" t="s">
        <v>7</v>
      </c>
      <c r="M10" s="31" t="s">
        <v>7</v>
      </c>
      <c r="N10" s="52" t="str">
        <f t="shared" si="2"/>
        <v>DOE</v>
      </c>
    </row>
    <row r="11" spans="1:14" ht="15.5" x14ac:dyDescent="0.35">
      <c r="A11" s="178" t="s">
        <v>11</v>
      </c>
      <c r="B11" s="167" t="s">
        <v>155</v>
      </c>
      <c r="C11" s="179" t="e">
        <f>VLOOKUP(A11,#REF!,5,0)/1000</f>
        <v>#REF!</v>
      </c>
      <c r="D11" s="179" t="e">
        <f>VLOOKUP(A11,#REF!,3,0)/1000</f>
        <v>#REF!</v>
      </c>
      <c r="E11" s="179" t="e">
        <f>VLOOKUP(A11,#REF!,4,0)/1000</f>
        <v>#REF!</v>
      </c>
      <c r="F11" s="179" t="e">
        <f>VLOOKUP(A11,#REF!,6,0)/1000</f>
        <v>#REF!</v>
      </c>
      <c r="G11" s="180" t="e">
        <f t="shared" si="0"/>
        <v>#REF!</v>
      </c>
      <c r="H11" s="181" t="e">
        <f t="shared" si="1"/>
        <v>#REF!</v>
      </c>
      <c r="I11" s="73"/>
      <c r="L11" s="31" t="s">
        <v>11</v>
      </c>
      <c r="M11" s="31" t="s">
        <v>11</v>
      </c>
      <c r="N11" s="52" t="str">
        <f t="shared" si="2"/>
        <v>PLS</v>
      </c>
    </row>
    <row r="12" spans="1:14" ht="15.5" x14ac:dyDescent="0.35">
      <c r="A12" s="178" t="s">
        <v>0</v>
      </c>
      <c r="B12" s="167" t="s">
        <v>73</v>
      </c>
      <c r="C12" s="179" t="e">
        <f>VLOOKUP(A12,#REF!,5,0)/1000</f>
        <v>#REF!</v>
      </c>
      <c r="D12" s="179" t="e">
        <f>VLOOKUP(A12,#REF!,3,0)/1000</f>
        <v>#REF!</v>
      </c>
      <c r="E12" s="179" t="e">
        <f>VLOOKUP(A12,#REF!,4,0)/1000</f>
        <v>#REF!</v>
      </c>
      <c r="F12" s="179" t="e">
        <f>VLOOKUP(A12,#REF!,6,0)/1000</f>
        <v>#REF!</v>
      </c>
      <c r="G12" s="180" t="e">
        <f t="shared" si="0"/>
        <v>#REF!</v>
      </c>
      <c r="H12" s="181" t="e">
        <f t="shared" si="1"/>
        <v>#REF!</v>
      </c>
      <c r="I12" s="73"/>
      <c r="L12" s="31" t="s">
        <v>0</v>
      </c>
      <c r="M12" s="31" t="s">
        <v>0</v>
      </c>
      <c r="N12" s="52" t="str">
        <f t="shared" si="2"/>
        <v>JUS</v>
      </c>
    </row>
    <row r="13" spans="1:14" ht="15.5" x14ac:dyDescent="0.35">
      <c r="A13" s="178" t="s">
        <v>14</v>
      </c>
      <c r="B13" s="167" t="s">
        <v>15</v>
      </c>
      <c r="C13" s="179" t="e">
        <f>VLOOKUP(A13,#REF!,5,0)/1000+44</f>
        <v>#REF!</v>
      </c>
      <c r="D13" s="179" t="e">
        <f>VLOOKUP(A13,#REF!,3,0)/1000+49</f>
        <v>#REF!</v>
      </c>
      <c r="E13" s="179" t="e">
        <f>VLOOKUP(A13,#REF!,4,0)/1000+49</f>
        <v>#REF!</v>
      </c>
      <c r="F13" s="179" t="e">
        <f>VLOOKUP(A13,#REF!,6,0)/1000+#REF!/1000</f>
        <v>#REF!</v>
      </c>
      <c r="G13" s="180" t="e">
        <f t="shared" si="0"/>
        <v>#REF!</v>
      </c>
      <c r="H13" s="181" t="e">
        <f t="shared" si="1"/>
        <v>#REF!</v>
      </c>
      <c r="I13" s="73"/>
      <c r="L13" s="31" t="s">
        <v>14</v>
      </c>
      <c r="M13" s="31" t="s">
        <v>14</v>
      </c>
      <c r="N13" s="52" t="str">
        <f t="shared" si="2"/>
        <v>COM</v>
      </c>
    </row>
    <row r="14" spans="1:14" ht="15.5" x14ac:dyDescent="0.35">
      <c r="A14" s="178" t="s">
        <v>32</v>
      </c>
      <c r="B14" s="167" t="s">
        <v>33</v>
      </c>
      <c r="C14" s="179" t="e">
        <f>VLOOKUP(A14,#REF!,5,0)/1000</f>
        <v>#REF!</v>
      </c>
      <c r="D14" s="179" t="e">
        <f>VLOOKUP(A14,#REF!,3,0)/1000</f>
        <v>#REF!</v>
      </c>
      <c r="E14" s="179" t="e">
        <f>VLOOKUP(A14,#REF!,4,0)/1000</f>
        <v>#REF!</v>
      </c>
      <c r="F14" s="179" t="e">
        <f>VLOOKUP(A14,#REF!,6,0)/1000</f>
        <v>#REF!</v>
      </c>
      <c r="G14" s="180" t="e">
        <f t="shared" si="0"/>
        <v>#REF!</v>
      </c>
      <c r="H14" s="181" t="e">
        <f t="shared" si="1"/>
        <v>#REF!</v>
      </c>
      <c r="I14" s="73"/>
      <c r="L14" s="31" t="s">
        <v>32</v>
      </c>
      <c r="M14" s="31" t="s">
        <v>32</v>
      </c>
      <c r="N14" s="52" t="str">
        <f t="shared" si="2"/>
        <v>DFE</v>
      </c>
    </row>
    <row r="15" spans="1:14" ht="15.5" x14ac:dyDescent="0.35">
      <c r="A15" s="178" t="s">
        <v>6</v>
      </c>
      <c r="B15" s="167" t="s">
        <v>19</v>
      </c>
      <c r="C15" s="179" t="e">
        <f>VLOOKUP(A15,#REF!,5,0)/1000</f>
        <v>#REF!</v>
      </c>
      <c r="D15" s="179" t="e">
        <f>VLOOKUP(A15,#REF!,3,0)/1000</f>
        <v>#REF!</v>
      </c>
      <c r="E15" s="179" t="e">
        <f>VLOOKUP(A15,#REF!,4,0)/1000</f>
        <v>#REF!</v>
      </c>
      <c r="F15" s="179" t="e">
        <f>VLOOKUP(A15,#REF!,6,0)/1000</f>
        <v>#REF!</v>
      </c>
      <c r="G15" s="180" t="e">
        <f t="shared" si="0"/>
        <v>#REF!</v>
      </c>
      <c r="H15" s="181" t="e">
        <f t="shared" si="1"/>
        <v>#REF!</v>
      </c>
      <c r="I15" s="73"/>
      <c r="L15" s="31" t="s">
        <v>6</v>
      </c>
      <c r="M15" s="31" t="s">
        <v>6</v>
      </c>
      <c r="N15" s="52" t="str">
        <f t="shared" si="2"/>
        <v>BCA</v>
      </c>
    </row>
    <row r="16" spans="1:14" ht="15.5" x14ac:dyDescent="0.35">
      <c r="A16" s="178" t="s">
        <v>9</v>
      </c>
      <c r="B16" s="167" t="s">
        <v>109</v>
      </c>
      <c r="C16" s="179" t="e">
        <f>VLOOKUP(A16,#REF!,5,0)/1000</f>
        <v>#REF!</v>
      </c>
      <c r="D16" s="179" t="e">
        <f>VLOOKUP(A16,#REF!,3,0)/1000</f>
        <v>#REF!</v>
      </c>
      <c r="E16" s="179" t="e">
        <f>VLOOKUP(A16,#REF!,4,0)/1000</f>
        <v>#REF!</v>
      </c>
      <c r="F16" s="179" t="e">
        <f>VLOOKUP(A16,#REF!,6,0)/1000</f>
        <v>#REF!</v>
      </c>
      <c r="G16" s="180" t="e">
        <f t="shared" si="0"/>
        <v>#REF!</v>
      </c>
      <c r="H16" s="181" t="e">
        <f t="shared" si="1"/>
        <v>#REF!</v>
      </c>
      <c r="I16" s="73"/>
      <c r="L16" s="31" t="s">
        <v>4</v>
      </c>
      <c r="M16" s="31" t="s">
        <v>4</v>
      </c>
      <c r="N16" s="52" t="str">
        <f t="shared" si="2"/>
        <v>MIS</v>
      </c>
    </row>
    <row r="17" spans="1:14" ht="15.5" x14ac:dyDescent="0.35">
      <c r="A17" s="178" t="s">
        <v>4</v>
      </c>
      <c r="B17" s="167" t="s">
        <v>94</v>
      </c>
      <c r="C17" s="179" t="e">
        <f>VLOOKUP(A17,#REF!,5,0)/1000</f>
        <v>#REF!</v>
      </c>
      <c r="D17" s="179" t="e">
        <f>VLOOKUP(A17,#REF!,3,0)/1000</f>
        <v>#REF!</v>
      </c>
      <c r="E17" s="179" t="e">
        <f>VLOOKUP(A17,#REF!,4,0)/1000</f>
        <v>#REF!</v>
      </c>
      <c r="F17" s="179" t="e">
        <f>VLOOKUP(A17,#REF!,6,0)/1000</f>
        <v>#REF!</v>
      </c>
      <c r="G17" s="180" t="e">
        <f t="shared" si="0"/>
        <v>#REF!</v>
      </c>
      <c r="H17" s="181" t="e">
        <f t="shared" si="1"/>
        <v>#REF!</v>
      </c>
      <c r="I17" s="73"/>
      <c r="L17" s="31" t="s">
        <v>35</v>
      </c>
      <c r="M17" s="31" t="s">
        <v>35</v>
      </c>
      <c r="N17" s="52" t="str">
        <f t="shared" si="2"/>
        <v>DOT</v>
      </c>
    </row>
    <row r="18" spans="1:14" ht="15.5" x14ac:dyDescent="0.35">
      <c r="A18" s="178" t="s">
        <v>35</v>
      </c>
      <c r="B18" s="167" t="s">
        <v>36</v>
      </c>
      <c r="C18" s="179" t="e">
        <f>VLOOKUP(A18,#REF!,5,0)/1000</f>
        <v>#REF!</v>
      </c>
      <c r="D18" s="179" t="e">
        <f>VLOOKUP(A18,#REF!,3,0)/1000</f>
        <v>#REF!</v>
      </c>
      <c r="E18" s="179" t="e">
        <f>VLOOKUP(A18,#REF!,4,0)/1000</f>
        <v>#REF!</v>
      </c>
      <c r="F18" s="179" t="e">
        <f>VLOOKUP(A18,#REF!,6,0)/1000</f>
        <v>#REF!</v>
      </c>
      <c r="G18" s="180" t="e">
        <f t="shared" si="0"/>
        <v>#REF!</v>
      </c>
      <c r="H18" s="181" t="e">
        <f t="shared" si="1"/>
        <v>#REF!</v>
      </c>
      <c r="I18" s="73"/>
      <c r="L18" s="31" t="s">
        <v>125</v>
      </c>
      <c r="M18" s="31" t="s">
        <v>125</v>
      </c>
      <c r="N18" s="52" t="str">
        <f t="shared" si="2"/>
        <v>TNM</v>
      </c>
    </row>
    <row r="19" spans="1:14" ht="15.5" x14ac:dyDescent="0.35">
      <c r="A19" s="178" t="s">
        <v>125</v>
      </c>
      <c r="B19" s="167" t="s">
        <v>126</v>
      </c>
      <c r="C19" s="179" t="e">
        <f>VLOOKUP(A19,#REF!,5,0)/1000</f>
        <v>#REF!</v>
      </c>
      <c r="D19" s="179" t="e">
        <f>VLOOKUP(A19,#REF!,3,0)/1000</f>
        <v>#REF!</v>
      </c>
      <c r="E19" s="179" t="e">
        <f>VLOOKUP(A19,#REF!,4,0)/1000</f>
        <v>#REF!</v>
      </c>
      <c r="F19" s="179" t="e">
        <f>VLOOKUP(A19,#REF!,6,0)/1000</f>
        <v>#REF!</v>
      </c>
      <c r="G19" s="180" t="e">
        <f t="shared" si="0"/>
        <v>#REF!</v>
      </c>
      <c r="H19" s="181" t="e">
        <f t="shared" si="1"/>
        <v>#REF!</v>
      </c>
      <c r="I19" s="73"/>
      <c r="L19" s="31" t="s">
        <v>131</v>
      </c>
      <c r="M19" s="31" t="s">
        <v>131</v>
      </c>
      <c r="N19" s="52" t="str">
        <f t="shared" si="2"/>
        <v>TSM</v>
      </c>
    </row>
    <row r="20" spans="1:14" ht="15.5" x14ac:dyDescent="0.35">
      <c r="A20" s="178" t="s">
        <v>131</v>
      </c>
      <c r="B20" s="167" t="s">
        <v>132</v>
      </c>
      <c r="C20" s="179" t="e">
        <f>VLOOKUP(A20,#REF!,5,0)/1000</f>
        <v>#REF!</v>
      </c>
      <c r="D20" s="179" t="e">
        <f>VLOOKUP(A20,#REF!,3,0)/1000</f>
        <v>#REF!</v>
      </c>
      <c r="E20" s="179" t="e">
        <f>VLOOKUP(A20,#REF!,4,0)/1000</f>
        <v>#REF!</v>
      </c>
      <c r="F20" s="179" t="e">
        <f>VLOOKUP(A20,#REF!,6,0)/1000</f>
        <v>#REF!</v>
      </c>
      <c r="G20" s="180" t="e">
        <f t="shared" si="0"/>
        <v>#REF!</v>
      </c>
      <c r="H20" s="181" t="e">
        <f t="shared" si="1"/>
        <v>#REF!</v>
      </c>
      <c r="I20" s="73"/>
      <c r="L20" s="31" t="s">
        <v>46</v>
      </c>
      <c r="M20" s="31" t="s">
        <v>46</v>
      </c>
      <c r="N20" s="52" t="str">
        <f t="shared" si="2"/>
        <v>FIN</v>
      </c>
    </row>
    <row r="21" spans="1:14" ht="15.5" x14ac:dyDescent="0.35">
      <c r="A21" s="178" t="s">
        <v>46</v>
      </c>
      <c r="B21" s="167" t="s">
        <v>47</v>
      </c>
      <c r="C21" s="179" t="e">
        <f>VLOOKUP(A21,#REF!,5,0)/1000</f>
        <v>#REF!</v>
      </c>
      <c r="D21" s="179" t="e">
        <f>VLOOKUP(A21,#REF!,3,0)/1000</f>
        <v>#REF!</v>
      </c>
      <c r="E21" s="179" t="e">
        <f>VLOOKUP(A21,#REF!,4,0)/1000</f>
        <v>#REF!</v>
      </c>
      <c r="F21" s="179" t="e">
        <f>VLOOKUP(A21,#REF!,6,0)/1000</f>
        <v>#REF!</v>
      </c>
      <c r="G21" s="180" t="e">
        <f t="shared" si="0"/>
        <v>#REF!</v>
      </c>
      <c r="H21" s="181" t="e">
        <f t="shared" si="1"/>
        <v>#REF!</v>
      </c>
      <c r="I21" s="73"/>
      <c r="L21" t="s">
        <v>10</v>
      </c>
      <c r="M21" t="s">
        <v>10</v>
      </c>
      <c r="N21" s="52" t="str">
        <f t="shared" si="2"/>
        <v>WER</v>
      </c>
    </row>
    <row r="22" spans="1:14" ht="15.5" x14ac:dyDescent="0.35">
      <c r="A22" s="182" t="s">
        <v>10</v>
      </c>
      <c r="B22" s="167" t="s">
        <v>139</v>
      </c>
      <c r="C22" s="179" t="e">
        <f>VLOOKUP(A22,#REF!,5,0)/1000</f>
        <v>#REF!</v>
      </c>
      <c r="D22" s="179" t="e">
        <f>VLOOKUP(A22,#REF!,3,0)/1000</f>
        <v>#REF!</v>
      </c>
      <c r="E22" s="179" t="e">
        <f>VLOOKUP(A22,#REF!,4,0)/1000</f>
        <v>#REF!</v>
      </c>
      <c r="F22" s="179" t="e">
        <f>VLOOKUP(A22,#REF!,6,0)/1000</f>
        <v>#REF!</v>
      </c>
      <c r="G22" s="180" t="e">
        <f t="shared" si="0"/>
        <v>#REF!</v>
      </c>
      <c r="H22" s="181" t="e">
        <f t="shared" si="1"/>
        <v>#REF!</v>
      </c>
      <c r="I22" s="73"/>
      <c r="L22" s="31" t="s">
        <v>8</v>
      </c>
      <c r="M22" s="31" t="s">
        <v>8</v>
      </c>
      <c r="N22" s="52" t="str">
        <f t="shared" si="2"/>
        <v>LSC</v>
      </c>
    </row>
    <row r="23" spans="1:14" ht="15.5" x14ac:dyDescent="0.35">
      <c r="A23" s="178" t="s">
        <v>8</v>
      </c>
      <c r="B23" s="167" t="s">
        <v>88</v>
      </c>
      <c r="C23" s="179" t="e">
        <f>VLOOKUP(A23,#REF!,5,0)/1000</f>
        <v>#REF!</v>
      </c>
      <c r="D23" s="179" t="e">
        <f>VLOOKUP(A23,#REF!,3,0)/1000</f>
        <v>#REF!</v>
      </c>
      <c r="E23" s="179" t="e">
        <f>VLOOKUP(A23,#REF!,4,0)/1000</f>
        <v>#REF!</v>
      </c>
      <c r="F23" s="179" t="e">
        <f>VLOOKUP(A23,#REF!,6,0)/1000</f>
        <v>#REF!</v>
      </c>
      <c r="G23" s="180" t="e">
        <f t="shared" si="0"/>
        <v>#REF!</v>
      </c>
      <c r="H23" s="181" t="e">
        <f t="shared" si="1"/>
        <v>#REF!</v>
      </c>
      <c r="I23" s="73"/>
      <c r="L23" s="31" t="s">
        <v>105</v>
      </c>
      <c r="M23" s="31" t="s">
        <v>105</v>
      </c>
      <c r="N23" s="52" t="str">
        <f t="shared" si="2"/>
        <v>PAC</v>
      </c>
    </row>
    <row r="24" spans="1:14" ht="15.5" x14ac:dyDescent="0.35">
      <c r="A24" s="178" t="s">
        <v>12</v>
      </c>
      <c r="B24" s="167" t="s">
        <v>110</v>
      </c>
      <c r="C24" s="179" t="e">
        <f>VLOOKUP(A24,#REF!,5,0)/1000</f>
        <v>#REF!</v>
      </c>
      <c r="D24" s="179" t="e">
        <f>VLOOKUP(A24,#REF!,3,0)/1000</f>
        <v>#REF!</v>
      </c>
      <c r="E24" s="179" t="e">
        <f>VLOOKUP(A24,#REF!,4,0)/1000</f>
        <v>#REF!</v>
      </c>
      <c r="F24" s="179" t="e">
        <f>VLOOKUP(A24,#REF!,6,0)/1000</f>
        <v>#REF!</v>
      </c>
      <c r="G24" s="180" t="e">
        <f t="shared" si="0"/>
        <v>#REF!</v>
      </c>
      <c r="H24" s="181" t="e">
        <f t="shared" si="1"/>
        <v>#REF!</v>
      </c>
      <c r="I24" s="73"/>
      <c r="L24" s="31" t="s">
        <v>12</v>
      </c>
      <c r="M24" s="31" t="s">
        <v>12</v>
      </c>
      <c r="N24" s="52" t="str">
        <f t="shared" si="2"/>
        <v>PLA</v>
      </c>
    </row>
    <row r="25" spans="1:14" ht="15.5" x14ac:dyDescent="0.35">
      <c r="A25" s="178" t="s">
        <v>105</v>
      </c>
      <c r="B25" s="167" t="s">
        <v>106</v>
      </c>
      <c r="C25" s="179" t="e">
        <f>VLOOKUP(A25,#REF!,5,0)/1000</f>
        <v>#REF!</v>
      </c>
      <c r="D25" s="179" t="e">
        <f>VLOOKUP(A25,#REF!,3,0)/1000</f>
        <v>#REF!</v>
      </c>
      <c r="E25" s="179" t="e">
        <f>VLOOKUP(A25,#REF!,4,0)/1000</f>
        <v>#REF!</v>
      </c>
      <c r="F25" s="179" t="e">
        <f>VLOOKUP(A25,#REF!,6,0)/1000</f>
        <v>#REF!</v>
      </c>
      <c r="G25" s="180" t="e">
        <f t="shared" si="0"/>
        <v>#REF!</v>
      </c>
      <c r="H25" s="181" t="e">
        <f t="shared" si="1"/>
        <v>#REF!</v>
      </c>
      <c r="I25" s="73"/>
      <c r="L25" s="31" t="s">
        <v>95</v>
      </c>
      <c r="M25" s="31" t="s">
        <v>95</v>
      </c>
      <c r="N25" s="52" t="str">
        <f t="shared" si="2"/>
        <v>MNR</v>
      </c>
    </row>
    <row r="26" spans="1:14" ht="15.5" x14ac:dyDescent="0.35">
      <c r="A26" s="178" t="s">
        <v>95</v>
      </c>
      <c r="B26" s="167" t="s">
        <v>96</v>
      </c>
      <c r="C26" s="179" t="e">
        <f>VLOOKUP(A26,#REF!,5,0)/1000</f>
        <v>#REF!</v>
      </c>
      <c r="D26" s="179" t="e">
        <f>VLOOKUP(A26,#REF!,3,0)/1000</f>
        <v>#REF!</v>
      </c>
      <c r="E26" s="179" t="e">
        <f>VLOOKUP(A26,#REF!,4,0)/1000</f>
        <v>#REF!</v>
      </c>
      <c r="F26" s="179" t="e">
        <f>VLOOKUP(A26,#REF!,6,0)/1000</f>
        <v>#REF!</v>
      </c>
      <c r="G26" s="180" t="e">
        <f t="shared" si="0"/>
        <v>#REF!</v>
      </c>
      <c r="H26" s="181" t="e">
        <f t="shared" si="1"/>
        <v>#REF!</v>
      </c>
      <c r="I26" s="73"/>
      <c r="L26" s="31" t="s">
        <v>78</v>
      </c>
      <c r="M26" s="31" t="s">
        <v>78</v>
      </c>
      <c r="N26" s="52" t="str">
        <f t="shared" si="2"/>
        <v>LAM</v>
      </c>
    </row>
    <row r="27" spans="1:14" ht="15.5" x14ac:dyDescent="0.35">
      <c r="A27" s="178" t="s">
        <v>78</v>
      </c>
      <c r="B27" s="167" t="s">
        <v>79</v>
      </c>
      <c r="C27" s="179" t="e">
        <f>VLOOKUP(A27,#REF!,5,0)/1000</f>
        <v>#REF!</v>
      </c>
      <c r="D27" s="179" t="e">
        <f>VLOOKUP(A27,#REF!,3,0)/1000</f>
        <v>#REF!</v>
      </c>
      <c r="E27" s="179" t="e">
        <f>VLOOKUP(A27,#REF!,4,0)/1000</f>
        <v>#REF!</v>
      </c>
      <c r="F27" s="179" t="e">
        <f>VLOOKUP(A27,#REF!,6,0)/1000</f>
        <v>#REF!</v>
      </c>
      <c r="G27" s="180" t="e">
        <f t="shared" si="0"/>
        <v>#REF!</v>
      </c>
      <c r="H27" s="181" t="e">
        <f t="shared" si="1"/>
        <v>#REF!</v>
      </c>
      <c r="I27" s="73"/>
      <c r="L27" s="31" t="s">
        <v>121</v>
      </c>
      <c r="M27" s="31" t="s">
        <v>121</v>
      </c>
      <c r="N27" s="52" t="str">
        <f t="shared" si="2"/>
        <v>SCT</v>
      </c>
    </row>
    <row r="28" spans="1:14" ht="15.5" x14ac:dyDescent="0.35">
      <c r="A28" s="178" t="s">
        <v>121</v>
      </c>
      <c r="B28" s="167" t="s">
        <v>122</v>
      </c>
      <c r="C28" s="179" t="e">
        <f>VLOOKUP(A28,#REF!,5,0)/1000</f>
        <v>#REF!</v>
      </c>
      <c r="D28" s="179" t="e">
        <f>VLOOKUP(A28,#REF!,3,0)/1000</f>
        <v>#REF!</v>
      </c>
      <c r="E28" s="179" t="e">
        <f>VLOOKUP(A28,#REF!,4,0)/1000</f>
        <v>#REF!</v>
      </c>
      <c r="F28" s="179" t="e">
        <f>VLOOKUP(A28,#REF!,6,0)/1000</f>
        <v>#REF!</v>
      </c>
      <c r="G28" s="180" t="e">
        <f t="shared" si="0"/>
        <v>#REF!</v>
      </c>
      <c r="H28" s="181" t="e">
        <f t="shared" si="1"/>
        <v>#REF!</v>
      </c>
      <c r="I28" s="73"/>
    </row>
    <row r="29" spans="1:14" ht="15.5" x14ac:dyDescent="0.35">
      <c r="A29" s="182" t="s">
        <v>135</v>
      </c>
      <c r="B29" s="167" t="s">
        <v>136</v>
      </c>
      <c r="C29" s="179" t="e">
        <f>VLOOKUP(A29,#REF!,5,0)/1000</f>
        <v>#REF!</v>
      </c>
      <c r="D29" s="179" t="e">
        <f>VLOOKUP(A29,#REF!,3,0)/1000</f>
        <v>#REF!</v>
      </c>
      <c r="E29" s="179" t="e">
        <f>VLOOKUP(A29,#REF!,4,0)/1000</f>
        <v>#REF!</v>
      </c>
      <c r="F29" s="179" t="e">
        <f>VLOOKUP(A29,#REF!,6,0)/1000</f>
        <v>#REF!</v>
      </c>
      <c r="G29" s="180" t="e">
        <f t="shared" si="0"/>
        <v>#REF!</v>
      </c>
      <c r="H29" s="181" t="e">
        <f t="shared" si="1"/>
        <v>#REF!</v>
      </c>
      <c r="I29" s="73"/>
      <c r="L29" t="s">
        <v>135</v>
      </c>
      <c r="M29" t="s">
        <v>135</v>
      </c>
      <c r="N29" s="52" t="str">
        <f t="shared" ref="N29:N43" si="3">VLOOKUP(M29,$A$9:$A$43,1,0)</f>
        <v>TWD</v>
      </c>
    </row>
    <row r="30" spans="1:14" ht="15.5" x14ac:dyDescent="0.35">
      <c r="A30" s="182" t="s">
        <v>133</v>
      </c>
      <c r="B30" s="167" t="s">
        <v>134</v>
      </c>
      <c r="C30" s="179" t="e">
        <f>VLOOKUP(A30,#REF!,5,0)/1000</f>
        <v>#REF!</v>
      </c>
      <c r="D30" s="179" t="e">
        <f>VLOOKUP(A30,#REF!,3,0)/1000</f>
        <v>#REF!</v>
      </c>
      <c r="E30" s="179" t="e">
        <f>VLOOKUP(A30,#REF!,4,0)/1000</f>
        <v>#REF!</v>
      </c>
      <c r="F30" s="179" t="e">
        <f>VLOOKUP(A30,#REF!,6,0)/1000</f>
        <v>#REF!</v>
      </c>
      <c r="G30" s="180" t="e">
        <f t="shared" si="0"/>
        <v>#REF!</v>
      </c>
      <c r="H30" s="181" t="e">
        <f t="shared" si="1"/>
        <v>#REF!</v>
      </c>
      <c r="I30" s="73"/>
      <c r="L30" s="31" t="s">
        <v>129</v>
      </c>
      <c r="M30" s="31" t="s">
        <v>129</v>
      </c>
      <c r="N30" s="52" t="str">
        <f t="shared" si="3"/>
        <v>TRE</v>
      </c>
    </row>
    <row r="31" spans="1:14" ht="15.5" x14ac:dyDescent="0.35">
      <c r="A31" s="178" t="s">
        <v>2</v>
      </c>
      <c r="B31" s="167" t="s">
        <v>3</v>
      </c>
      <c r="C31" s="179" t="e">
        <f>VLOOKUP(A31,#REF!,5,0)/1000</f>
        <v>#REF!</v>
      </c>
      <c r="D31" s="179" t="e">
        <f>VLOOKUP(A31,#REF!,3,0)/1000</f>
        <v>#REF!</v>
      </c>
      <c r="E31" s="179" t="e">
        <f>VLOOKUP(A31,#REF!,4,0)/1000</f>
        <v>#REF!</v>
      </c>
      <c r="F31" s="179" t="e">
        <f>VLOOKUP(A31,#REF!,6,0)/1000</f>
        <v>#REF!</v>
      </c>
      <c r="G31" s="180" t="e">
        <f t="shared" si="0"/>
        <v>#REF!</v>
      </c>
      <c r="H31" s="181" t="e">
        <f t="shared" si="1"/>
        <v>#REF!</v>
      </c>
      <c r="I31" s="73"/>
      <c r="L31" t="s">
        <v>133</v>
      </c>
      <c r="M31" t="s">
        <v>133</v>
      </c>
      <c r="N31" s="52" t="str">
        <f t="shared" si="3"/>
        <v>TSR</v>
      </c>
    </row>
    <row r="32" spans="1:14" ht="15.5" x14ac:dyDescent="0.35">
      <c r="A32" s="178" t="s">
        <v>123</v>
      </c>
      <c r="B32" s="167" t="s">
        <v>124</v>
      </c>
      <c r="C32" s="179" t="e">
        <f>VLOOKUP(A32,#REF!,5,0)/1000</f>
        <v>#REF!</v>
      </c>
      <c r="D32" s="179" t="e">
        <f>VLOOKUP(A32,#REF!,3,0)/1000</f>
        <v>#REF!</v>
      </c>
      <c r="E32" s="179" t="e">
        <f>VLOOKUP(A32,#REF!,4,0)/1000</f>
        <v>#REF!</v>
      </c>
      <c r="F32" s="179" t="e">
        <f>VLOOKUP(A32,#REF!,6,0)/1000</f>
        <v>#REF!</v>
      </c>
      <c r="G32" s="180" t="e">
        <f t="shared" si="0"/>
        <v>#REF!</v>
      </c>
      <c r="H32" s="181" t="e">
        <f t="shared" si="1"/>
        <v>#REF!</v>
      </c>
      <c r="I32" s="73"/>
      <c r="L32" s="31" t="s">
        <v>123</v>
      </c>
      <c r="M32" s="31" t="s">
        <v>123</v>
      </c>
      <c r="N32" s="52" t="str">
        <f t="shared" si="3"/>
        <v>TCR</v>
      </c>
    </row>
    <row r="33" spans="1:14" ht="15.5" x14ac:dyDescent="0.35">
      <c r="A33" s="178" t="s">
        <v>37</v>
      </c>
      <c r="B33" s="167" t="s">
        <v>38</v>
      </c>
      <c r="C33" s="179" t="e">
        <f>VLOOKUP(A33,#REF!,5,0)/1000</f>
        <v>#REF!</v>
      </c>
      <c r="D33" s="179" t="e">
        <f>VLOOKUP(A33,#REF!,3,0)/1000</f>
        <v>#REF!</v>
      </c>
      <c r="E33" s="179" t="e">
        <f>VLOOKUP(A33,#REF!,4,0)/1000</f>
        <v>#REF!</v>
      </c>
      <c r="F33" s="179" t="e">
        <f>VLOOKUP(A33,#REF!,6,0)/1000</f>
        <v>#REF!</v>
      </c>
      <c r="G33" s="180" t="e">
        <f t="shared" si="0"/>
        <v>#REF!</v>
      </c>
      <c r="H33" s="181" t="e">
        <f t="shared" si="1"/>
        <v>#REF!</v>
      </c>
      <c r="I33" s="73"/>
      <c r="L33" s="31" t="s">
        <v>2</v>
      </c>
      <c r="M33" s="31" t="s">
        <v>2</v>
      </c>
      <c r="N33" s="52" t="str">
        <f t="shared" si="3"/>
        <v>JTS</v>
      </c>
    </row>
    <row r="34" spans="1:14" ht="15.5" x14ac:dyDescent="0.35">
      <c r="A34" s="178" t="s">
        <v>89</v>
      </c>
      <c r="B34" s="167" t="s">
        <v>90</v>
      </c>
      <c r="C34" s="179" t="e">
        <f>VLOOKUP(A34,#REF!,5,0)/1000</f>
        <v>#REF!</v>
      </c>
      <c r="D34" s="179" t="e">
        <f>VLOOKUP(A34,#REF!,3,0)/1000</f>
        <v>#REF!</v>
      </c>
      <c r="E34" s="179" t="e">
        <f>VLOOKUP(A34,#REF!,4,0)/1000</f>
        <v>#REF!</v>
      </c>
      <c r="F34" s="179" t="e">
        <f>VLOOKUP(A34,#REF!,6,0)/1000</f>
        <v>#REF!</v>
      </c>
      <c r="G34" s="180" t="e">
        <f t="shared" si="0"/>
        <v>#REF!</v>
      </c>
      <c r="H34" s="181" t="e">
        <f t="shared" si="1"/>
        <v>#REF!</v>
      </c>
      <c r="I34" s="73"/>
      <c r="L34" s="31" t="s">
        <v>76</v>
      </c>
      <c r="M34" s="31" t="s">
        <v>76</v>
      </c>
      <c r="N34" s="52" t="str">
        <f t="shared" si="3"/>
        <v>LAC</v>
      </c>
    </row>
    <row r="35" spans="1:14" ht="15.5" x14ac:dyDescent="0.35">
      <c r="A35" s="178" t="s">
        <v>76</v>
      </c>
      <c r="B35" s="167" t="s">
        <v>77</v>
      </c>
      <c r="C35" s="179" t="e">
        <f>VLOOKUP(A35,#REF!,5,0)/1000</f>
        <v>#REF!</v>
      </c>
      <c r="D35" s="179" t="e">
        <f>VLOOKUP(A35,#REF!,3,0)/1000</f>
        <v>#REF!</v>
      </c>
      <c r="E35" s="179" t="e">
        <f>VLOOKUP(A35,#REF!,4,0)/1000</f>
        <v>#REF!</v>
      </c>
      <c r="F35" s="179" t="e">
        <f>VLOOKUP(A35,#REF!,6,0)/1000</f>
        <v>#REF!</v>
      </c>
      <c r="G35" s="180" t="e">
        <f t="shared" si="0"/>
        <v>#REF!</v>
      </c>
      <c r="H35" s="181" t="e">
        <f t="shared" si="1"/>
        <v>#REF!</v>
      </c>
      <c r="I35" s="73"/>
      <c r="L35" s="31" t="s">
        <v>37</v>
      </c>
      <c r="M35" s="31" t="s">
        <v>37</v>
      </c>
      <c r="N35" s="52" t="str">
        <f t="shared" si="3"/>
        <v>DPP</v>
      </c>
    </row>
    <row r="36" spans="1:14" ht="15.5" x14ac:dyDescent="0.35">
      <c r="A36" s="178" t="s">
        <v>127</v>
      </c>
      <c r="B36" s="167" t="s">
        <v>128</v>
      </c>
      <c r="C36" s="179" t="e">
        <f>VLOOKUP(A36,#REF!,5,0)/1000</f>
        <v>#REF!</v>
      </c>
      <c r="D36" s="179" t="e">
        <f>VLOOKUP(A36,#REF!,3,0)/1000</f>
        <v>#REF!</v>
      </c>
      <c r="E36" s="179" t="e">
        <f>VLOOKUP(A36,#REF!,4,0)/1000</f>
        <v>#REF!</v>
      </c>
      <c r="F36" s="179" t="e">
        <f>VLOOKUP(A36,#REF!,6,0)/1000</f>
        <v>#REF!</v>
      </c>
      <c r="G36" s="180" t="e">
        <f t="shared" si="0"/>
        <v>#REF!</v>
      </c>
      <c r="H36" s="181" t="e">
        <f t="shared" si="1"/>
        <v>#REF!</v>
      </c>
      <c r="I36" s="73"/>
      <c r="L36" s="31" t="s">
        <v>89</v>
      </c>
      <c r="M36" s="31" t="s">
        <v>89</v>
      </c>
      <c r="N36" s="52" t="str">
        <f t="shared" si="3"/>
        <v>MHC</v>
      </c>
    </row>
    <row r="37" spans="1:14" ht="15.5" x14ac:dyDescent="0.35">
      <c r="A37" s="178" t="s">
        <v>129</v>
      </c>
      <c r="B37" s="167" t="s">
        <v>130</v>
      </c>
      <c r="C37" s="179" t="e">
        <f>VLOOKUP(A37,#REF!,5,0)/1000</f>
        <v>#REF!</v>
      </c>
      <c r="D37" s="179" t="e">
        <f>VLOOKUP(A37,#REF!,3,0)/1000</f>
        <v>#REF!</v>
      </c>
      <c r="E37" s="179" t="e">
        <f>VLOOKUP(A37,#REF!,4,0)/1000</f>
        <v>#REF!</v>
      </c>
      <c r="F37" s="179" t="e">
        <f>VLOOKUP(A37,#REF!,6,0)/1000</f>
        <v>#REF!</v>
      </c>
      <c r="G37" s="180" t="e">
        <f t="shared" si="0"/>
        <v>#REF!</v>
      </c>
      <c r="H37" s="181" t="e">
        <f t="shared" si="1"/>
        <v>#REF!</v>
      </c>
      <c r="I37" s="73"/>
      <c r="L37" s="31" t="s">
        <v>127</v>
      </c>
      <c r="M37" s="31" t="s">
        <v>127</v>
      </c>
      <c r="N37" s="52" t="str">
        <f t="shared" si="3"/>
        <v>TNR</v>
      </c>
    </row>
    <row r="38" spans="1:14" ht="15.5" x14ac:dyDescent="0.35">
      <c r="A38" s="178" t="s">
        <v>80</v>
      </c>
      <c r="B38" s="167" t="s">
        <v>81</v>
      </c>
      <c r="C38" s="179" t="e">
        <f>VLOOKUP(A38,#REF!,5,0)/1000</f>
        <v>#REF!</v>
      </c>
      <c r="D38" s="179" t="e">
        <f>VLOOKUP(A38,#REF!,3,0)/1000</f>
        <v>#REF!</v>
      </c>
      <c r="E38" s="179" t="e">
        <f>VLOOKUP(A38,#REF!,4,0)/1000</f>
        <v>#REF!</v>
      </c>
      <c r="F38" s="179" t="e">
        <f>VLOOKUP(A38,#REF!,6,0)/1000</f>
        <v>#REF!</v>
      </c>
      <c r="G38" s="180" t="e">
        <f t="shared" si="0"/>
        <v>#REF!</v>
      </c>
      <c r="H38" s="181" t="e">
        <f t="shared" si="1"/>
        <v>#REF!</v>
      </c>
      <c r="I38" s="73"/>
      <c r="L38" s="31" t="s">
        <v>80</v>
      </c>
      <c r="M38" s="31" t="s">
        <v>80</v>
      </c>
      <c r="N38" s="52" t="str">
        <f t="shared" si="3"/>
        <v>LAS</v>
      </c>
    </row>
    <row r="39" spans="1:14" ht="15.5" x14ac:dyDescent="0.35">
      <c r="A39" s="178" t="s">
        <v>101</v>
      </c>
      <c r="B39" s="167" t="s">
        <v>102</v>
      </c>
      <c r="C39" s="179" t="e">
        <f>VLOOKUP(A39,#REF!,5,0)/1000</f>
        <v>#REF!</v>
      </c>
      <c r="D39" s="179" t="e">
        <f>VLOOKUP(A39,#REF!,3,0)/1000</f>
        <v>#REF!</v>
      </c>
      <c r="E39" s="179" t="e">
        <f>VLOOKUP(A39,#REF!,4,0)/1000</f>
        <v>#REF!</v>
      </c>
      <c r="F39" s="179" t="e">
        <f>VLOOKUP(A39,#REF!,6,0)/1000</f>
        <v>#REF!</v>
      </c>
      <c r="G39" s="180" t="e">
        <f t="shared" si="0"/>
        <v>#REF!</v>
      </c>
      <c r="H39" s="181" t="e">
        <f t="shared" si="1"/>
        <v>#REF!</v>
      </c>
      <c r="I39" s="73"/>
      <c r="L39" s="31" t="s">
        <v>111</v>
      </c>
      <c r="M39" s="31" t="s">
        <v>111</v>
      </c>
      <c r="N39" s="52" t="str">
        <f t="shared" si="3"/>
        <v>PSC</v>
      </c>
    </row>
    <row r="40" spans="1:14" ht="15.5" x14ac:dyDescent="0.35">
      <c r="A40" s="178" t="s">
        <v>26</v>
      </c>
      <c r="B40" s="167" t="s">
        <v>27</v>
      </c>
      <c r="C40" s="179" t="e">
        <f>VLOOKUP(A40,#REF!,5,0)/1000</f>
        <v>#REF!</v>
      </c>
      <c r="D40" s="179" t="e">
        <f>VLOOKUP(A40,#REF!,3,0)/1000</f>
        <v>#REF!</v>
      </c>
      <c r="E40" s="179" t="e">
        <f>VLOOKUP(A40,#REF!,4,0)/1000</f>
        <v>#REF!</v>
      </c>
      <c r="F40" s="179" t="e">
        <f>VLOOKUP(A40,#REF!,6,0)/1000</f>
        <v>#REF!</v>
      </c>
      <c r="G40" s="180" t="e">
        <f t="shared" si="0"/>
        <v>#REF!</v>
      </c>
      <c r="H40" s="181" t="e">
        <f t="shared" si="1"/>
        <v>#REF!</v>
      </c>
      <c r="I40" s="73"/>
      <c r="L40" s="31" t="s">
        <v>101</v>
      </c>
      <c r="M40" s="31" t="s">
        <v>101</v>
      </c>
      <c r="N40" s="52" t="str">
        <f t="shared" si="3"/>
        <v>OAG</v>
      </c>
    </row>
    <row r="41" spans="1:14" ht="15.5" x14ac:dyDescent="0.35">
      <c r="A41" s="178" t="s">
        <v>82</v>
      </c>
      <c r="B41" s="167" t="s">
        <v>83</v>
      </c>
      <c r="C41" s="179" t="e">
        <f>VLOOKUP(A41,#REF!,5,0)/1000</f>
        <v>#REF!</v>
      </c>
      <c r="D41" s="179" t="e">
        <f>VLOOKUP(A41,#REF!,3,0)/1000</f>
        <v>#REF!</v>
      </c>
      <c r="E41" s="179" t="e">
        <f>VLOOKUP(A41,#REF!,4,0)/1000</f>
        <v>#REF!</v>
      </c>
      <c r="F41" s="179" t="e">
        <f>VLOOKUP(A41,#REF!,6,0)/1000</f>
        <v>#REF!</v>
      </c>
      <c r="G41" s="180" t="e">
        <f t="shared" si="0"/>
        <v>#REF!</v>
      </c>
      <c r="H41" s="181" t="e">
        <f t="shared" si="1"/>
        <v>#REF!</v>
      </c>
      <c r="I41" s="73"/>
      <c r="L41" s="31" t="s">
        <v>26</v>
      </c>
      <c r="M41" s="31" t="s">
        <v>26</v>
      </c>
      <c r="N41" s="52" t="str">
        <f t="shared" si="3"/>
        <v>CCC</v>
      </c>
    </row>
    <row r="42" spans="1:14" ht="15.5" x14ac:dyDescent="0.35">
      <c r="A42" s="178" t="s">
        <v>111</v>
      </c>
      <c r="B42" s="167" t="s">
        <v>112</v>
      </c>
      <c r="C42" s="179" t="e">
        <f>VLOOKUP(A42,#REF!,5,0)/1000</f>
        <v>#REF!</v>
      </c>
      <c r="D42" s="179" t="e">
        <f>VLOOKUP(A42,#REF!,3,0)/1000</f>
        <v>#REF!</v>
      </c>
      <c r="E42" s="179" t="e">
        <f>VLOOKUP(A42,#REF!,4,0)/1000</f>
        <v>#REF!</v>
      </c>
      <c r="F42" s="179" t="e">
        <f>VLOOKUP(A42,#REF!,6,0)/1000</f>
        <v>#REF!</v>
      </c>
      <c r="G42" s="180" t="e">
        <f t="shared" si="0"/>
        <v>#REF!</v>
      </c>
      <c r="H42" s="181" t="e">
        <f t="shared" si="1"/>
        <v>#REF!</v>
      </c>
      <c r="I42" s="73"/>
      <c r="L42" s="31" t="s">
        <v>82</v>
      </c>
      <c r="M42" s="31" t="s">
        <v>82</v>
      </c>
      <c r="N42" s="52" t="str">
        <f t="shared" si="3"/>
        <v>LCO</v>
      </c>
    </row>
    <row r="43" spans="1:14" ht="15.5" x14ac:dyDescent="0.35">
      <c r="A43" s="178" t="s">
        <v>28</v>
      </c>
      <c r="B43" s="167" t="s">
        <v>29</v>
      </c>
      <c r="C43" s="179" t="e">
        <f>VLOOKUP(A43,#REF!,5,0)/1000</f>
        <v>#REF!</v>
      </c>
      <c r="D43" s="179" t="e">
        <f>VLOOKUP(A43,#REF!,3,0)/1000</f>
        <v>#REF!</v>
      </c>
      <c r="E43" s="179" t="e">
        <f>VLOOKUP(A43,#REF!,4,0)/1000</f>
        <v>#REF!</v>
      </c>
      <c r="F43" s="179" t="e">
        <f>VLOOKUP(A43,#REF!,6,0)/1000</f>
        <v>#REF!</v>
      </c>
      <c r="G43" s="180" t="e">
        <f t="shared" si="0"/>
        <v>#REF!</v>
      </c>
      <c r="H43" s="181" t="e">
        <f t="shared" si="1"/>
        <v>#REF!</v>
      </c>
      <c r="I43" s="73"/>
      <c r="L43" s="31" t="s">
        <v>28</v>
      </c>
      <c r="M43" s="31" t="s">
        <v>28</v>
      </c>
      <c r="N43" s="52" t="str">
        <f t="shared" si="3"/>
        <v>CCW</v>
      </c>
    </row>
    <row r="44" spans="1:14" s="71" customFormat="1" ht="15.5" x14ac:dyDescent="0.35">
      <c r="A44" s="182" t="s">
        <v>137</v>
      </c>
      <c r="B44" s="167" t="s">
        <v>138</v>
      </c>
      <c r="C44" s="179" t="e">
        <f>VLOOKUP(A44,#REF!,5,0)/1000</f>
        <v>#REF!</v>
      </c>
      <c r="D44" s="179" t="e">
        <f>VLOOKUP(A44,#REF!,3,0)/1000</f>
        <v>#REF!</v>
      </c>
      <c r="E44" s="179" t="e">
        <f>VLOOKUP(A44,#REF!,4,0)/1000</f>
        <v>#REF!</v>
      </c>
      <c r="F44" s="179" t="e">
        <f>VLOOKUP(A44,#REF!,6,0)/1000</f>
        <v>#REF!</v>
      </c>
      <c r="G44" s="180" t="e">
        <f t="shared" si="0"/>
        <v>#REF!</v>
      </c>
      <c r="H44" s="181" t="e">
        <f t="shared" si="1"/>
        <v>#REF!</v>
      </c>
      <c r="I44" s="73"/>
      <c r="J44" s="74"/>
      <c r="L44" t="s">
        <v>137</v>
      </c>
      <c r="M44" t="s">
        <v>137</v>
      </c>
      <c r="N44" s="52" t="str">
        <f>VLOOKUP(M44,$A$9:$A$78,1,0)</f>
        <v>WCR</v>
      </c>
    </row>
    <row r="45" spans="1:14" s="71" customFormat="1" ht="15.5" x14ac:dyDescent="0.35">
      <c r="A45" s="178" t="s">
        <v>71</v>
      </c>
      <c r="B45" s="167" t="s">
        <v>72</v>
      </c>
      <c r="C45" s="179" t="e">
        <f>VLOOKUP(A45,#REF!,5,0)/1000</f>
        <v>#REF!</v>
      </c>
      <c r="D45" s="179" t="e">
        <f>VLOOKUP(A45,#REF!,3,0)/1000</f>
        <v>#REF!</v>
      </c>
      <c r="E45" s="179" t="e">
        <f>VLOOKUP(A45,#REF!,4,0)/1000</f>
        <v>#REF!</v>
      </c>
      <c r="F45" s="179" t="e">
        <f>VLOOKUP(A45,#REF!,6,0)/1000</f>
        <v>#REF!</v>
      </c>
      <c r="G45" s="180" t="e">
        <f t="shared" si="0"/>
        <v>#REF!</v>
      </c>
      <c r="H45" s="181" t="e">
        <f t="shared" si="1"/>
        <v>#REF!</v>
      </c>
      <c r="I45" s="73"/>
      <c r="J45" s="74"/>
      <c r="L45" s="31" t="s">
        <v>71</v>
      </c>
      <c r="M45" s="31" t="s">
        <v>71</v>
      </c>
      <c r="N45" s="52" t="str">
        <f>VLOOKUP(M45,$A$9:$A$78,1,0)</f>
        <v>JHC</v>
      </c>
    </row>
    <row r="46" spans="1:14" s="71" customFormat="1" ht="15.5" x14ac:dyDescent="0.35">
      <c r="A46" s="178" t="s">
        <v>44</v>
      </c>
      <c r="B46" s="167" t="s">
        <v>45</v>
      </c>
      <c r="C46" s="179" t="e">
        <f>VLOOKUP(A46,#REF!,5,0)/1000</f>
        <v>#REF!</v>
      </c>
      <c r="D46" s="179" t="e">
        <f>VLOOKUP(A46,#REF!,3,0)/1000</f>
        <v>#REF!</v>
      </c>
      <c r="E46" s="179" t="e">
        <f>VLOOKUP(A46,#REF!,4,0)/1000</f>
        <v>#REF!</v>
      </c>
      <c r="F46" s="179" t="e">
        <f>VLOOKUP(A46,#REF!,6,0)/1000</f>
        <v>#REF!</v>
      </c>
      <c r="G46" s="180" t="e">
        <f t="shared" si="0"/>
        <v>#REF!</v>
      </c>
      <c r="H46" s="181" t="e">
        <f t="shared" si="1"/>
        <v>#REF!</v>
      </c>
      <c r="I46" s="75"/>
      <c r="J46" s="74"/>
      <c r="L46" s="31"/>
      <c r="M46" s="31"/>
      <c r="N46" s="52"/>
    </row>
    <row r="47" spans="1:14" ht="31" x14ac:dyDescent="0.35">
      <c r="A47" s="178" t="s">
        <v>17</v>
      </c>
      <c r="B47" s="167" t="s">
        <v>18</v>
      </c>
      <c r="C47" s="179" t="e">
        <f>VLOOKUP(A47,#REF!,5,0)/1000</f>
        <v>#REF!</v>
      </c>
      <c r="D47" s="179" t="e">
        <f>VLOOKUP(A47,#REF!,3,0)/1000</f>
        <v>#REF!</v>
      </c>
      <c r="E47" s="179" t="e">
        <f>VLOOKUP(A47,#REF!,4,0)/1000</f>
        <v>#REF!</v>
      </c>
      <c r="F47" s="179" t="e">
        <f>VLOOKUP(A47,#REF!,6,0)/1000</f>
        <v>#REF!</v>
      </c>
      <c r="G47" s="180" t="e">
        <f t="shared" si="0"/>
        <v>#REF!</v>
      </c>
      <c r="H47" s="181" t="e">
        <f t="shared" si="1"/>
        <v>#REF!</v>
      </c>
      <c r="I47" s="76"/>
      <c r="L47" s="31" t="s">
        <v>44</v>
      </c>
      <c r="M47" s="71"/>
      <c r="N47" s="71"/>
    </row>
    <row r="48" spans="1:14" s="71" customFormat="1" ht="15.5" x14ac:dyDescent="0.35">
      <c r="A48" s="178" t="s">
        <v>209</v>
      </c>
      <c r="B48" s="167" t="s">
        <v>210</v>
      </c>
      <c r="C48" s="179" t="e">
        <f>VLOOKUP(A48,#REF!,5,0)/1000</f>
        <v>#REF!</v>
      </c>
      <c r="D48" s="179" t="e">
        <f>VLOOKUP(A48,#REF!,3,0)/1000</f>
        <v>#REF!</v>
      </c>
      <c r="E48" s="179" t="e">
        <f>VLOOKUP(A48,#REF!,4,0)/1000</f>
        <v>#REF!</v>
      </c>
      <c r="F48" s="179" t="e">
        <f>VLOOKUP(A48,#REF!,6,0)/1000</f>
        <v>#REF!</v>
      </c>
      <c r="G48" s="180" t="e">
        <f t="shared" si="0"/>
        <v>#REF!</v>
      </c>
      <c r="H48" s="181">
        <v>0</v>
      </c>
      <c r="I48" s="77"/>
      <c r="J48" s="74"/>
      <c r="L48" s="31"/>
    </row>
    <row r="49" spans="1:12" s="71" customFormat="1" ht="15.5" x14ac:dyDescent="0.35">
      <c r="A49" s="178" t="s">
        <v>119</v>
      </c>
      <c r="B49" s="167" t="s">
        <v>120</v>
      </c>
      <c r="C49" s="179" t="e">
        <f>VLOOKUP(A49,#REF!,5,0)/1000</f>
        <v>#REF!</v>
      </c>
      <c r="D49" s="179" t="e">
        <f>VLOOKUP(A49,#REF!,3,0)/1000</f>
        <v>#REF!</v>
      </c>
      <c r="E49" s="179" t="e">
        <f>VLOOKUP(A49,#REF!,4,0)/1000</f>
        <v>#REF!</v>
      </c>
      <c r="F49" s="179" t="e">
        <f>VLOOKUP(A49,#REF!,6,0)/1000</f>
        <v>#REF!</v>
      </c>
      <c r="G49" s="180" t="e">
        <f t="shared" si="0"/>
        <v>#REF!</v>
      </c>
      <c r="H49" s="181" t="e">
        <f t="shared" ref="H49:H62" si="4">(F49-C49)/C49*100</f>
        <v>#REF!</v>
      </c>
      <c r="I49" s="73"/>
      <c r="J49" s="74"/>
      <c r="L49" s="31"/>
    </row>
    <row r="50" spans="1:12" s="71" customFormat="1" ht="15.5" x14ac:dyDescent="0.35">
      <c r="A50" s="178" t="s">
        <v>113</v>
      </c>
      <c r="B50" s="167" t="s">
        <v>114</v>
      </c>
      <c r="C50" s="179" t="e">
        <f>VLOOKUP(A50,#REF!,5,0)/1000</f>
        <v>#REF!</v>
      </c>
      <c r="D50" s="179" t="e">
        <f>VLOOKUP(A50,#REF!,3,0)/1000</f>
        <v>#REF!</v>
      </c>
      <c r="E50" s="179" t="e">
        <f>VLOOKUP(A50,#REF!,4,0)/1000</f>
        <v>#REF!</v>
      </c>
      <c r="F50" s="179" t="e">
        <f>VLOOKUP(A50,#REF!,6,0)/1000</f>
        <v>#REF!</v>
      </c>
      <c r="G50" s="180" t="e">
        <f t="shared" si="0"/>
        <v>#REF!</v>
      </c>
      <c r="H50" s="181" t="e">
        <f t="shared" si="4"/>
        <v>#REF!</v>
      </c>
      <c r="I50" s="80"/>
      <c r="J50" s="74"/>
      <c r="L50"/>
    </row>
    <row r="51" spans="1:12" s="71" customFormat="1" ht="15.5" x14ac:dyDescent="0.35">
      <c r="A51" s="178" t="s">
        <v>40</v>
      </c>
      <c r="B51" s="167" t="s">
        <v>41</v>
      </c>
      <c r="C51" s="179" t="e">
        <f>VLOOKUP(A51,#REF!,5,0)/1000</f>
        <v>#REF!</v>
      </c>
      <c r="D51" s="179" t="e">
        <f>VLOOKUP(A51,#REF!,3,0)/1000</f>
        <v>#REF!</v>
      </c>
      <c r="E51" s="179" t="e">
        <f>VLOOKUP(A51,#REF!,4,0)/1000</f>
        <v>#REF!</v>
      </c>
      <c r="F51" s="179" t="e">
        <f>VLOOKUP(A51,#REF!,6,0)/1000</f>
        <v>#REF!</v>
      </c>
      <c r="G51" s="180" t="e">
        <f t="shared" si="0"/>
        <v>#REF!</v>
      </c>
      <c r="H51" s="181" t="e">
        <f t="shared" si="4"/>
        <v>#REF!</v>
      </c>
      <c r="I51" s="80"/>
      <c r="J51" s="74"/>
      <c r="L51" s="31"/>
    </row>
    <row r="52" spans="1:12" s="71" customFormat="1" ht="15.5" x14ac:dyDescent="0.35">
      <c r="A52" s="178" t="s">
        <v>53</v>
      </c>
      <c r="B52" s="167" t="s">
        <v>54</v>
      </c>
      <c r="C52" s="179" t="e">
        <f>VLOOKUP(A52,#REF!,5,0)/1000</f>
        <v>#REF!</v>
      </c>
      <c r="D52" s="179" t="e">
        <f>VLOOKUP(A52,#REF!,3,0)/1000</f>
        <v>#REF!</v>
      </c>
      <c r="E52" s="179" t="e">
        <f>VLOOKUP(A52,#REF!,4,0)/1000</f>
        <v>#REF!</v>
      </c>
      <c r="F52" s="179" t="e">
        <f>VLOOKUP(A52,#REF!,6,0)/1000</f>
        <v>#REF!</v>
      </c>
      <c r="G52" s="180" t="e">
        <f t="shared" si="0"/>
        <v>#REF!</v>
      </c>
      <c r="H52" s="181" t="e">
        <f t="shared" si="4"/>
        <v>#REF!</v>
      </c>
      <c r="I52" s="80"/>
      <c r="J52" s="74"/>
      <c r="L52" s="31"/>
    </row>
    <row r="53" spans="1:12" s="71" customFormat="1" ht="15.5" x14ac:dyDescent="0.35">
      <c r="A53" s="178" t="s">
        <v>91</v>
      </c>
      <c r="B53" s="167" t="s">
        <v>145</v>
      </c>
      <c r="C53" s="179" t="e">
        <f>VLOOKUP(A53,#REF!,5,0)/1000</f>
        <v>#REF!</v>
      </c>
      <c r="D53" s="179" t="e">
        <f>VLOOKUP(A53,#REF!,3,0)/1000</f>
        <v>#REF!</v>
      </c>
      <c r="E53" s="179" t="e">
        <f>VLOOKUP(A53,#REF!,4,0)/1000</f>
        <v>#REF!</v>
      </c>
      <c r="F53" s="179" t="e">
        <f>VLOOKUP(A53,#REF!,6,0)/1000</f>
        <v>#REF!</v>
      </c>
      <c r="G53" s="180" t="e">
        <f t="shared" si="0"/>
        <v>#REF!</v>
      </c>
      <c r="H53" s="181" t="e">
        <f t="shared" si="4"/>
        <v>#REF!</v>
      </c>
      <c r="I53" s="80"/>
      <c r="J53" s="74"/>
      <c r="L53" s="31"/>
    </row>
    <row r="54" spans="1:12" s="71" customFormat="1" ht="15.5" x14ac:dyDescent="0.35">
      <c r="A54" s="178" t="s">
        <v>69</v>
      </c>
      <c r="B54" s="167" t="s">
        <v>70</v>
      </c>
      <c r="C54" s="179" t="e">
        <f>VLOOKUP(A54,#REF!,5,0)/1000</f>
        <v>#REF!</v>
      </c>
      <c r="D54" s="179" t="e">
        <f>VLOOKUP(A54,#REF!,3,0)/1000</f>
        <v>#REF!</v>
      </c>
      <c r="E54" s="179" t="e">
        <f>VLOOKUP(A54,#REF!,4,0)/1000</f>
        <v>#REF!</v>
      </c>
      <c r="F54" s="179" t="e">
        <f>VLOOKUP(A54,#REF!,6,0)/1000</f>
        <v>#REF!</v>
      </c>
      <c r="G54" s="180" t="e">
        <f t="shared" si="0"/>
        <v>#REF!</v>
      </c>
      <c r="H54" s="181" t="e">
        <f t="shared" si="4"/>
        <v>#REF!</v>
      </c>
      <c r="I54" s="80"/>
      <c r="J54" s="74"/>
      <c r="L54" s="31"/>
    </row>
    <row r="55" spans="1:12" s="71" customFormat="1" ht="15.5" x14ac:dyDescent="0.35">
      <c r="A55" s="178" t="s">
        <v>52</v>
      </c>
      <c r="B55" s="167" t="s">
        <v>187</v>
      </c>
      <c r="C55" s="179" t="e">
        <f>VLOOKUP(A55,#REF!,5,0)/1000</f>
        <v>#REF!</v>
      </c>
      <c r="D55" s="179" t="e">
        <f>VLOOKUP(A55,#REF!,3,0)/1000</f>
        <v>#REF!</v>
      </c>
      <c r="E55" s="179" t="e">
        <f>VLOOKUP(A55,#REF!,4,0)/1000</f>
        <v>#REF!</v>
      </c>
      <c r="F55" s="179" t="e">
        <f>VLOOKUP(A55,#REF!,6,0)/1000</f>
        <v>#REF!</v>
      </c>
      <c r="G55" s="180" t="e">
        <f t="shared" si="0"/>
        <v>#REF!</v>
      </c>
      <c r="H55" s="181" t="e">
        <f t="shared" si="4"/>
        <v>#REF!</v>
      </c>
      <c r="I55" s="80"/>
      <c r="J55" s="74"/>
      <c r="L55" s="31"/>
    </row>
    <row r="56" spans="1:12" ht="15.5" x14ac:dyDescent="0.35">
      <c r="A56" s="178" t="s">
        <v>99</v>
      </c>
      <c r="B56" s="167" t="s">
        <v>100</v>
      </c>
      <c r="C56" s="179" t="e">
        <f>VLOOKUP(A56,#REF!,5,0)/1000</f>
        <v>#REF!</v>
      </c>
      <c r="D56" s="179" t="e">
        <f>VLOOKUP(A56,#REF!,3,0)/1000</f>
        <v>#REF!</v>
      </c>
      <c r="E56" s="179" t="e">
        <f>VLOOKUP(A56,#REF!,4,0)/1000</f>
        <v>#REF!</v>
      </c>
      <c r="F56" s="179" t="e">
        <f>VLOOKUP(A56,#REF!,6,0)/1000</f>
        <v>#REF!</v>
      </c>
      <c r="G56" s="180" t="e">
        <f t="shared" si="0"/>
        <v>#REF!</v>
      </c>
      <c r="H56" s="181" t="e">
        <f t="shared" si="4"/>
        <v>#REF!</v>
      </c>
      <c r="L56" s="31"/>
    </row>
    <row r="57" spans="1:12" ht="15.5" x14ac:dyDescent="0.35">
      <c r="A57" s="178" t="s">
        <v>20</v>
      </c>
      <c r="B57" s="167" t="s">
        <v>21</v>
      </c>
      <c r="C57" s="179" t="e">
        <f>VLOOKUP(A57,#REF!,5,0)/1000</f>
        <v>#REF!</v>
      </c>
      <c r="D57" s="179" t="e">
        <f>VLOOKUP(A57,#REF!,3,0)/1000</f>
        <v>#REF!</v>
      </c>
      <c r="E57" s="179" t="e">
        <f>VLOOKUP(A57,#REF!,4,0)/1000</f>
        <v>#REF!</v>
      </c>
      <c r="F57" s="179" t="e">
        <f>VLOOKUP(A57,#REF!,6,0)/1000</f>
        <v>#REF!</v>
      </c>
      <c r="G57" s="180" t="e">
        <f t="shared" si="0"/>
        <v>#REF!</v>
      </c>
      <c r="H57" s="181" t="e">
        <f t="shared" si="4"/>
        <v>#REF!</v>
      </c>
      <c r="L57" s="31"/>
    </row>
    <row r="58" spans="1:12" ht="15.5" x14ac:dyDescent="0.35">
      <c r="A58" s="178" t="s">
        <v>42</v>
      </c>
      <c r="B58" s="167" t="s">
        <v>43</v>
      </c>
      <c r="C58" s="179" t="e">
        <f>VLOOKUP(A58,#REF!,5,0)/1000</f>
        <v>#REF!</v>
      </c>
      <c r="D58" s="179" t="e">
        <f>VLOOKUP(A58,#REF!,3,0)/1000</f>
        <v>#REF!</v>
      </c>
      <c r="E58" s="179" t="e">
        <f>VLOOKUP(A58,#REF!,4,0)/1000</f>
        <v>#REF!</v>
      </c>
      <c r="F58" s="179" t="e">
        <f>VLOOKUP(A58,#REF!,6,0)/1000</f>
        <v>#REF!</v>
      </c>
      <c r="G58" s="180" t="e">
        <f t="shared" si="0"/>
        <v>#REF!</v>
      </c>
      <c r="H58" s="181" t="e">
        <f t="shared" si="4"/>
        <v>#REF!</v>
      </c>
      <c r="L58" s="31"/>
    </row>
    <row r="59" spans="1:12" ht="15.5" x14ac:dyDescent="0.35">
      <c r="A59" s="178" t="s">
        <v>103</v>
      </c>
      <c r="B59" s="167" t="s">
        <v>104</v>
      </c>
      <c r="C59" s="179" t="e">
        <f>VLOOKUP(A59,#REF!,5,0)/1000</f>
        <v>#REF!</v>
      </c>
      <c r="D59" s="179" t="e">
        <f>VLOOKUP(A59,#REF!,3,0)/1000</f>
        <v>#REF!</v>
      </c>
      <c r="E59" s="179" t="e">
        <f>VLOOKUP(A59,#REF!,4,0)/1000</f>
        <v>#REF!</v>
      </c>
      <c r="F59" s="179" t="e">
        <f>VLOOKUP(A59,#REF!,6,0)/1000</f>
        <v>#REF!</v>
      </c>
      <c r="G59" s="180" t="e">
        <f t="shared" si="0"/>
        <v>#REF!</v>
      </c>
      <c r="H59" s="181" t="e">
        <f t="shared" si="4"/>
        <v>#REF!</v>
      </c>
      <c r="L59" s="31"/>
    </row>
    <row r="60" spans="1:12" ht="15.5" x14ac:dyDescent="0.35">
      <c r="A60" s="178" t="s">
        <v>63</v>
      </c>
      <c r="B60" s="167" t="s">
        <v>64</v>
      </c>
      <c r="C60" s="179" t="e">
        <f>VLOOKUP(A60,#REF!,5,0)/1000</f>
        <v>#REF!</v>
      </c>
      <c r="D60" s="179" t="e">
        <f>VLOOKUP(A60,#REF!,3,0)/1000</f>
        <v>#REF!</v>
      </c>
      <c r="E60" s="179" t="e">
        <f>VLOOKUP(A60,#REF!,4,0)/1000</f>
        <v>#REF!</v>
      </c>
      <c r="F60" s="179" t="e">
        <f>VLOOKUP(A60,#REF!,6,0)/1000</f>
        <v>#REF!</v>
      </c>
      <c r="G60" s="180" t="e">
        <f t="shared" si="0"/>
        <v>#REF!</v>
      </c>
      <c r="H60" s="181" t="e">
        <f t="shared" si="4"/>
        <v>#REF!</v>
      </c>
      <c r="L60" s="31"/>
    </row>
    <row r="61" spans="1:12" ht="15.5" x14ac:dyDescent="0.35">
      <c r="A61" s="178" t="s">
        <v>92</v>
      </c>
      <c r="B61" s="167" t="s">
        <v>93</v>
      </c>
      <c r="C61" s="179" t="e">
        <f>VLOOKUP(A61,#REF!,5,0)/1000</f>
        <v>#REF!</v>
      </c>
      <c r="D61" s="179" t="e">
        <f>VLOOKUP(A61,#REF!,3,0)/1000</f>
        <v>#REF!</v>
      </c>
      <c r="E61" s="179" t="e">
        <f>VLOOKUP(A61,#REF!,4,0)/1000</f>
        <v>#REF!</v>
      </c>
      <c r="F61" s="179" t="e">
        <f>VLOOKUP(A61,#REF!,6,0)/1000</f>
        <v>#REF!</v>
      </c>
      <c r="G61" s="180" t="e">
        <f t="shared" si="0"/>
        <v>#REF!</v>
      </c>
      <c r="H61" s="181" t="e">
        <f t="shared" si="4"/>
        <v>#REF!</v>
      </c>
      <c r="L61" s="31"/>
    </row>
    <row r="62" spans="1:12" ht="15.5" x14ac:dyDescent="0.35">
      <c r="A62" s="178" t="s">
        <v>30</v>
      </c>
      <c r="B62" s="167" t="s">
        <v>31</v>
      </c>
      <c r="C62" s="179" t="e">
        <f>VLOOKUP(A62,#REF!,5,0)/1000</f>
        <v>#REF!</v>
      </c>
      <c r="D62" s="179" t="e">
        <f>VLOOKUP(A62,#REF!,3,0)/1000</f>
        <v>#REF!</v>
      </c>
      <c r="E62" s="179" t="e">
        <f>VLOOKUP(A62,#REF!,4,0)/1000</f>
        <v>#REF!</v>
      </c>
      <c r="F62" s="179" t="e">
        <f>VLOOKUP(A62,#REF!,6,0)/1000</f>
        <v>#REF!</v>
      </c>
      <c r="G62" s="180" t="e">
        <f t="shared" si="0"/>
        <v>#REF!</v>
      </c>
      <c r="H62" s="181" t="e">
        <f t="shared" si="4"/>
        <v>#REF!</v>
      </c>
      <c r="L62" s="31"/>
    </row>
    <row r="63" spans="1:12" ht="15.5" x14ac:dyDescent="0.35">
      <c r="A63" s="178" t="s">
        <v>206</v>
      </c>
      <c r="B63" s="167" t="s">
        <v>207</v>
      </c>
      <c r="C63" s="179" t="e">
        <f>VLOOKUP(A63,#REF!,5,0)/1000</f>
        <v>#REF!</v>
      </c>
      <c r="D63" s="179" t="e">
        <f>VLOOKUP(A63,#REF!,3,0)/1000</f>
        <v>#REF!</v>
      </c>
      <c r="E63" s="179" t="e">
        <f>VLOOKUP(A63,#REF!,4,0)/1000</f>
        <v>#REF!</v>
      </c>
      <c r="F63" s="179" t="e">
        <f>VLOOKUP(A63,#REF!,6,0)/1000</f>
        <v>#REF!</v>
      </c>
      <c r="G63" s="180" t="e">
        <f t="shared" si="0"/>
        <v>#REF!</v>
      </c>
      <c r="H63" s="181">
        <v>0</v>
      </c>
      <c r="L63" s="31"/>
    </row>
    <row r="64" spans="1:12" ht="15.5" x14ac:dyDescent="0.35">
      <c r="A64" s="178" t="s">
        <v>65</v>
      </c>
      <c r="B64" s="167" t="s">
        <v>66</v>
      </c>
      <c r="C64" s="179" t="e">
        <f>VLOOKUP(A64,#REF!,5,0)/1000</f>
        <v>#REF!</v>
      </c>
      <c r="D64" s="179" t="e">
        <f>VLOOKUP(A64,#REF!,3,0)/1000</f>
        <v>#REF!</v>
      </c>
      <c r="E64" s="179" t="e">
        <f>VLOOKUP(A64,#REF!,4,0)/1000</f>
        <v>#REF!</v>
      </c>
      <c r="F64" s="179" t="e">
        <f>VLOOKUP(A64,#REF!,6,0)/1000</f>
        <v>#REF!</v>
      </c>
      <c r="G64" s="180" t="e">
        <f t="shared" si="0"/>
        <v>#REF!</v>
      </c>
      <c r="H64" s="181" t="e">
        <f t="shared" ref="H64:H83" si="5">(F64-C64)/C64*100</f>
        <v>#REF!</v>
      </c>
      <c r="L64" s="31"/>
    </row>
    <row r="65" spans="1:12" ht="15.5" x14ac:dyDescent="0.35">
      <c r="A65" s="178" t="s">
        <v>74</v>
      </c>
      <c r="B65" s="167" t="s">
        <v>75</v>
      </c>
      <c r="C65" s="179" t="e">
        <f>VLOOKUP(A65,#REF!,5,0)/1000</f>
        <v>#REF!</v>
      </c>
      <c r="D65" s="179" t="e">
        <f>VLOOKUP(A65,#REF!,3,0)/1000</f>
        <v>#REF!</v>
      </c>
      <c r="E65" s="179" t="e">
        <f>VLOOKUP(A65,#REF!,4,0)/1000</f>
        <v>#REF!</v>
      </c>
      <c r="F65" s="179" t="e">
        <f>VLOOKUP(A65,#REF!,6,0)/1000</f>
        <v>#REF!</v>
      </c>
      <c r="G65" s="180" t="e">
        <f t="shared" si="0"/>
        <v>#REF!</v>
      </c>
      <c r="H65" s="181" t="e">
        <f t="shared" si="5"/>
        <v>#REF!</v>
      </c>
      <c r="L65" s="31"/>
    </row>
    <row r="66" spans="1:12" ht="15.5" x14ac:dyDescent="0.35">
      <c r="A66" s="178" t="s">
        <v>97</v>
      </c>
      <c r="B66" s="167" t="s">
        <v>98</v>
      </c>
      <c r="C66" s="179" t="e">
        <f>VLOOKUP(A66,#REF!,5,0)/1000</f>
        <v>#REF!</v>
      </c>
      <c r="D66" s="179" t="e">
        <f>VLOOKUP(A66,#REF!,3,0)/1000</f>
        <v>#REF!</v>
      </c>
      <c r="E66" s="179" t="e">
        <f>VLOOKUP(A66,#REF!,4,0)/1000</f>
        <v>#REF!</v>
      </c>
      <c r="F66" s="179" t="e">
        <f>VLOOKUP(A66,#REF!,6,0)/1000</f>
        <v>#REF!</v>
      </c>
      <c r="G66" s="180" t="e">
        <f t="shared" si="0"/>
        <v>#REF!</v>
      </c>
      <c r="H66" s="181" t="e">
        <f t="shared" si="5"/>
        <v>#REF!</v>
      </c>
      <c r="L66" s="31"/>
    </row>
    <row r="67" spans="1:12" ht="15.5" x14ac:dyDescent="0.35">
      <c r="A67" s="178" t="s">
        <v>22</v>
      </c>
      <c r="B67" s="167" t="s">
        <v>23</v>
      </c>
      <c r="C67" s="179" t="e">
        <f>VLOOKUP(A67,#REF!,5,0)/1000</f>
        <v>#REF!</v>
      </c>
      <c r="D67" s="179" t="e">
        <f>VLOOKUP(A67,#REF!,3,0)/1000</f>
        <v>#REF!</v>
      </c>
      <c r="E67" s="179" t="e">
        <f>VLOOKUP(A67,#REF!,4,0)/1000</f>
        <v>#REF!</v>
      </c>
      <c r="F67" s="179" t="e">
        <f>VLOOKUP(A67,#REF!,6,0)/1000</f>
        <v>#REF!</v>
      </c>
      <c r="G67" s="180" t="e">
        <f t="shared" si="0"/>
        <v>#REF!</v>
      </c>
      <c r="H67" s="181" t="e">
        <f t="shared" si="5"/>
        <v>#REF!</v>
      </c>
      <c r="L67" s="31"/>
    </row>
    <row r="68" spans="1:12" ht="15.5" x14ac:dyDescent="0.35">
      <c r="A68" s="178" t="s">
        <v>117</v>
      </c>
      <c r="B68" s="167" t="s">
        <v>118</v>
      </c>
      <c r="C68" s="179" t="e">
        <f>VLOOKUP(A68,#REF!,5,0)/1000</f>
        <v>#REF!</v>
      </c>
      <c r="D68" s="179" t="e">
        <f>VLOOKUP(A68,#REF!,3,0)/1000</f>
        <v>#REF!</v>
      </c>
      <c r="E68" s="179" t="e">
        <f>VLOOKUP(A68,#REF!,4,0)/1000</f>
        <v>#REF!</v>
      </c>
      <c r="F68" s="179" t="e">
        <f>VLOOKUP(A68,#REF!,6,0)/1000</f>
        <v>#REF!</v>
      </c>
      <c r="G68" s="180" t="e">
        <f t="shared" si="0"/>
        <v>#REF!</v>
      </c>
      <c r="H68" s="181" t="e">
        <f t="shared" si="5"/>
        <v>#REF!</v>
      </c>
      <c r="L68" s="31"/>
    </row>
    <row r="69" spans="1:12" ht="15.5" x14ac:dyDescent="0.35">
      <c r="A69" s="178" t="s">
        <v>13</v>
      </c>
      <c r="B69" s="167" t="s">
        <v>146</v>
      </c>
      <c r="C69" s="179" t="e">
        <f>VLOOKUP(A69,#REF!,5,0)/1000</f>
        <v>#REF!</v>
      </c>
      <c r="D69" s="179" t="e">
        <f>VLOOKUP(A69,#REF!,3,0)/1000</f>
        <v>#REF!</v>
      </c>
      <c r="E69" s="179" t="e">
        <f>VLOOKUP(A69,#REF!,4,0)/1000</f>
        <v>#REF!</v>
      </c>
      <c r="F69" s="179" t="e">
        <f>VLOOKUP(A69,#REF!,6,0)/1000</f>
        <v>#REF!</v>
      </c>
      <c r="G69" s="180" t="e">
        <f t="shared" si="0"/>
        <v>#REF!</v>
      </c>
      <c r="H69" s="181" t="e">
        <f t="shared" si="5"/>
        <v>#REF!</v>
      </c>
      <c r="L69" s="31"/>
    </row>
    <row r="70" spans="1:12" ht="31" x14ac:dyDescent="0.35">
      <c r="A70" s="178" t="s">
        <v>61</v>
      </c>
      <c r="B70" s="167" t="s">
        <v>62</v>
      </c>
      <c r="C70" s="179" t="e">
        <f>VLOOKUP(A70,#REF!,5,0)/1000</f>
        <v>#REF!</v>
      </c>
      <c r="D70" s="179" t="e">
        <f>VLOOKUP(A70,#REF!,3,0)/1000</f>
        <v>#REF!</v>
      </c>
      <c r="E70" s="179" t="e">
        <f>VLOOKUP(A70,#REF!,4,0)/1000</f>
        <v>#REF!</v>
      </c>
      <c r="F70" s="179" t="e">
        <f>VLOOKUP(A70,#REF!,6,0)/1000</f>
        <v>#REF!</v>
      </c>
      <c r="G70" s="180" t="e">
        <f t="shared" si="0"/>
        <v>#REF!</v>
      </c>
      <c r="H70" s="181" t="e">
        <f t="shared" si="5"/>
        <v>#REF!</v>
      </c>
      <c r="L70" s="31"/>
    </row>
    <row r="71" spans="1:12" ht="15.5" x14ac:dyDescent="0.35">
      <c r="A71" s="178" t="s">
        <v>57</v>
      </c>
      <c r="B71" s="167" t="s">
        <v>58</v>
      </c>
      <c r="C71" s="179" t="e">
        <f>VLOOKUP(A71,#REF!,5,0)/1000</f>
        <v>#REF!</v>
      </c>
      <c r="D71" s="179" t="e">
        <f>VLOOKUP(A71,#REF!,3,0)/1000</f>
        <v>#REF!</v>
      </c>
      <c r="E71" s="179" t="e">
        <f>VLOOKUP(A71,#REF!,4,0)/1000</f>
        <v>#REF!</v>
      </c>
      <c r="F71" s="179" t="e">
        <f>VLOOKUP(A71,#REF!,6,0)/1000</f>
        <v>#REF!</v>
      </c>
      <c r="G71" s="180" t="e">
        <f t="shared" si="0"/>
        <v>#REF!</v>
      </c>
      <c r="H71" s="181" t="e">
        <f t="shared" si="5"/>
        <v>#REF!</v>
      </c>
      <c r="L71" s="31"/>
    </row>
    <row r="72" spans="1:12" ht="15.5" x14ac:dyDescent="0.35">
      <c r="A72" s="178" t="s">
        <v>5</v>
      </c>
      <c r="B72" s="167" t="s">
        <v>151</v>
      </c>
      <c r="C72" s="179" t="e">
        <f>VLOOKUP(A72,#REF!,5,0)/1000</f>
        <v>#REF!</v>
      </c>
      <c r="D72" s="179" t="e">
        <f>VLOOKUP(A72,#REF!,3,0)/1000</f>
        <v>#REF!</v>
      </c>
      <c r="E72" s="179" t="e">
        <f>VLOOKUP(A72,#REF!,4,0)/1000</f>
        <v>#REF!</v>
      </c>
      <c r="F72" s="179" t="e">
        <f>VLOOKUP(A72,#REF!,6,0)/1000</f>
        <v>#REF!</v>
      </c>
      <c r="G72" s="180" t="e">
        <f t="shared" si="0"/>
        <v>#REF!</v>
      </c>
      <c r="H72" s="181" t="e">
        <f t="shared" si="5"/>
        <v>#REF!</v>
      </c>
      <c r="L72" s="31"/>
    </row>
    <row r="73" spans="1:12" ht="15.5" x14ac:dyDescent="0.35">
      <c r="A73" s="178" t="s">
        <v>84</v>
      </c>
      <c r="B73" s="167" t="s">
        <v>85</v>
      </c>
      <c r="C73" s="179" t="e">
        <f>VLOOKUP(A73,#REF!,5,0)/1000</f>
        <v>#REF!</v>
      </c>
      <c r="D73" s="179" t="e">
        <f>VLOOKUP(A73,#REF!,3,0)/1000</f>
        <v>#REF!</v>
      </c>
      <c r="E73" s="179" t="e">
        <f>VLOOKUP(A73,#REF!,4,0)/1000</f>
        <v>#REF!</v>
      </c>
      <c r="F73" s="179" t="e">
        <f>VLOOKUP(A73,#REF!,6,0)/1000</f>
        <v>#REF!</v>
      </c>
      <c r="G73" s="180" t="e">
        <f t="shared" ref="G73:G84" si="6">F73-E73</f>
        <v>#REF!</v>
      </c>
      <c r="H73" s="181" t="e">
        <f t="shared" si="5"/>
        <v>#REF!</v>
      </c>
      <c r="L73" s="31"/>
    </row>
    <row r="74" spans="1:12" ht="15.5" x14ac:dyDescent="0.35">
      <c r="A74" s="178" t="s">
        <v>48</v>
      </c>
      <c r="B74" s="167" t="s">
        <v>49</v>
      </c>
      <c r="C74" s="179" t="e">
        <f>VLOOKUP(A74,#REF!,5,0)/1000</f>
        <v>#REF!</v>
      </c>
      <c r="D74" s="179" t="e">
        <f>VLOOKUP(A74,#REF!,3,0)/1000</f>
        <v>#REF!</v>
      </c>
      <c r="E74" s="179" t="e">
        <f>VLOOKUP(A74,#REF!,4,0)/1000</f>
        <v>#REF!</v>
      </c>
      <c r="F74" s="179" t="e">
        <f>VLOOKUP(A74,#REF!,6,0)/1000</f>
        <v>#REF!</v>
      </c>
      <c r="G74" s="180" t="e">
        <f t="shared" si="6"/>
        <v>#REF!</v>
      </c>
      <c r="H74" s="181" t="e">
        <f t="shared" si="5"/>
        <v>#REF!</v>
      </c>
      <c r="L74" s="31"/>
    </row>
    <row r="75" spans="1:12" ht="15.5" x14ac:dyDescent="0.35">
      <c r="A75" s="178" t="s">
        <v>86</v>
      </c>
      <c r="B75" s="167" t="s">
        <v>87</v>
      </c>
      <c r="C75" s="179" t="e">
        <f>VLOOKUP(A75,#REF!,5,0)/1000</f>
        <v>#REF!</v>
      </c>
      <c r="D75" s="179" t="e">
        <f>VLOOKUP(A75,#REF!,3,0)/1000</f>
        <v>#REF!</v>
      </c>
      <c r="E75" s="179" t="e">
        <f>VLOOKUP(A75,#REF!,4,0)/1000</f>
        <v>#REF!</v>
      </c>
      <c r="F75" s="179" t="e">
        <f>VLOOKUP(A75,#REF!,6,0)/1000</f>
        <v>#REF!</v>
      </c>
      <c r="G75" s="180" t="e">
        <f t="shared" si="6"/>
        <v>#REF!</v>
      </c>
      <c r="H75" s="181" t="e">
        <f t="shared" si="5"/>
        <v>#REF!</v>
      </c>
      <c r="L75" s="31"/>
    </row>
    <row r="76" spans="1:12" ht="15.5" x14ac:dyDescent="0.35">
      <c r="A76" s="178" t="s">
        <v>24</v>
      </c>
      <c r="B76" s="167" t="s">
        <v>25</v>
      </c>
      <c r="C76" s="179" t="e">
        <f>VLOOKUP(A76,#REF!,5,0)/1000</f>
        <v>#REF!</v>
      </c>
      <c r="D76" s="179" t="e">
        <f>VLOOKUP(A76,#REF!,3,0)/1000</f>
        <v>#REF!</v>
      </c>
      <c r="E76" s="179" t="e">
        <f>VLOOKUP(A76,#REF!,4,0)/1000</f>
        <v>#REF!</v>
      </c>
      <c r="F76" s="179" t="e">
        <f>VLOOKUP(A76,#REF!,6,0)/1000</f>
        <v>#REF!</v>
      </c>
      <c r="G76" s="180" t="e">
        <f t="shared" si="6"/>
        <v>#REF!</v>
      </c>
      <c r="H76" s="181" t="e">
        <f t="shared" si="5"/>
        <v>#REF!</v>
      </c>
      <c r="L76" s="31"/>
    </row>
    <row r="77" spans="1:12" ht="15.5" x14ac:dyDescent="0.35">
      <c r="A77" s="178" t="s">
        <v>107</v>
      </c>
      <c r="B77" s="167" t="s">
        <v>108</v>
      </c>
      <c r="C77" s="179" t="e">
        <f>VLOOKUP(A77,#REF!,5,0)/1000</f>
        <v>#REF!</v>
      </c>
      <c r="D77" s="179" t="e">
        <f>VLOOKUP(A77,#REF!,3,0)/1000</f>
        <v>#REF!</v>
      </c>
      <c r="E77" s="179" t="e">
        <f>VLOOKUP(A77,#REF!,4,0)/1000</f>
        <v>#REF!</v>
      </c>
      <c r="F77" s="179" t="e">
        <f>VLOOKUP(A77,#REF!,6,0)/1000</f>
        <v>#REF!</v>
      </c>
      <c r="G77" s="180" t="e">
        <f t="shared" si="6"/>
        <v>#REF!</v>
      </c>
      <c r="H77" s="181" t="e">
        <f t="shared" si="5"/>
        <v>#REF!</v>
      </c>
      <c r="L77" s="31"/>
    </row>
    <row r="78" spans="1:12" ht="15.5" x14ac:dyDescent="0.35">
      <c r="A78" s="178" t="s">
        <v>115</v>
      </c>
      <c r="B78" s="167" t="s">
        <v>116</v>
      </c>
      <c r="C78" s="179" t="e">
        <f>VLOOKUP(A78,#REF!,5,0)/1000</f>
        <v>#REF!</v>
      </c>
      <c r="D78" s="179" t="e">
        <f>VLOOKUP(A78,#REF!,3,0)/1000</f>
        <v>#REF!</v>
      </c>
      <c r="E78" s="179" t="e">
        <f>VLOOKUP(A78,#REF!,4,0)/1000</f>
        <v>#REF!</v>
      </c>
      <c r="F78" s="179" t="e">
        <f>VLOOKUP(A78,#REF!,6,0)/1000</f>
        <v>#REF!</v>
      </c>
      <c r="G78" s="180" t="e">
        <f t="shared" si="6"/>
        <v>#REF!</v>
      </c>
      <c r="H78" s="181" t="e">
        <f t="shared" si="5"/>
        <v>#REF!</v>
      </c>
      <c r="L78" s="31"/>
    </row>
    <row r="79" spans="1:12" ht="15.5" hidden="1" x14ac:dyDescent="0.35">
      <c r="A79" s="178" t="s">
        <v>178</v>
      </c>
      <c r="B79" s="167" t="s">
        <v>179</v>
      </c>
      <c r="C79" s="179" t="e">
        <f>VLOOKUP(A79,#REF!,5,0)/1000</f>
        <v>#REF!</v>
      </c>
      <c r="D79" s="179" t="e">
        <f>VLOOKUP(A79,#REF!,3,0)/1000</f>
        <v>#REF!</v>
      </c>
      <c r="E79" s="179" t="e">
        <f>VLOOKUP(A79,#REF!,4,0)/1000</f>
        <v>#REF!</v>
      </c>
      <c r="F79" s="179" t="e">
        <f>VLOOKUP(A79,#REF!,6,0)/1000</f>
        <v>#REF!</v>
      </c>
      <c r="G79" s="180" t="e">
        <f t="shared" si="6"/>
        <v>#REF!</v>
      </c>
      <c r="H79" s="181" t="e">
        <f t="shared" si="5"/>
        <v>#REF!</v>
      </c>
      <c r="L79" s="31"/>
    </row>
    <row r="80" spans="1:12" ht="15.5" hidden="1" x14ac:dyDescent="0.35">
      <c r="A80" s="178" t="s">
        <v>59</v>
      </c>
      <c r="B80" s="167" t="s">
        <v>60</v>
      </c>
      <c r="C80" s="179" t="e">
        <f>VLOOKUP(A80,#REF!,5,0)/1000</f>
        <v>#REF!</v>
      </c>
      <c r="D80" s="179" t="e">
        <f>VLOOKUP(A80,#REF!,3,0)/1000</f>
        <v>#REF!</v>
      </c>
      <c r="E80" s="179" t="e">
        <f>VLOOKUP(A80,#REF!,4,0)/1000</f>
        <v>#REF!</v>
      </c>
      <c r="F80" s="179" t="e">
        <f>VLOOKUP(A80,#REF!,6,0)/1000</f>
        <v>#REF!</v>
      </c>
      <c r="G80" s="180" t="e">
        <f t="shared" si="6"/>
        <v>#REF!</v>
      </c>
      <c r="H80" s="181" t="e">
        <f t="shared" si="5"/>
        <v>#REF!</v>
      </c>
      <c r="L80" s="31"/>
    </row>
    <row r="81" spans="1:12" ht="15.5" hidden="1" x14ac:dyDescent="0.35">
      <c r="A81" s="178" t="s">
        <v>67</v>
      </c>
      <c r="B81" s="167" t="s">
        <v>68</v>
      </c>
      <c r="C81" s="179" t="e">
        <f>VLOOKUP(A81,#REF!,5,0)/1000</f>
        <v>#REF!</v>
      </c>
      <c r="D81" s="179" t="e">
        <f>VLOOKUP(A81,#REF!,3,0)/1000</f>
        <v>#REF!</v>
      </c>
      <c r="E81" s="179" t="e">
        <f>VLOOKUP(A81,#REF!,4,0)/1000</f>
        <v>#REF!</v>
      </c>
      <c r="F81" s="179" t="e">
        <f>VLOOKUP(A81,#REF!,6,0)/1000</f>
        <v>#REF!</v>
      </c>
      <c r="G81" s="180" t="e">
        <f t="shared" si="6"/>
        <v>#REF!</v>
      </c>
      <c r="H81" s="181" t="e">
        <f t="shared" si="5"/>
        <v>#REF!</v>
      </c>
      <c r="L81" s="31"/>
    </row>
    <row r="82" spans="1:12" ht="15.5" hidden="1" x14ac:dyDescent="0.35">
      <c r="A82" s="178" t="s">
        <v>184</v>
      </c>
      <c r="B82" s="167" t="s">
        <v>185</v>
      </c>
      <c r="C82" s="179" t="e">
        <f>VLOOKUP(A82,#REF!,5,0)/1000</f>
        <v>#REF!</v>
      </c>
      <c r="D82" s="179" t="e">
        <f>VLOOKUP(A82,#REF!,3,0)/1000</f>
        <v>#REF!</v>
      </c>
      <c r="E82" s="179" t="e">
        <f>VLOOKUP(A82,#REF!,4,0)/1000</f>
        <v>#REF!</v>
      </c>
      <c r="F82" s="179" t="e">
        <f>VLOOKUP(A82,#REF!,6,0)/1000</f>
        <v>#REF!</v>
      </c>
      <c r="G82" s="180" t="e">
        <f t="shared" si="6"/>
        <v>#REF!</v>
      </c>
      <c r="H82" s="181" t="e">
        <f t="shared" si="5"/>
        <v>#REF!</v>
      </c>
      <c r="L82" s="31"/>
    </row>
    <row r="83" spans="1:12" ht="31" x14ac:dyDescent="0.35">
      <c r="A83" s="163"/>
      <c r="B83" s="167" t="s">
        <v>203</v>
      </c>
      <c r="C83" s="179" t="e">
        <f>SUM(C46:C78)</f>
        <v>#REF!</v>
      </c>
      <c r="D83" s="179" t="e">
        <f t="shared" ref="D83:F83" si="7">SUM(D46:D78)</f>
        <v>#REF!</v>
      </c>
      <c r="E83" s="179" t="e">
        <f t="shared" si="7"/>
        <v>#REF!</v>
      </c>
      <c r="F83" s="179" t="e">
        <f t="shared" si="7"/>
        <v>#REF!</v>
      </c>
      <c r="G83" s="180" t="e">
        <f t="shared" si="6"/>
        <v>#REF!</v>
      </c>
      <c r="H83" s="181" t="e">
        <f t="shared" si="5"/>
        <v>#REF!</v>
      </c>
      <c r="L83" s="31"/>
    </row>
    <row r="84" spans="1:12" ht="18.5" x14ac:dyDescent="0.35">
      <c r="A84" s="163"/>
      <c r="B84" s="163" t="s">
        <v>254</v>
      </c>
      <c r="C84" s="165"/>
      <c r="D84" s="179" t="e">
        <f>#REF!/1000</f>
        <v>#REF!</v>
      </c>
      <c r="E84" s="179" t="e">
        <f>#REF!/1000</f>
        <v>#REF!</v>
      </c>
      <c r="F84" s="179"/>
      <c r="G84" s="180" t="e">
        <f t="shared" si="6"/>
        <v>#REF!</v>
      </c>
      <c r="H84" s="181">
        <v>0</v>
      </c>
      <c r="L84" s="31"/>
    </row>
    <row r="85" spans="1:12" ht="15.5" x14ac:dyDescent="0.35">
      <c r="A85" s="163"/>
      <c r="B85" s="183" t="s">
        <v>150</v>
      </c>
      <c r="C85" s="184" t="e">
        <f>SUM(C9:C45)+C83+1</f>
        <v>#REF!</v>
      </c>
      <c r="D85" s="184" t="e">
        <f>SUM(D9:D45)+D83+D84+1</f>
        <v>#REF!</v>
      </c>
      <c r="E85" s="184" t="e">
        <f>SUM(E9:E45)+E83+E84+1</f>
        <v>#REF!</v>
      </c>
      <c r="F85" s="184" t="e">
        <f>SUM(F9:F45)+F83</f>
        <v>#REF!</v>
      </c>
      <c r="G85" s="180"/>
      <c r="H85" s="181" t="e">
        <f>(F85-C85)/C85*100</f>
        <v>#REF!</v>
      </c>
    </row>
    <row r="86" spans="1:12" ht="15.5" x14ac:dyDescent="0.35">
      <c r="A86" s="163"/>
      <c r="B86" s="167"/>
      <c r="C86" s="165"/>
      <c r="D86" s="165"/>
      <c r="E86" s="165"/>
      <c r="F86" s="186"/>
      <c r="G86" s="185"/>
      <c r="H86" s="181"/>
    </row>
    <row r="87" spans="1:12" ht="15.5" x14ac:dyDescent="0.35">
      <c r="A87" s="163"/>
      <c r="B87" s="167"/>
      <c r="C87" s="179" t="e">
        <f>SUM(C9:C78)+1</f>
        <v>#REF!</v>
      </c>
      <c r="D87" s="179" t="e">
        <f>SUM(D9:D78)+D84+1</f>
        <v>#REF!</v>
      </c>
      <c r="E87" s="179" t="e">
        <f>SUM(E9:E78)+E84+1</f>
        <v>#REF!</v>
      </c>
      <c r="F87" s="179" t="e">
        <f>SUM(F9:F78)</f>
        <v>#REF!</v>
      </c>
      <c r="G87" s="179" t="e">
        <f>SUM(G9:G77)</f>
        <v>#REF!</v>
      </c>
      <c r="H87" s="181" t="e">
        <f t="shared" ref="H87" si="8">(F87-C87)/C87*100</f>
        <v>#REF!</v>
      </c>
    </row>
    <row r="89" spans="1:12" x14ac:dyDescent="0.3">
      <c r="E89" s="54">
        <v>12595</v>
      </c>
      <c r="F89" s="187" t="e">
        <f>F87-(#REF!)/1000</f>
        <v>#REF!</v>
      </c>
    </row>
    <row r="90" spans="1:12" x14ac:dyDescent="0.3">
      <c r="E90" s="86" t="e">
        <f>E87-E89</f>
        <v>#REF!</v>
      </c>
    </row>
  </sheetData>
  <mergeCells count="1">
    <mergeCell ref="D4:G4"/>
  </mergeCells>
  <pageMargins left="0.25" right="0.25" top="0.75" bottom="0.75" header="0.3" footer="0.3"/>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App5 Table5.1</vt:lpstr>
      <vt:lpstr>App 8 Table 8.1</vt:lpstr>
      <vt:lpstr>COMbreakdown</vt:lpstr>
      <vt:lpstr>COM Salaries analysis</vt:lpstr>
      <vt:lpstr>COM 20-21 Salaries</vt:lpstr>
      <vt:lpstr>Top 5 Explanations Summary</vt:lpstr>
      <vt:lpstr>Top 5 Explanations</vt:lpstr>
      <vt:lpstr>Formatted (2)</vt:lpstr>
      <vt:lpstr>Table Workings (2)</vt:lpstr>
      <vt:lpstr>SIMS download updated for HLH</vt:lpstr>
      <vt:lpstr>Sheet1</vt:lpstr>
      <vt:lpstr>'App 8 Table 8.1'!Print_Area</vt:lpstr>
      <vt:lpstr>'App5 Table5.1'!Print_Area</vt:lpstr>
      <vt:lpstr>'Table Workings (2)'!Print_Area</vt:lpstr>
    </vt:vector>
  </TitlesOfParts>
  <Company>Department of Treasury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Kristelle Murray</dc:creator>
  <cp:lastModifiedBy>Murray, Kristelle</cp:lastModifiedBy>
  <cp:lastPrinted>2022-09-08T02:44:50Z</cp:lastPrinted>
  <dcterms:created xsi:type="dcterms:W3CDTF">2018-01-19T05:26:56Z</dcterms:created>
  <dcterms:modified xsi:type="dcterms:W3CDTF">2022-09-28T01:08:30Z</dcterms:modified>
</cp:coreProperties>
</file>