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U:\Asset Advisory\Builders Prequalification\Reviews\2025 new DHW docs\"/>
    </mc:Choice>
  </mc:AlternateContent>
  <xr:revisionPtr revIDLastSave="0" documentId="8_{9C1FD675-12FE-440E-9EEA-CBEB13F4FEE4}" xr6:coauthVersionLast="47" xr6:coauthVersionMax="47" xr10:uidLastSave="{00000000-0000-0000-0000-000000000000}"/>
  <workbookProtection workbookAlgorithmName="SHA-512" workbookHashValue="8YVphnVRC13oMLs5Tcyf941J2vZg7Y5537m/58+HYWW7CwzmK7w7fp4UPJ/IQuy1aK2DKpWpZQse41lM66tSrA==" workbookSaltValue="t8eKzEwUTaxOEnWZxkvzJA==" workbookSpinCount="100000" lockStructure="1"/>
  <bookViews>
    <workbookView xWindow="-120" yWindow="-120" windowWidth="29040" windowHeight="15720" tabRatio="860" xr2:uid="{00000000-000D-0000-FFFF-FFFF00000000}"/>
  </bookViews>
  <sheets>
    <sheet name="Contract Info and Criteria" sheetId="1" r:id="rId1"/>
    <sheet name="Summary and Additional Comments" sheetId="2" r:id="rId2"/>
    <sheet name="Guide Notes" sheetId="5" r:id="rId3"/>
    <sheet name="BMW Workings" sheetId="7" state="hidden" r:id="rId4"/>
    <sheet name="Data Entry" sheetId="4" state="hidden" r:id="rId5"/>
  </sheets>
  <externalReferences>
    <externalReference r:id="rId6"/>
    <externalReference r:id="rId7"/>
  </externalReferences>
  <definedNames>
    <definedName name="_GoBack" localSheetId="0">'Contract Info and Criteria'!#REF!</definedName>
    <definedName name="Category">'[1]BMW - Workings'!$K$150:$K$154</definedName>
    <definedName name="Consultant_Type">'[1]BMW - Workings'!$K$177:$K$182</definedName>
    <definedName name="_xlnm.Print_Area" localSheetId="0">'Contract Info and Criteria'!$A$1:$I$76</definedName>
    <definedName name="_xlnm.Print_Area" localSheetId="2">'Guide Notes'!$A$1:$A$11</definedName>
    <definedName name="_xlnm.Print_Area" localSheetId="1">'Summary and Additional Comments'!$A$1:$I$109</definedName>
    <definedName name="_xlnm.Print_Titles" localSheetId="2">'Guide Notes'!$1:$1</definedName>
    <definedName name="Relevant_Panel">'[1]BMW - Workings'!$K$167:$K$175</definedName>
    <definedName name="RFR">'[1]BMW - Workings'!$K$132:$K$134</definedName>
    <definedName name="SCORE" localSheetId="3">'BMW Workings'!$H$44:$H$49</definedName>
    <definedName name="SCORE">#REF!</definedName>
    <definedName name="Status">'[1]BMW - Workings'!$K$141:$K$148</definedName>
    <definedName name="Was_a_Bill_of_Quantity_prepared?">'Contract Info and Criteria'!$B$45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1" l="1"/>
  <c r="F47" i="1"/>
  <c r="AC4" i="4"/>
  <c r="AB4" i="4"/>
  <c r="B10" i="2"/>
  <c r="C4" i="4" l="1"/>
  <c r="B36" i="2" l="1"/>
  <c r="B34" i="2"/>
  <c r="B32" i="2"/>
  <c r="B30" i="2"/>
  <c r="B28" i="2"/>
  <c r="B26" i="2"/>
  <c r="B24" i="2"/>
  <c r="B20" i="2"/>
  <c r="B18" i="2"/>
  <c r="B16" i="2"/>
  <c r="B14" i="2"/>
  <c r="B12" i="2"/>
  <c r="B8" i="2"/>
  <c r="B6" i="2"/>
  <c r="H14" i="7" l="1"/>
  <c r="H12" i="7"/>
  <c r="H10" i="7"/>
  <c r="H8" i="7"/>
  <c r="H6" i="7"/>
  <c r="F42" i="1" l="1"/>
  <c r="B41" i="2" s="1"/>
  <c r="F41" i="1"/>
  <c r="B40" i="2" s="1"/>
  <c r="F40" i="1"/>
  <c r="B39" i="2" s="1"/>
  <c r="D53" i="1"/>
  <c r="G53" i="1" s="1"/>
  <c r="G47" i="1"/>
  <c r="D42" i="2" s="1"/>
  <c r="B42" i="2" l="1"/>
  <c r="B54" i="1"/>
  <c r="G42" i="1"/>
  <c r="G41" i="1"/>
  <c r="G40" i="1"/>
  <c r="B59" i="7"/>
  <c r="C59" i="7" s="1"/>
  <c r="D59" i="7" s="1"/>
  <c r="H53" i="1" s="1"/>
  <c r="B63" i="7"/>
  <c r="A58" i="7"/>
  <c r="A57" i="7"/>
  <c r="K17" i="7"/>
  <c r="I14" i="7"/>
  <c r="A14" i="7"/>
  <c r="W2" i="4" s="1"/>
  <c r="I12" i="7"/>
  <c r="A12" i="7"/>
  <c r="T2" i="4" s="1"/>
  <c r="I10" i="7"/>
  <c r="A10" i="7"/>
  <c r="Q2" i="4" s="1"/>
  <c r="I8" i="7"/>
  <c r="A8" i="7"/>
  <c r="N2" i="4" s="1"/>
  <c r="I6" i="7"/>
  <c r="A6" i="7"/>
  <c r="K2" i="4" s="1"/>
  <c r="X4" i="4" l="1"/>
  <c r="J14" i="7"/>
  <c r="W4" i="4" s="1"/>
  <c r="U4" i="4"/>
  <c r="J12" i="7"/>
  <c r="T4" i="4" s="1"/>
  <c r="R4" i="4"/>
  <c r="J10" i="7"/>
  <c r="Q4" i="4" s="1"/>
  <c r="O4" i="4"/>
  <c r="J8" i="7"/>
  <c r="N4" i="4" s="1"/>
  <c r="L4" i="4"/>
  <c r="J6" i="7"/>
  <c r="K4" i="4" s="1"/>
  <c r="B56" i="7"/>
  <c r="C56" i="7" s="1"/>
  <c r="D56" i="7" s="1"/>
  <c r="H42" i="1" s="1"/>
  <c r="D41" i="2"/>
  <c r="B55" i="7"/>
  <c r="C55" i="7" s="1"/>
  <c r="D55" i="7" s="1"/>
  <c r="H41" i="1" s="1"/>
  <c r="D40" i="2"/>
  <c r="B54" i="7"/>
  <c r="C54" i="7" s="1"/>
  <c r="D54" i="7" s="1"/>
  <c r="H40" i="1" s="1"/>
  <c r="D39" i="2"/>
  <c r="B58" i="7"/>
  <c r="C58" i="7" s="1"/>
  <c r="D58" i="7" s="1"/>
  <c r="I17" i="7"/>
  <c r="I19" i="7"/>
  <c r="Q19" i="7" s="1"/>
  <c r="I42" i="1" l="1"/>
  <c r="O6" i="7"/>
  <c r="L6" i="7" s="1"/>
  <c r="B57" i="7"/>
  <c r="C57" i="7" s="1"/>
  <c r="D57" i="7" s="1"/>
  <c r="O14" i="7"/>
  <c r="L14" i="7" s="1"/>
  <c r="O10" i="7"/>
  <c r="L10" i="7" s="1"/>
  <c r="O12" i="7"/>
  <c r="L12" i="7" s="1"/>
  <c r="O8" i="7"/>
  <c r="L8" i="7" s="1"/>
  <c r="H47" i="1" l="1"/>
  <c r="I47" i="1" s="1"/>
  <c r="M6" i="7"/>
  <c r="M10" i="7"/>
  <c r="M14" i="7"/>
  <c r="M8" i="7"/>
  <c r="M12" i="7"/>
  <c r="O17" i="7"/>
  <c r="P8" i="7" s="1"/>
  <c r="I53" i="1" l="1"/>
  <c r="P14" i="7"/>
  <c r="P10" i="7"/>
  <c r="P12" i="7"/>
  <c r="P6" i="7"/>
  <c r="M17" i="7"/>
  <c r="N6" i="7" s="1"/>
  <c r="B56" i="2" s="1"/>
  <c r="P17" i="7" l="1"/>
  <c r="Q6" i="7"/>
  <c r="N14" i="7"/>
  <c r="N12" i="7"/>
  <c r="N10" i="7"/>
  <c r="N8" i="7"/>
  <c r="B64" i="2" l="1"/>
  <c r="Q14" i="7"/>
  <c r="S14" i="7" s="1"/>
  <c r="Y4" i="4" s="1"/>
  <c r="N17" i="7"/>
  <c r="Q12" i="7"/>
  <c r="S12" i="7" s="1"/>
  <c r="V4" i="4" s="1"/>
  <c r="B62" i="2"/>
  <c r="Q10" i="7"/>
  <c r="S10" i="7" s="1"/>
  <c r="S4" i="4" s="1"/>
  <c r="B60" i="2"/>
  <c r="S6" i="7"/>
  <c r="M4" i="4" s="1"/>
  <c r="Q8" i="7"/>
  <c r="S8" i="7" s="1"/>
  <c r="P4" i="4" s="1"/>
  <c r="B58" i="2"/>
  <c r="S17" i="7" l="1"/>
  <c r="Q17" i="7"/>
  <c r="Q21" i="7" s="1"/>
  <c r="B4" i="4"/>
  <c r="A4" i="4"/>
  <c r="AA4" i="4" l="1"/>
  <c r="R17" i="7"/>
  <c r="Z4" i="4" s="1"/>
  <c r="B48" i="2"/>
  <c r="C64" i="2"/>
  <c r="C62" i="2"/>
  <c r="C60" i="2"/>
  <c r="C58" i="2"/>
  <c r="C56" i="2"/>
  <c r="D64" i="2" l="1"/>
  <c r="D62" i="2"/>
  <c r="D60" i="2"/>
  <c r="D58" i="2"/>
  <c r="D56" i="2"/>
  <c r="B43" i="2" l="1"/>
  <c r="D43" i="2" l="1"/>
  <c r="D4" i="4" l="1"/>
  <c r="J4" i="4"/>
  <c r="I4" i="4"/>
  <c r="H4" i="4"/>
  <c r="G4" i="4"/>
  <c r="F4" i="4"/>
  <c r="E4" i="4"/>
  <c r="C107" i="2"/>
  <c r="A107" i="2"/>
  <c r="C103" i="2"/>
  <c r="A103" i="2"/>
</calcChain>
</file>

<file path=xl/sharedStrings.xml><?xml version="1.0" encoding="utf-8"?>
<sst xmlns="http://schemas.openxmlformats.org/spreadsheetml/2006/main" count="322" uniqueCount="218">
  <si>
    <t>General Information</t>
  </si>
  <si>
    <t>Consultant Engagement Method</t>
  </si>
  <si>
    <t>Project Number</t>
  </si>
  <si>
    <t>Reporting Officer</t>
  </si>
  <si>
    <t>Reporting Officer Position Title</t>
  </si>
  <si>
    <t>Approving Officer</t>
  </si>
  <si>
    <t>Approving Officer Position Title</t>
  </si>
  <si>
    <t>Consultant's Role</t>
  </si>
  <si>
    <t>Contract Number</t>
  </si>
  <si>
    <t>Current Project Status</t>
  </si>
  <si>
    <t>Performance Measurement Criteria</t>
  </si>
  <si>
    <t>Unsatisfactory</t>
  </si>
  <si>
    <t>Marginal</t>
  </si>
  <si>
    <t>Good</t>
  </si>
  <si>
    <t>Excellent</t>
  </si>
  <si>
    <t>N/A</t>
  </si>
  <si>
    <t xml:space="preserve">Date of Report </t>
  </si>
  <si>
    <t>Rating</t>
  </si>
  <si>
    <t>Comments</t>
  </si>
  <si>
    <t>Comments by Reporting Officer</t>
  </si>
  <si>
    <t xml:space="preserve">Comments by Approving Officer </t>
  </si>
  <si>
    <t>Approving Officer's reply to consultant's comments</t>
  </si>
  <si>
    <t>Position Title</t>
  </si>
  <si>
    <t>Signature</t>
  </si>
  <si>
    <t>Date</t>
  </si>
  <si>
    <t>Score</t>
  </si>
  <si>
    <t>Total</t>
  </si>
  <si>
    <t>Exclude criteria if N/a</t>
  </si>
  <si>
    <t>Number of criteria included</t>
  </si>
  <si>
    <t>Count total</t>
  </si>
  <si>
    <t>Average score</t>
  </si>
  <si>
    <t>Assessment</t>
  </si>
  <si>
    <t>General information and Contract details</t>
  </si>
  <si>
    <t>Overall Performance Rating</t>
  </si>
  <si>
    <t>Relevant Panel</t>
  </si>
  <si>
    <t>Date report completed</t>
  </si>
  <si>
    <t>Consultant Name</t>
  </si>
  <si>
    <t>Consultant Type</t>
  </si>
  <si>
    <t>Reason for Report</t>
  </si>
  <si>
    <t>SCORE</t>
  </si>
  <si>
    <t>Accepted tender price</t>
  </si>
  <si>
    <t>Status</t>
  </si>
  <si>
    <t>Schematic Design</t>
  </si>
  <si>
    <t>Design Documentation</t>
  </si>
  <si>
    <t>In Defects Liability Period</t>
  </si>
  <si>
    <t>Finalisation of Contract</t>
  </si>
  <si>
    <t>Reason for report</t>
  </si>
  <si>
    <t>Communications and Relationships</t>
  </si>
  <si>
    <t>weighting</t>
  </si>
  <si>
    <t>score</t>
  </si>
  <si>
    <t>absolute</t>
  </si>
  <si>
    <t>Weighting</t>
  </si>
  <si>
    <t>Calculation for Cost Estimation</t>
  </si>
  <si>
    <t>Scores</t>
  </si>
  <si>
    <t>adj score</t>
  </si>
  <si>
    <t>include = 1</t>
  </si>
  <si>
    <t>Quality of Cost Management</t>
  </si>
  <si>
    <t>Quality of Cost Management  - contract history</t>
  </si>
  <si>
    <t>a.</t>
  </si>
  <si>
    <t>b.</t>
  </si>
  <si>
    <t>c.</t>
  </si>
  <si>
    <t>d.</t>
  </si>
  <si>
    <t>e.</t>
  </si>
  <si>
    <t>f.</t>
  </si>
  <si>
    <t>g.</t>
  </si>
  <si>
    <t>h.</t>
  </si>
  <si>
    <t>i.</t>
  </si>
  <si>
    <t>j.</t>
  </si>
  <si>
    <t>this is inputted into the Contract Info and Criteria sheet</t>
  </si>
  <si>
    <t>rating</t>
  </si>
  <si>
    <t>result</t>
  </si>
  <si>
    <t>the rating</t>
  </si>
  <si>
    <t>the weighting for each section</t>
  </si>
  <si>
    <t>a field to help with calculating  - adjusted weighting</t>
  </si>
  <si>
    <t>unadjusted weighting</t>
  </si>
  <si>
    <t>actual score - unweighted</t>
  </si>
  <si>
    <t>adjusted score (total / rating / rating %)</t>
  </si>
  <si>
    <t>Table 1</t>
  </si>
  <si>
    <t>Explanation of Table 1</t>
  </si>
  <si>
    <t>Time Management</t>
  </si>
  <si>
    <t>Resource Management</t>
  </si>
  <si>
    <t>Other</t>
  </si>
  <si>
    <t>Cost Management Services Panel A 2017</t>
  </si>
  <si>
    <t>Cost Management Services Panel B 2017</t>
  </si>
  <si>
    <t>Reporting Officer Name</t>
  </si>
  <si>
    <t>Approving Officer Name</t>
  </si>
  <si>
    <t>A. Accuracy of Cost Management during the design phase</t>
  </si>
  <si>
    <t>Construction cost estimate at Schematic Design</t>
  </si>
  <si>
    <t xml:space="preserve">Construction cost estimate at Design Development </t>
  </si>
  <si>
    <t>B. Accuracy of pre-tender estimate compared to market prices at tender</t>
  </si>
  <si>
    <t>Was a Bill of Quantity prepared?</t>
  </si>
  <si>
    <t>Yes</t>
  </si>
  <si>
    <t>C. Accuracy of Cost Management during the construction stage</t>
  </si>
  <si>
    <t>Variations not due to Measurement Errors (latent conditions, documentation error, client request)</t>
  </si>
  <si>
    <t>Variations due to measurement errors (ie BOQ error)</t>
  </si>
  <si>
    <t>Final Cost at Practical Completion (accepted tender price plus variations)</t>
  </si>
  <si>
    <t>Quality of Documentation and Service</t>
  </si>
  <si>
    <t>variance to Agreed Construction Cost - SD</t>
  </si>
  <si>
    <t>variance to Agreed Construction Cost - DD</t>
  </si>
  <si>
    <t>variance to Agreed Construction Cost - CD</t>
  </si>
  <si>
    <t>Variations due to Measurement error (ie BOQ error)</t>
  </si>
  <si>
    <t>Variance to the Agreed Construction Cost in Planning Stage</t>
  </si>
  <si>
    <t>&gt;10%</t>
  </si>
  <si>
    <t>PTE vs Accepted tender price (with BOQ)</t>
  </si>
  <si>
    <t>PTE vs Accepted tender price (no BOQ)</t>
  </si>
  <si>
    <t>&gt;15%</t>
  </si>
  <si>
    <t>was a BQ prepared?</t>
  </si>
  <si>
    <t>No</t>
  </si>
  <si>
    <t>Ratings</t>
  </si>
  <si>
    <t>Cost Estimate Accuracy</t>
  </si>
  <si>
    <t>Variance $</t>
  </si>
  <si>
    <t>Variance %</t>
  </si>
  <si>
    <t>Measurement errors at Practical Completion to PTE</t>
  </si>
  <si>
    <t>BACK</t>
  </si>
  <si>
    <t>Not Applicable</t>
  </si>
  <si>
    <t>Data Entry</t>
  </si>
  <si>
    <t>Project or Work Order Number</t>
  </si>
  <si>
    <t>Contract or Purchase Order Number</t>
  </si>
  <si>
    <t>Marginal 46% - 59.9%</t>
  </si>
  <si>
    <t>Construction Cost Estimate (ex GST)</t>
  </si>
  <si>
    <t>Agreed Construction Cost at appointment of Cost Consultant - including design contingency (at PDP, if completed)</t>
  </si>
  <si>
    <t>Construction cost estimate at Contract Documentation (PTE)</t>
  </si>
  <si>
    <t xml:space="preserve">Comment: </t>
  </si>
  <si>
    <t xml:space="preserve">2nd lowest tender </t>
  </si>
  <si>
    <t>otherwise</t>
  </si>
  <si>
    <t>Accepted Tender Price</t>
  </si>
  <si>
    <t xml:space="preserve"> Approved Construction Budget $ (ex GST)</t>
  </si>
  <si>
    <t xml:space="preserve"> 2nd lowest tender minus PTE $</t>
  </si>
  <si>
    <t>Construction Cost Estimate minus Approved Budget ($)</t>
  </si>
  <si>
    <t>2nd tenderer's price to PTE</t>
  </si>
  <si>
    <t>Construction Cost estimate at SD to Approved Construction Budget</t>
  </si>
  <si>
    <t>Construction Cost estimate at DD to Approved Construction Budget</t>
  </si>
  <si>
    <t>Construction Cost estimate at CD to Approved Construction Budget</t>
  </si>
  <si>
    <t xml:space="preserve">Comment:  </t>
  </si>
  <si>
    <t>Unsatisfactory &lt;46%</t>
  </si>
  <si>
    <t>Excellent &gt;=86%</t>
  </si>
  <si>
    <t>Final Agreed Performance Rating (changes made in consultation with the Consultant (if applicable: detail original score and criteria ratings that have changed as a result of the Consultant's right of response))</t>
  </si>
  <si>
    <t>Criteria</t>
  </si>
  <si>
    <t>Weighted Average
SD 10%
DD 30%
CD 60%</t>
  </si>
  <si>
    <t>Definition</t>
  </si>
  <si>
    <t>Very Good</t>
  </si>
  <si>
    <t>Variations due to Measurement Errors as a % of the Accepted Tender Price
 (Good &lt;1%, Excellent &lt;0.5%)</t>
  </si>
  <si>
    <t>Very Good 75% - 85.9%</t>
  </si>
  <si>
    <t>Good 60% - 74.9%</t>
  </si>
  <si>
    <t>Meets the acceptable standard of performance required by the contract</t>
  </si>
  <si>
    <t>Mostly meets the acceptable standard of performance but has some weaknesses</t>
  </si>
  <si>
    <t>Well below the acceptable standard of performance</t>
  </si>
  <si>
    <t>Often exceeds the acceptable standard of performance</t>
  </si>
  <si>
    <t>Well above the acceptable standard of performance</t>
  </si>
  <si>
    <t>Construction Contract Award</t>
  </si>
  <si>
    <t>Construction Practical Completion</t>
  </si>
  <si>
    <t>Contract Completion</t>
  </si>
  <si>
    <t>Exception Reporting</t>
  </si>
  <si>
    <t>as a % of Budget
(Excellent  = 0%, otherwise Unsatisfactory)</t>
  </si>
  <si>
    <t>As a % of PTE
(Good - with BOQ &lt;5%, no BOQ &lt;10%; Excellent &lt;2.5%, otherwise unsatisfactory)</t>
  </si>
  <si>
    <t>Quality of Cost Management  (35%)</t>
  </si>
  <si>
    <t>Quality of Documentation and Service (35%)</t>
  </si>
  <si>
    <t>Time Management (10%)</t>
  </si>
  <si>
    <t>Resource Management  (10%)</t>
  </si>
  <si>
    <t>Communications and Relationships (10%)</t>
  </si>
  <si>
    <t>Works Document Library Number: 1627</t>
  </si>
  <si>
    <t>Consultant contracts that are significant should have an agreed work plan with milestones for intermediate phases of the work as well as a finishing time for the overall contract. In assessing the Consultant’s time management performance the following should be considered:
•     Ability to meet (or manage) the time programme.
•     Resourcing.
•     Timely advice and progress reports.
•     Fair consideration of delays caused by other parties.Delays by the Principal or other parties, outside the Consultant’s control.</t>
  </si>
  <si>
    <t>The Consultant’s ability to assign appropriate staff to the project and then to ensure cooperative and effective performance including:
•     Resourcing and management of personnel. 
•     Suitability of staff.
•     Quality of services.</t>
  </si>
  <si>
    <t>The following should be considered when assessing communications and relationships:
•     Management approach that fosters continuous improvement, self-assessment and general industry monitoring.
•     Partnering principles with clients, subconsultants, contractors and suppliers.
•     Non-adversarial approach in managing and resolving issues.</t>
  </si>
  <si>
    <t>Consultant's Contract Award Date</t>
  </si>
  <si>
    <t>Consultant Legal Entity Name</t>
  </si>
  <si>
    <t>Comments by Consultants (including, what could Finance have done differently to improve the outcome of the project)</t>
  </si>
  <si>
    <r>
      <t>Contract Award Date</t>
    </r>
    <r>
      <rPr>
        <sz val="8"/>
        <color theme="1"/>
        <rFont val="Neue Haas Grotesk Text Pro"/>
        <family val="2"/>
      </rPr>
      <t xml:space="preserve">  </t>
    </r>
    <r>
      <rPr>
        <i/>
        <sz val="8"/>
        <color indexed="8"/>
        <rFont val="Neue Haas Grotesk Text Pro"/>
        <family val="2"/>
      </rPr>
      <t>(dd/mm/yyyy)</t>
    </r>
  </si>
  <si>
    <t>DROP DOWN BOXES</t>
  </si>
  <si>
    <t>Commission/Contract Details</t>
  </si>
  <si>
    <t>Project or Work Order Name</t>
  </si>
  <si>
    <t>Consultant Performance Report Summary Database</t>
  </si>
  <si>
    <t>Project Name</t>
  </si>
  <si>
    <t>Resource Management (10%)</t>
  </si>
  <si>
    <r>
      <rPr>
        <b/>
        <sz val="11"/>
        <color theme="1"/>
        <rFont val="Neue Haas Grotesk Text Pro"/>
        <family val="2"/>
      </rPr>
      <t>Quality of Documentation</t>
    </r>
    <r>
      <rPr>
        <sz val="11"/>
        <color theme="1"/>
        <rFont val="Neue Haas Grotesk Text Pro"/>
        <family val="2"/>
      </rPr>
      <t xml:space="preserve">
*     documents prepared for any contract/s are accurate and BOQ's (if relevant):
*     adhere to the ASMM 6th edition of state the Principal's required method of measurement
*     has been checked for errors - the Project Manager is to form a view if the pre-tender cost estimate has been checked for errors (ie verified by a third party within the firm, have they priced their own bill, or do they utilise ISO9001 Quality accreditation?)
*     resulting in no claims by the contractor in this regard
</t>
    </r>
    <r>
      <rPr>
        <b/>
        <sz val="11"/>
        <color theme="1"/>
        <rFont val="Neue Haas Grotesk Text Pro"/>
        <family val="2"/>
      </rPr>
      <t xml:space="preserve">Use of Policies, Procedures and Initiatives 
</t>
    </r>
    <r>
      <rPr>
        <sz val="11"/>
        <color theme="1"/>
        <rFont val="Neue Haas Grotesk Text Pro"/>
        <family val="2"/>
      </rPr>
      <t xml:space="preserve">Policies, procedures and initiatives will generally be a measurement of the Consultant’s, however the following should be considered: 
•     Construction contract documents comply with and where appropriate include relevant Government and Department policies and requirements.
•     Compliance with consultancy contract including relevant Government and Department policies and requirements.
</t>
    </r>
    <r>
      <rPr>
        <b/>
        <sz val="11"/>
        <color theme="1"/>
        <rFont val="Neue Haas Grotesk Text Pro"/>
        <family val="2"/>
      </rPr>
      <t>Standard of Service</t>
    </r>
    <r>
      <rPr>
        <sz val="11"/>
        <color theme="1"/>
        <rFont val="Neue Haas Grotesk Text Pro"/>
        <family val="2"/>
      </rPr>
      <t xml:space="preserve">
Standard of service will generally be measured against the technical, financial, and reporting requirements set out in the conditions of the contract. In particular, the following should be considered:
•     Compliance with the specified brief.
•     Financial considerations.
•     Quality of the provision of advice including extent to which review and rework is required.
•     Progress payment and variation recommendations.
•     Attendance at meetings</t>
    </r>
  </si>
  <si>
    <t>The Reporting Officer is to use their discretion in evaluating this criterion and must provide comments to support the assessment rating.   To assist the Reporting Officer, a guide is included in the Performance Report template with questions that should be considered when assessing the quality of cost management at each stage of the project. 
At business case and PDP stage
•     Did the cost estimate use appropriate regional loadings and appropriate escalation of costs?
At design stage
•     	Did the cost estimate at each stage of schematic design, design development or contract documentation vary from the agreed construction cost?
•     	If so, any variance (due to scope change or design changes for example) requires client approval and amendment to the budget.
•     	If this is the case, the score is 5 (“Excellent”); if not, the score is zero (“Unsatisfactory”).
•     	The final score for the design stage is a weighted average of Schematic Design (10%), Design Documentation (30%) and Contract Documentation (60%)
At tender stage
•     	The accuracy of the cost estimate at the construction contract tender stage (the Pre-Tender estimate) is assessed by comparing it with the tender price of the second lowest tenderer.
•     	Anecdotally, the second lowest tenderer (of the current procurement practice of seeking prices from four shortlisted tenderers) is considered to most accurately represent the market price.
•     	A cost estimate is considered “Good” (score of 3) if the PTE is within 5% of the 2nd lowest tenderer  (if a BOQ is used), or within 10% (if a BoQ is not used).
•     	If the cost estimate is not within these ranges, it is considered “UnGood” (score of zero)
•     	In order for a cost estimate to be considered “Excellent” (score of 5), the PTE is to be within a range of 2.5% of the 2nd lowest tenderer.
•     	The Reporting Officer should also consider the range of tender prices when assessing the accuracy of the PTE.
At practical completion stage
•     	The accuracy of the cost estimate at the practical completion stage is assessed by identifying any variations to the Accepted Tender Prices that were a result of  measurement errors (in the BOQ) made by the Cost Manager. 
•     	These measurement errors do not include varations that were due to scope change, latent conditions or documentation errors attributed to the architect.
•     	Variations to the Accepted Tender Price due to measurement error of  1% or less are considered “Good” (score of 3)
•     	If not, the cost management is considered “UnGood” (score of zero). 
•     	In order to achieve an “Excellent” rating (score of 5), the variation is to be 0.5% or less.</t>
  </si>
  <si>
    <t>Performance Score</t>
  </si>
  <si>
    <t>Percentage</t>
  </si>
  <si>
    <t>Performance Rating</t>
  </si>
  <si>
    <t>Open Tender</t>
  </si>
  <si>
    <t>In Construction</t>
  </si>
  <si>
    <t>Reason for performance report</t>
  </si>
  <si>
    <t>weight (unadjust)</t>
  </si>
  <si>
    <t>weight (adjust)</t>
  </si>
  <si>
    <t>score (unweight)</t>
  </si>
  <si>
    <t>score (weight)</t>
  </si>
  <si>
    <t>Reporting and Approving Officer Comments</t>
  </si>
  <si>
    <t>Consultant Comments</t>
  </si>
  <si>
    <t>Correspondence contained in project TRIM folder</t>
  </si>
  <si>
    <r>
      <t xml:space="preserve">Project Managers are requested to give a score for each of the five criteria.  </t>
    </r>
    <r>
      <rPr>
        <i/>
        <sz val="11"/>
        <color theme="1"/>
        <rFont val="Neue Haas Grotesk Text Pro"/>
        <family val="2"/>
      </rPr>
      <t xml:space="preserve">For guidance on completing each criteria, go to the Guide Notes.  </t>
    </r>
    <r>
      <rPr>
        <b/>
        <sz val="11"/>
        <color theme="1"/>
        <rFont val="Neue Haas Grotesk Text Pro"/>
        <family val="2"/>
      </rPr>
      <t>Where your score for any criterion is "Excellent", "Unsatisfactory" or "Not Applicable" you must detail the reasons for the score.</t>
    </r>
    <r>
      <rPr>
        <sz val="11"/>
        <color theme="1"/>
        <rFont val="Neue Haas Grotesk Text Pro"/>
        <family val="2"/>
      </rPr>
      <t xml:space="preserve">  </t>
    </r>
  </si>
  <si>
    <t>Well below the acceptable standard of performance.  Comments must be provided to explain how the supplier performed so poorly.</t>
  </si>
  <si>
    <t>Mostly meets the acceptable standard of performance but has some weaknesses.</t>
  </si>
  <si>
    <t>adjusted weighting (the N/A is distributed proportionally)</t>
  </si>
  <si>
    <t>actual score - weighted (the N/A is distributed proportionally)</t>
  </si>
  <si>
    <t>this is the score (ie if a. is N/A, then the score = zero)</t>
  </si>
  <si>
    <t>GUIDE NOTES</t>
  </si>
  <si>
    <t>Quality of Cost Management (35%)</t>
  </si>
  <si>
    <t>Date report sent to Consultant:</t>
  </si>
  <si>
    <t xml:space="preserve">Email and signed CPR to Consultant is contained in project TRIM folder </t>
  </si>
  <si>
    <t>Date response sent to Consultant:</t>
  </si>
  <si>
    <r>
      <t xml:space="preserve">Approving Officer  </t>
    </r>
    <r>
      <rPr>
        <i/>
        <sz val="8"/>
        <color theme="1"/>
        <rFont val="Neue Haas Grotesk Text Pro"/>
        <family val="2"/>
      </rPr>
      <t>(Level 8 or higher)</t>
    </r>
  </si>
  <si>
    <r>
      <t>Date of Report</t>
    </r>
    <r>
      <rPr>
        <i/>
        <sz val="8"/>
        <color theme="1"/>
        <rFont val="Neue Haas Grotesk Text Pro"/>
        <family val="2"/>
      </rPr>
      <t xml:space="preserve"> </t>
    </r>
    <r>
      <rPr>
        <i/>
        <sz val="8"/>
        <color indexed="8"/>
        <rFont val="Neue Haas Grotesk Text Pro"/>
        <family val="2"/>
      </rPr>
      <t>(dd/mm/yyyy)</t>
    </r>
  </si>
  <si>
    <t>Construction Tender Award</t>
  </si>
  <si>
    <t>Project Handover</t>
  </si>
  <si>
    <t>Contract Documentation</t>
  </si>
  <si>
    <t>Meets the acceptable standard of performance.</t>
  </si>
  <si>
    <t>Often exceeds the acceptable stand of performance.</t>
  </si>
  <si>
    <t>Well above the acceptable standard of performance.  Comments must be provided to explain how the supplier consistently exceeded the requirements.</t>
  </si>
  <si>
    <t>Comments must be provided to explain why this criterion is not applicable</t>
  </si>
  <si>
    <t>Consultant's Representative Name</t>
  </si>
  <si>
    <t xml:space="preserve">Project Planning </t>
  </si>
  <si>
    <t>Version 3</t>
  </si>
  <si>
    <t>Effective date: 1 July 2025</t>
  </si>
  <si>
    <t>TRIM Ref:   07888770</t>
  </si>
  <si>
    <r>
      <t>Project or Work Order No.</t>
    </r>
    <r>
      <rPr>
        <sz val="8"/>
        <color theme="1"/>
        <rFont val="Neue Haas Grotesk Text Pro"/>
        <family val="2"/>
      </rPr>
      <t xml:space="preserve"> </t>
    </r>
    <r>
      <rPr>
        <i/>
        <sz val="8"/>
        <color theme="1"/>
        <rFont val="Neue Haas Grotesk Text Pro"/>
        <family val="2"/>
      </rPr>
      <t>(as per Ready Contracts or Mainsaver)</t>
    </r>
  </si>
  <si>
    <r>
      <t>Contract or Purchase Order Number</t>
    </r>
    <r>
      <rPr>
        <sz val="8"/>
        <color theme="1"/>
        <rFont val="Neue Haas Grotesk Text Pro"/>
        <family val="2"/>
      </rPr>
      <t xml:space="preserve"> </t>
    </r>
    <r>
      <rPr>
        <i/>
        <sz val="8"/>
        <color theme="1"/>
        <rFont val="Neue Haas Grotesk Text Pro"/>
        <family val="2"/>
      </rPr>
      <t>(as per Ready Contracts or Mainsaver)</t>
    </r>
  </si>
  <si>
    <t xml:space="preserve">                                                        Consultant Performance Report Summary 
                                                    (cost manager contracts)                     </t>
  </si>
  <si>
    <t xml:space="preserve">                                                                   Consultant Performance Report 
                                                                   (cost manager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</si>
</sst>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d/mm/yyyy;@"/>
    <numFmt numFmtId="166" formatCode="0;[Red]0"/>
    <numFmt numFmtId="167" formatCode="&quot;$&quot;#,##0"/>
    <numFmt numFmtId="168" formatCode="0.0"/>
    <numFmt numFmtId="169" formatCode="0.0%"/>
    <numFmt numFmtId="170" formatCode="_(&quot;$&quot;* #,##0_);_(&quot;$&quot;* \(#,##0\);_(&quot;$&quot;* &quot;-&quot;??_);_(@_)"/>
  </numFmts>
  <fonts count="44" x14ac:knownFonts="1">
    <font>
      <sz val="11"/>
      <color theme="1"/>
      <name val="Arial"/>
      <family val="2"/>
    </font>
    <font>
      <sz val="11"/>
      <color theme="1"/>
      <name val="Arial"/>
      <family val="2"/>
    </font>
    <font>
      <sz val="10"/>
      <color theme="1"/>
      <name val="Arial"/>
      <family val="2"/>
    </font>
    <font>
      <u/>
      <sz val="11"/>
      <color theme="10"/>
      <name val="Arial"/>
      <family val="2"/>
    </font>
    <font>
      <sz val="11"/>
      <color rgb="FF000000"/>
      <name val="Arial"/>
      <family val="2"/>
    </font>
    <font>
      <b/>
      <sz val="11"/>
      <color rgb="FF000000"/>
      <name val="Arial"/>
      <family val="2"/>
    </font>
    <font>
      <sz val="12"/>
      <color theme="1"/>
      <name val="Arial"/>
      <family val="2"/>
    </font>
    <font>
      <u/>
      <sz val="12"/>
      <color theme="10"/>
      <name val="Arial"/>
      <family val="2"/>
    </font>
    <font>
      <b/>
      <sz val="18"/>
      <color theme="0"/>
      <name val="Neue Haas Grotesk Text Pro"/>
      <family val="2"/>
    </font>
    <font>
      <sz val="11"/>
      <color theme="1"/>
      <name val="Neue Haas Grotesk Text Pro"/>
      <family val="2"/>
    </font>
    <font>
      <sz val="10"/>
      <color theme="1"/>
      <name val="Neue Haas Grotesk Text Pro"/>
      <family val="2"/>
    </font>
    <font>
      <b/>
      <u/>
      <sz val="11"/>
      <color theme="1"/>
      <name val="Neue Haas Grotesk Text Pro"/>
      <family val="2"/>
    </font>
    <font>
      <sz val="11"/>
      <name val="Neue Haas Grotesk Text Pro"/>
      <family val="2"/>
    </font>
    <font>
      <i/>
      <sz val="10"/>
      <color theme="1"/>
      <name val="Neue Haas Grotesk Text Pro"/>
      <family val="2"/>
    </font>
    <font>
      <b/>
      <sz val="11"/>
      <color theme="1"/>
      <name val="Neue Haas Grotesk Text Pro"/>
      <family val="2"/>
    </font>
    <font>
      <b/>
      <sz val="14"/>
      <color theme="0"/>
      <name val="Neue Haas Grotesk Text Pro"/>
      <family val="2"/>
    </font>
    <font>
      <i/>
      <sz val="11"/>
      <color theme="1"/>
      <name val="Neue Haas Grotesk Text Pro"/>
      <family val="2"/>
    </font>
    <font>
      <b/>
      <sz val="12"/>
      <color theme="0"/>
      <name val="Neue Haas Grotesk Text Pro"/>
      <family val="2"/>
    </font>
    <font>
      <u/>
      <sz val="11"/>
      <color theme="10"/>
      <name val="Neue Haas Grotesk Text Pro"/>
      <family val="2"/>
    </font>
    <font>
      <sz val="11"/>
      <color theme="0"/>
      <name val="Neue Haas Grotesk Text Pro"/>
      <family val="2"/>
    </font>
    <font>
      <b/>
      <sz val="11"/>
      <color theme="0"/>
      <name val="Neue Haas Grotesk Text Pro"/>
      <family val="2"/>
    </font>
    <font>
      <b/>
      <i/>
      <sz val="11"/>
      <name val="Neue Haas Grotesk Text Pro"/>
      <family val="2"/>
    </font>
    <font>
      <b/>
      <i/>
      <sz val="11"/>
      <color theme="1"/>
      <name val="Neue Haas Grotesk Text Pro"/>
      <family val="2"/>
    </font>
    <font>
      <sz val="11"/>
      <color rgb="FFFF0000"/>
      <name val="Neue Haas Grotesk Text Pro"/>
      <family val="2"/>
    </font>
    <font>
      <b/>
      <i/>
      <sz val="11"/>
      <color theme="0"/>
      <name val="Neue Haas Grotesk Text Pro"/>
      <family val="2"/>
    </font>
    <font>
      <sz val="8"/>
      <color theme="1"/>
      <name val="Neue Haas Grotesk Text Pro"/>
      <family val="2"/>
    </font>
    <font>
      <i/>
      <sz val="8"/>
      <color indexed="8"/>
      <name val="Neue Haas Grotesk Text Pro"/>
      <family val="2"/>
    </font>
    <font>
      <b/>
      <sz val="18"/>
      <name val="Neue Haas Grotesk Text Pro"/>
      <family val="2"/>
    </font>
    <font>
      <sz val="10"/>
      <name val="Neue Haas Grotesk Text Pro"/>
      <family val="2"/>
    </font>
    <font>
      <sz val="11"/>
      <name val="Arial"/>
      <family val="2"/>
    </font>
    <font>
      <b/>
      <sz val="16"/>
      <color theme="1"/>
      <name val="Neue Haas Grotesk Text Pro"/>
      <family val="2"/>
    </font>
    <font>
      <sz val="16"/>
      <color theme="1"/>
      <name val="Neue Haas Grotesk Text Pro"/>
      <family val="2"/>
    </font>
    <font>
      <b/>
      <sz val="20"/>
      <color theme="0"/>
      <name val="Neue Haas Grotesk Text Pro"/>
      <family val="2"/>
    </font>
    <font>
      <b/>
      <sz val="12"/>
      <color theme="1"/>
      <name val="Neue Haas Grotesk Text Pro"/>
      <family val="2"/>
    </font>
    <font>
      <sz val="12"/>
      <color theme="1"/>
      <name val="Neue Haas Grotesk Text Pro"/>
      <family val="2"/>
    </font>
    <font>
      <b/>
      <sz val="10"/>
      <name val="Neue Haas Grotesk Text Pro"/>
      <family val="2"/>
    </font>
    <font>
      <b/>
      <sz val="10"/>
      <color theme="0"/>
      <name val="Neue Haas Grotesk Text Pro"/>
      <family val="2"/>
    </font>
    <font>
      <sz val="10"/>
      <color theme="0"/>
      <name val="Neue Haas Grotesk Text Pro"/>
      <family val="2"/>
    </font>
    <font>
      <b/>
      <u/>
      <sz val="12"/>
      <color theme="1"/>
      <name val="Neue Haas Grotesk Text Pro"/>
      <family val="2"/>
    </font>
    <font>
      <b/>
      <u/>
      <sz val="11"/>
      <color rgb="FF008F9E"/>
      <name val="Neue Haas Grotesk Text Pro"/>
      <family val="2"/>
    </font>
    <font>
      <u/>
      <sz val="11"/>
      <color rgb="FFFF0000"/>
      <name val="Arial"/>
      <family val="2"/>
    </font>
    <font>
      <u/>
      <sz val="11"/>
      <color rgb="FFFF0000"/>
      <name val="Neue Haas Grotesk Text Pro"/>
      <family val="2"/>
    </font>
    <font>
      <i/>
      <sz val="8"/>
      <color theme="1"/>
      <name val="Neue Haas Grotesk Text Pro"/>
      <family val="2"/>
    </font>
    <font>
      <b/>
      <sz val="16"/>
      <color theme="0"/>
      <name val="Neue Haas Grotesk Text Pro"/>
      <family val="2"/>
    </font>
  </fonts>
  <fills count="18">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DB400"/>
        <bgColor indexed="64"/>
      </patternFill>
    </fill>
    <fill>
      <patternFill patternType="solid">
        <fgColor rgb="FFE4E4E4"/>
        <bgColor indexed="64"/>
      </patternFill>
    </fill>
    <fill>
      <patternFill patternType="solid">
        <fgColor rgb="FF92D050"/>
        <bgColor indexed="64"/>
      </patternFill>
    </fill>
    <fill>
      <patternFill patternType="solid">
        <fgColor rgb="FF2D941C"/>
        <bgColor indexed="64"/>
      </patternFill>
    </fill>
    <fill>
      <patternFill patternType="solid">
        <fgColor rgb="FFFF0000"/>
        <bgColor indexed="64"/>
      </patternFill>
    </fill>
    <fill>
      <patternFill patternType="solid">
        <fgColor rgb="FFE86489"/>
        <bgColor indexed="64"/>
      </patternFill>
    </fill>
    <fill>
      <patternFill patternType="solid">
        <fgColor rgb="FF008F9E"/>
        <bgColor indexed="64"/>
      </patternFill>
    </fill>
    <fill>
      <patternFill patternType="solid">
        <fgColor rgb="FFDBF2F2"/>
        <bgColor indexed="64"/>
      </patternFill>
    </fill>
    <fill>
      <patternFill patternType="solid">
        <fgColor rgb="FF44546A"/>
        <bgColor indexed="64"/>
      </patternFill>
    </fill>
    <fill>
      <patternFill patternType="solid">
        <fgColor theme="0" tint="-0.14999847407452621"/>
        <bgColor indexed="64"/>
      </patternFill>
    </fill>
    <fill>
      <patternFill patternType="solid">
        <fgColor rgb="FFED7D31"/>
        <bgColor indexed="64"/>
      </patternFill>
    </fill>
    <fill>
      <patternFill patternType="solid">
        <fgColor rgb="FFFBE5D6"/>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double">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164" fontId="1" fillId="0" borderId="0" applyFont="0" applyFill="0" applyBorder="0" applyAlignment="0" applyProtection="0"/>
  </cellStyleXfs>
  <cellXfs count="306">
    <xf numFmtId="0" fontId="0" fillId="0" borderId="0" xfId="0"/>
    <xf numFmtId="0" fontId="6" fillId="0" borderId="0" xfId="0" applyFont="1"/>
    <xf numFmtId="0" fontId="7" fillId="0" borderId="0" xfId="3" applyFont="1"/>
    <xf numFmtId="0" fontId="6" fillId="0" borderId="0" xfId="0" applyFont="1" applyAlignment="1">
      <alignment vertical="center"/>
    </xf>
    <xf numFmtId="0" fontId="9" fillId="0" borderId="0" xfId="0" applyFont="1"/>
    <xf numFmtId="0" fontId="9" fillId="0" borderId="0" xfId="0" applyFont="1" applyAlignment="1">
      <alignment horizontal="left" vertical="top"/>
    </xf>
    <xf numFmtId="0" fontId="9" fillId="0" borderId="0" xfId="0" applyFont="1" applyAlignment="1">
      <alignment horizontal="center"/>
    </xf>
    <xf numFmtId="0" fontId="14" fillId="0" borderId="0" xfId="0" applyFont="1" applyAlignment="1">
      <alignment horizontal="left" vertical="top"/>
    </xf>
    <xf numFmtId="0" fontId="14" fillId="0" borderId="0" xfId="0" applyFont="1" applyAlignment="1">
      <alignment horizontal="center"/>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0" fontId="9" fillId="0" borderId="8" xfId="0" applyFont="1" applyBorder="1" applyAlignment="1">
      <alignment horizontal="left" vertical="top"/>
    </xf>
    <xf numFmtId="170" fontId="9" fillId="0" borderId="8" xfId="4" applyNumberFormat="1" applyFont="1" applyFill="1" applyBorder="1" applyAlignment="1" applyProtection="1">
      <alignment horizontal="center"/>
    </xf>
    <xf numFmtId="0" fontId="9" fillId="0" borderId="8" xfId="0" applyFont="1" applyBorder="1" applyAlignment="1">
      <alignment horizontal="center"/>
    </xf>
    <xf numFmtId="167" fontId="9" fillId="2" borderId="16" xfId="0" applyNumberFormat="1" applyFont="1" applyFill="1" applyBorder="1" applyAlignment="1" applyProtection="1">
      <alignment horizontal="center"/>
      <protection locked="0"/>
    </xf>
    <xf numFmtId="167" fontId="9" fillId="2" borderId="17" xfId="0" applyNumberFormat="1" applyFont="1" applyFill="1" applyBorder="1" applyAlignment="1" applyProtection="1">
      <alignment horizontal="center"/>
      <protection locked="0"/>
    </xf>
    <xf numFmtId="0" fontId="14" fillId="2" borderId="17" xfId="0" applyFont="1" applyFill="1" applyBorder="1" applyAlignment="1">
      <alignment horizontal="center"/>
    </xf>
    <xf numFmtId="0" fontId="9" fillId="2" borderId="28" xfId="0" applyFont="1" applyFill="1" applyBorder="1"/>
    <xf numFmtId="10" fontId="9" fillId="0" borderId="8" xfId="0" applyNumberFormat="1" applyFont="1" applyBorder="1" applyAlignment="1">
      <alignment horizontal="center"/>
    </xf>
    <xf numFmtId="167" fontId="9" fillId="2" borderId="8" xfId="0" applyNumberFormat="1" applyFont="1" applyFill="1" applyBorder="1" applyAlignment="1" applyProtection="1">
      <alignment horizontal="center"/>
      <protection locked="0"/>
    </xf>
    <xf numFmtId="170" fontId="9" fillId="2" borderId="8" xfId="4" applyNumberFormat="1" applyFont="1" applyFill="1" applyBorder="1" applyAlignment="1" applyProtection="1">
      <alignment horizontal="center"/>
    </xf>
    <xf numFmtId="0" fontId="9" fillId="2" borderId="8" xfId="0" applyFont="1" applyFill="1" applyBorder="1"/>
    <xf numFmtId="0" fontId="14" fillId="0" borderId="8" xfId="0" applyFont="1" applyBorder="1"/>
    <xf numFmtId="0" fontId="14" fillId="0" borderId="8" xfId="0" applyFont="1" applyBorder="1" applyAlignment="1">
      <alignment horizontal="right" vertical="top" wrapText="1"/>
    </xf>
    <xf numFmtId="0" fontId="14" fillId="0" borderId="8" xfId="0" applyFont="1" applyBorder="1" applyAlignment="1">
      <alignment wrapText="1"/>
    </xf>
    <xf numFmtId="0" fontId="14" fillId="0" borderId="8" xfId="0" applyFont="1" applyBorder="1" applyAlignment="1">
      <alignment horizontal="right" vertical="top"/>
    </xf>
    <xf numFmtId="0" fontId="8" fillId="0" borderId="0" xfId="0" applyFont="1" applyAlignment="1">
      <alignment vertical="center" wrapText="1"/>
    </xf>
    <xf numFmtId="0" fontId="9" fillId="12" borderId="8" xfId="0" applyFont="1" applyFill="1" applyBorder="1" applyAlignment="1">
      <alignment horizontal="center" vertical="center" wrapText="1"/>
    </xf>
    <xf numFmtId="0" fontId="9" fillId="0" borderId="8" xfId="0" applyFont="1" applyBorder="1" applyAlignment="1">
      <alignment horizontal="center" vertical="center"/>
    </xf>
    <xf numFmtId="0" fontId="9" fillId="2" borderId="0" xfId="0" applyFont="1" applyFill="1"/>
    <xf numFmtId="0" fontId="17" fillId="11" borderId="8" xfId="0" applyFont="1" applyFill="1" applyBorder="1" applyAlignment="1">
      <alignment horizontal="left" vertical="center"/>
    </xf>
    <xf numFmtId="0" fontId="17" fillId="11" borderId="8" xfId="0" applyFont="1" applyFill="1" applyBorder="1" applyAlignment="1">
      <alignment vertical="center"/>
    </xf>
    <xf numFmtId="0" fontId="11" fillId="0" borderId="0" xfId="0" applyFont="1"/>
    <xf numFmtId="0" fontId="14" fillId="0" borderId="0" xfId="0" applyFont="1"/>
    <xf numFmtId="0" fontId="9" fillId="0" borderId="0" xfId="0" applyFont="1" applyAlignment="1">
      <alignment horizontal="left" vertical="top" wrapText="1"/>
    </xf>
    <xf numFmtId="0" fontId="11" fillId="0" borderId="0" xfId="0" applyFont="1" applyAlignment="1">
      <alignment horizontal="center"/>
    </xf>
    <xf numFmtId="0" fontId="19" fillId="0" borderId="0" xfId="0" applyFont="1"/>
    <xf numFmtId="0" fontId="20" fillId="0" borderId="9" xfId="0" applyFont="1" applyBorder="1" applyAlignment="1">
      <alignment horizontal="left"/>
    </xf>
    <xf numFmtId="0" fontId="20" fillId="0" borderId="10" xfId="0" applyFont="1" applyBorder="1" applyAlignment="1">
      <alignment horizontal="left"/>
    </xf>
    <xf numFmtId="0" fontId="20" fillId="0" borderId="11" xfId="0" applyFont="1" applyBorder="1" applyAlignment="1">
      <alignment horizontal="left"/>
    </xf>
    <xf numFmtId="0" fontId="20" fillId="0" borderId="12" xfId="0" applyFont="1" applyBorder="1"/>
    <xf numFmtId="0" fontId="20" fillId="0" borderId="13" xfId="0" applyFont="1" applyBorder="1" applyAlignment="1">
      <alignment horizontal="center"/>
    </xf>
    <xf numFmtId="0" fontId="20" fillId="0" borderId="13" xfId="0" applyFont="1" applyBorder="1"/>
    <xf numFmtId="0" fontId="19" fillId="0" borderId="13" xfId="0" applyFont="1" applyBorder="1"/>
    <xf numFmtId="0" fontId="19" fillId="0" borderId="14" xfId="0" applyFont="1" applyBorder="1"/>
    <xf numFmtId="0" fontId="9" fillId="0" borderId="8" xfId="0" applyFont="1" applyBorder="1" applyAlignment="1">
      <alignment horizontal="center" vertical="center" wrapText="1"/>
    </xf>
    <xf numFmtId="0" fontId="9" fillId="0" borderId="0" xfId="0" applyFont="1" applyAlignment="1">
      <alignment vertical="center" wrapText="1"/>
    </xf>
    <xf numFmtId="0" fontId="12" fillId="0" borderId="0" xfId="0" applyFont="1" applyAlignment="1">
      <alignment horizontal="left" vertical="top"/>
    </xf>
    <xf numFmtId="0" fontId="12" fillId="0" borderId="0" xfId="0" applyFont="1" applyAlignment="1">
      <alignment horizontal="center" vertical="top"/>
    </xf>
    <xf numFmtId="0" fontId="9" fillId="0" borderId="0" xfId="0" applyFont="1" applyAlignment="1">
      <alignment horizontal="center" vertical="top"/>
    </xf>
    <xf numFmtId="0" fontId="9" fillId="0" borderId="0" xfId="0" applyFont="1" applyAlignment="1">
      <alignment wrapText="1"/>
    </xf>
    <xf numFmtId="0" fontId="12" fillId="0" borderId="0" xfId="0" applyFont="1" applyAlignment="1">
      <alignment horizontal="left" vertical="top" wrapText="1"/>
    </xf>
    <xf numFmtId="9" fontId="14" fillId="0" borderId="0" xfId="0" applyNumberFormat="1" applyFont="1" applyAlignment="1">
      <alignment horizontal="center"/>
    </xf>
    <xf numFmtId="9" fontId="9" fillId="0" borderId="0" xfId="0" applyNumberFormat="1" applyFont="1" applyAlignment="1">
      <alignment horizontal="center"/>
    </xf>
    <xf numFmtId="0" fontId="22" fillId="0" borderId="0" xfId="0" applyFont="1"/>
    <xf numFmtId="0" fontId="10" fillId="0" borderId="0" xfId="0" applyFont="1" applyAlignment="1" applyProtection="1">
      <alignment vertical="top" wrapText="1"/>
      <protection locked="0"/>
    </xf>
    <xf numFmtId="14" fontId="9" fillId="6" borderId="29" xfId="0" applyNumberFormat="1" applyFont="1" applyFill="1" applyBorder="1" applyAlignment="1" applyProtection="1">
      <alignment horizontal="left" wrapText="1"/>
      <protection locked="0"/>
    </xf>
    <xf numFmtId="49" fontId="9" fillId="0" borderId="0" xfId="0" applyNumberFormat="1" applyFont="1" applyAlignment="1" applyProtection="1">
      <alignment wrapText="1"/>
      <protection locked="0"/>
    </xf>
    <xf numFmtId="0" fontId="16" fillId="0" borderId="0" xfId="0" applyFont="1" applyAlignment="1">
      <alignment horizontal="left" vertical="top" wrapText="1"/>
    </xf>
    <xf numFmtId="0" fontId="9" fillId="0" borderId="0" xfId="0" applyFont="1" applyAlignment="1">
      <alignment horizontal="center" vertical="top" wrapText="1"/>
    </xf>
    <xf numFmtId="0" fontId="16" fillId="0" borderId="0" xfId="0" applyFont="1" applyAlignment="1">
      <alignment horizontal="center"/>
    </xf>
    <xf numFmtId="0" fontId="16" fillId="0" borderId="0" xfId="0" applyFont="1"/>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8" fillId="0" borderId="0" xfId="3" applyFont="1" applyBorder="1" applyProtection="1"/>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1" fillId="0" borderId="0" xfId="0" applyFont="1" applyAlignment="1">
      <alignment vertical="center"/>
    </xf>
    <xf numFmtId="0" fontId="12" fillId="0" borderId="0" xfId="0" applyFont="1" applyAlignment="1" applyProtection="1">
      <alignment vertical="center"/>
      <protection locked="0"/>
    </xf>
    <xf numFmtId="0" fontId="0" fillId="0" borderId="0" xfId="0" applyAlignment="1">
      <alignment vertical="center"/>
    </xf>
    <xf numFmtId="0" fontId="11" fillId="0" borderId="0" xfId="0" applyFont="1" applyAlignment="1">
      <alignment horizontal="left" vertical="center"/>
    </xf>
    <xf numFmtId="0" fontId="13" fillId="0" borderId="0" xfId="0" applyFont="1" applyAlignment="1">
      <alignment vertical="center"/>
    </xf>
    <xf numFmtId="0" fontId="9" fillId="0" borderId="8" xfId="0" applyFont="1" applyBorder="1" applyAlignment="1">
      <alignment horizontal="left" vertical="center" wrapText="1"/>
    </xf>
    <xf numFmtId="0" fontId="14" fillId="2" borderId="8" xfId="0" applyFont="1" applyFill="1" applyBorder="1" applyAlignment="1">
      <alignment horizontal="center" vertical="center"/>
    </xf>
    <xf numFmtId="0" fontId="9" fillId="0" borderId="8" xfId="0" applyFont="1" applyBorder="1" applyAlignment="1">
      <alignment horizontal="left" vertical="center"/>
    </xf>
    <xf numFmtId="170" fontId="9" fillId="0" borderId="8" xfId="4" applyNumberFormat="1" applyFont="1" applyFill="1" applyBorder="1" applyAlignment="1" applyProtection="1">
      <alignment horizontal="center" vertical="center"/>
    </xf>
    <xf numFmtId="169" fontId="9" fillId="0" borderId="8" xfId="1" applyNumberFormat="1" applyFont="1" applyFill="1" applyBorder="1" applyAlignment="1" applyProtection="1">
      <alignment horizontal="center" vertical="center"/>
    </xf>
    <xf numFmtId="167" fontId="9" fillId="2" borderId="8" xfId="0" applyNumberFormat="1" applyFont="1" applyFill="1" applyBorder="1" applyAlignment="1" applyProtection="1">
      <alignment horizontal="center" vertical="center"/>
      <protection locked="0"/>
    </xf>
    <xf numFmtId="167" fontId="9" fillId="2" borderId="8" xfId="0" applyNumberFormat="1" applyFont="1" applyFill="1" applyBorder="1" applyAlignment="1">
      <alignment horizontal="center" vertical="center"/>
    </xf>
    <xf numFmtId="0" fontId="9" fillId="2" borderId="8" xfId="0" applyFont="1" applyFill="1" applyBorder="1" applyAlignment="1">
      <alignment vertical="center"/>
    </xf>
    <xf numFmtId="167" fontId="9" fillId="0" borderId="8" xfId="0" applyNumberFormat="1" applyFont="1" applyBorder="1" applyAlignment="1">
      <alignment horizontal="center" vertical="center"/>
    </xf>
    <xf numFmtId="10" fontId="9" fillId="0" borderId="8" xfId="0" applyNumberFormat="1" applyFont="1" applyBorder="1" applyAlignment="1">
      <alignment horizontal="center" vertical="center"/>
    </xf>
    <xf numFmtId="0" fontId="20" fillId="11" borderId="8" xfId="0" applyFont="1" applyFill="1" applyBorder="1" applyAlignment="1">
      <alignment horizontal="center" vertical="center" wrapText="1"/>
    </xf>
    <xf numFmtId="0" fontId="19" fillId="0" borderId="0" xfId="0" applyFont="1" applyAlignment="1">
      <alignment vertical="center"/>
    </xf>
    <xf numFmtId="0" fontId="14" fillId="0" borderId="0" xfId="0" applyFont="1" applyAlignment="1">
      <alignment horizontal="center" textRotation="90" wrapText="1"/>
    </xf>
    <xf numFmtId="0" fontId="14" fillId="0" borderId="0" xfId="0" applyFont="1" applyAlignment="1">
      <alignment horizontal="center" textRotation="90"/>
    </xf>
    <xf numFmtId="9" fontId="14" fillId="0" borderId="0" xfId="0" applyNumberFormat="1" applyFont="1" applyAlignment="1">
      <alignment horizontal="center" wrapText="1"/>
    </xf>
    <xf numFmtId="0" fontId="23" fillId="0" borderId="0" xfId="0" applyFont="1" applyAlignment="1">
      <alignment horizontal="center"/>
    </xf>
    <xf numFmtId="0" fontId="14" fillId="0" borderId="1" xfId="0" applyFont="1" applyBorder="1" applyAlignment="1">
      <alignment horizontal="center"/>
    </xf>
    <xf numFmtId="0" fontId="14" fillId="0" borderId="23" xfId="0" applyFont="1" applyBorder="1" applyAlignment="1">
      <alignment horizontal="center"/>
    </xf>
    <xf numFmtId="0" fontId="14" fillId="0" borderId="23" xfId="0" applyFont="1" applyBorder="1"/>
    <xf numFmtId="0" fontId="14" fillId="0" borderId="7" xfId="0" applyFont="1" applyBorder="1" applyAlignment="1">
      <alignment horizontal="center"/>
    </xf>
    <xf numFmtId="0" fontId="24" fillId="11" borderId="0" xfId="0" applyFont="1" applyFill="1" applyAlignment="1">
      <alignment horizontal="left" vertical="top"/>
    </xf>
    <xf numFmtId="0" fontId="19" fillId="11" borderId="0" xfId="0" applyFont="1" applyFill="1" applyAlignment="1">
      <alignment horizontal="center"/>
    </xf>
    <xf numFmtId="0" fontId="19" fillId="11" borderId="0" xfId="0" applyFont="1" applyFill="1"/>
    <xf numFmtId="0" fontId="9" fillId="0" borderId="9" xfId="0" applyFont="1" applyBorder="1" applyAlignment="1">
      <alignment horizontal="center"/>
    </xf>
    <xf numFmtId="0" fontId="9" fillId="0" borderId="19" xfId="0" applyFont="1" applyBorder="1" applyAlignment="1">
      <alignment horizontal="center"/>
    </xf>
    <xf numFmtId="0" fontId="9" fillId="0" borderId="17" xfId="0" applyFont="1" applyBorder="1"/>
    <xf numFmtId="9" fontId="9" fillId="0" borderId="19" xfId="0" applyNumberFormat="1" applyFont="1" applyBorder="1" applyAlignment="1">
      <alignment horizontal="center"/>
    </xf>
    <xf numFmtId="9" fontId="9" fillId="4" borderId="19" xfId="1" applyFont="1" applyFill="1" applyBorder="1" applyAlignment="1">
      <alignment horizontal="center"/>
    </xf>
    <xf numFmtId="9" fontId="9" fillId="0" borderId="17" xfId="1" applyFont="1" applyBorder="1" applyAlignment="1">
      <alignment horizontal="center"/>
    </xf>
    <xf numFmtId="168" fontId="9" fillId="0" borderId="21" xfId="0" applyNumberFormat="1" applyFont="1" applyBorder="1" applyAlignment="1">
      <alignment horizontal="center"/>
    </xf>
    <xf numFmtId="9" fontId="9" fillId="0" borderId="0" xfId="1" applyFont="1"/>
    <xf numFmtId="0" fontId="9" fillId="0" borderId="16" xfId="0" applyFont="1" applyBorder="1" applyAlignment="1">
      <alignment horizontal="center"/>
    </xf>
    <xf numFmtId="0" fontId="9" fillId="0" borderId="17" xfId="0" applyFont="1" applyBorder="1" applyAlignment="1">
      <alignment horizontal="center"/>
    </xf>
    <xf numFmtId="168" fontId="9" fillId="0" borderId="20" xfId="0" applyNumberFormat="1" applyFont="1" applyBorder="1" applyAlignment="1">
      <alignment horizontal="center"/>
    </xf>
    <xf numFmtId="0" fontId="9" fillId="4" borderId="19" xfId="0" applyFont="1" applyFill="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24" xfId="0" applyFont="1" applyBorder="1"/>
    <xf numFmtId="9" fontId="14" fillId="0" borderId="25" xfId="0" applyNumberFormat="1" applyFont="1" applyBorder="1" applyAlignment="1">
      <alignment horizontal="center"/>
    </xf>
    <xf numFmtId="9" fontId="9" fillId="0" borderId="23" xfId="0" applyNumberFormat="1" applyFont="1" applyBorder="1"/>
    <xf numFmtId="9" fontId="14" fillId="4" borderId="26" xfId="1" applyFont="1" applyFill="1" applyBorder="1" applyAlignment="1">
      <alignment horizontal="center"/>
    </xf>
    <xf numFmtId="9" fontId="14" fillId="0" borderId="7" xfId="0" applyNumberFormat="1" applyFont="1" applyBorder="1" applyAlignment="1">
      <alignment horizontal="center"/>
    </xf>
    <xf numFmtId="168" fontId="14" fillId="0" borderId="23" xfId="0" applyNumberFormat="1" applyFont="1" applyBorder="1" applyAlignment="1">
      <alignment horizontal="center"/>
    </xf>
    <xf numFmtId="9" fontId="14" fillId="0" borderId="0" xfId="0" applyNumberFormat="1" applyFont="1"/>
    <xf numFmtId="0" fontId="9" fillId="0" borderId="23" xfId="0" applyFont="1" applyBorder="1" applyAlignment="1">
      <alignment horizontal="center"/>
    </xf>
    <xf numFmtId="169" fontId="14" fillId="0" borderId="23" xfId="1" applyNumberFormat="1" applyFont="1" applyBorder="1" applyAlignment="1">
      <alignment horizontal="center"/>
    </xf>
    <xf numFmtId="0" fontId="14" fillId="0" borderId="0" xfId="0" applyFont="1" applyAlignment="1">
      <alignment horizontal="left"/>
    </xf>
    <xf numFmtId="0" fontId="9" fillId="0" borderId="0" xfId="0" applyFont="1" applyAlignment="1">
      <alignment horizontal="left"/>
    </xf>
    <xf numFmtId="0" fontId="14" fillId="14" borderId="0" xfId="0" applyFont="1" applyFill="1"/>
    <xf numFmtId="0" fontId="14" fillId="14" borderId="0" xfId="0" applyFont="1" applyFill="1" applyAlignment="1">
      <alignment horizontal="left" vertical="center"/>
    </xf>
    <xf numFmtId="0" fontId="9" fillId="14" borderId="0" xfId="0" applyFont="1" applyFill="1" applyAlignment="1">
      <alignment horizontal="left" vertical="top"/>
    </xf>
    <xf numFmtId="0" fontId="9" fillId="14" borderId="0" xfId="0" applyFont="1" applyFill="1"/>
    <xf numFmtId="0" fontId="22" fillId="14" borderId="0" xfId="0" applyFont="1" applyFill="1" applyAlignment="1" applyProtection="1">
      <alignment horizontal="left"/>
      <protection locked="0"/>
    </xf>
    <xf numFmtId="0" fontId="9" fillId="14" borderId="0" xfId="0" applyFont="1" applyFill="1" applyAlignment="1">
      <alignment horizontal="left" vertical="center"/>
    </xf>
    <xf numFmtId="0" fontId="9" fillId="14" borderId="0" xfId="0" applyFont="1" applyFill="1" applyAlignment="1">
      <alignment horizontal="left"/>
    </xf>
    <xf numFmtId="49" fontId="9" fillId="0" borderId="0" xfId="0" applyNumberFormat="1" applyFont="1" applyAlignment="1">
      <alignment horizontal="center"/>
    </xf>
    <xf numFmtId="169" fontId="9" fillId="0" borderId="0" xfId="1" applyNumberFormat="1" applyFont="1" applyAlignment="1">
      <alignment horizontal="center"/>
    </xf>
    <xf numFmtId="9" fontId="9" fillId="0" borderId="0" xfId="1" applyFont="1" applyAlignment="1">
      <alignment horizontal="center"/>
    </xf>
    <xf numFmtId="10" fontId="9" fillId="0" borderId="0" xfId="1" applyNumberFormat="1" applyFont="1" applyAlignment="1">
      <alignment horizontal="center"/>
    </xf>
    <xf numFmtId="10" fontId="9" fillId="0" borderId="0" xfId="0" applyNumberFormat="1" applyFont="1"/>
    <xf numFmtId="10" fontId="9" fillId="0" borderId="0" xfId="0" applyNumberFormat="1" applyFont="1" applyAlignment="1">
      <alignment horizontal="right"/>
    </xf>
    <xf numFmtId="0" fontId="14" fillId="0" borderId="0" xfId="0" applyFont="1" applyAlignment="1">
      <alignment horizontal="right"/>
    </xf>
    <xf numFmtId="0" fontId="15" fillId="15" borderId="8" xfId="0" applyFont="1" applyFill="1" applyBorder="1" applyAlignment="1">
      <alignment vertical="center"/>
    </xf>
    <xf numFmtId="0" fontId="15" fillId="15" borderId="8" xfId="0" applyFont="1" applyFill="1" applyBorder="1" applyAlignment="1">
      <alignment horizontal="center" vertical="center"/>
    </xf>
    <xf numFmtId="0" fontId="27" fillId="0" borderId="0" xfId="0" applyFont="1" applyAlignment="1">
      <alignment vertical="center" wrapText="1"/>
    </xf>
    <xf numFmtId="0" fontId="12" fillId="0" borderId="0" xfId="0" applyFont="1"/>
    <xf numFmtId="0" fontId="12" fillId="0" borderId="0" xfId="0" applyFont="1" applyAlignment="1">
      <alignment vertical="center"/>
    </xf>
    <xf numFmtId="49" fontId="12" fillId="0" borderId="0" xfId="0" applyNumberFormat="1" applyFont="1" applyAlignment="1" applyProtection="1">
      <alignment vertical="center"/>
      <protection locked="0"/>
    </xf>
    <xf numFmtId="165" fontId="12" fillId="0" borderId="0" xfId="0" applyNumberFormat="1" applyFont="1" applyAlignment="1" applyProtection="1">
      <alignment vertical="center"/>
      <protection locked="0"/>
    </xf>
    <xf numFmtId="0" fontId="12" fillId="0" borderId="0" xfId="0" applyFont="1" applyAlignment="1" applyProtection="1">
      <alignment vertical="center" wrapText="1"/>
      <protection locked="0"/>
    </xf>
    <xf numFmtId="168" fontId="12" fillId="0" borderId="0" xfId="0" applyNumberFormat="1" applyFont="1" applyAlignment="1">
      <alignment horizontal="center" vertical="center"/>
    </xf>
    <xf numFmtId="168" fontId="12" fillId="0" borderId="0" xfId="0" applyNumberFormat="1" applyFont="1" applyAlignment="1">
      <alignment horizontal="center"/>
    </xf>
    <xf numFmtId="0" fontId="28" fillId="0" borderId="0" xfId="0" applyFont="1" applyAlignment="1">
      <alignment vertical="center"/>
    </xf>
    <xf numFmtId="0" fontId="29" fillId="0" borderId="0" xfId="0" applyFont="1"/>
    <xf numFmtId="0" fontId="29" fillId="0" borderId="0" xfId="0" applyFont="1" applyAlignment="1">
      <alignment vertical="center"/>
    </xf>
    <xf numFmtId="168" fontId="12" fillId="0" borderId="8" xfId="0" applyNumberFormat="1" applyFont="1" applyBorder="1" applyAlignment="1">
      <alignment horizontal="center" vertical="center"/>
    </xf>
    <xf numFmtId="168" fontId="12" fillId="0" borderId="8" xfId="0" applyNumberFormat="1" applyFont="1" applyBorder="1" applyAlignment="1">
      <alignment horizontal="center"/>
    </xf>
    <xf numFmtId="0" fontId="20" fillId="8" borderId="8" xfId="0" applyFont="1" applyFill="1" applyBorder="1" applyAlignment="1">
      <alignment horizontal="center" vertical="center"/>
    </xf>
    <xf numFmtId="0" fontId="30" fillId="0" borderId="16" xfId="0" applyFont="1" applyBorder="1" applyAlignment="1">
      <alignment vertical="center"/>
    </xf>
    <xf numFmtId="0" fontId="31" fillId="0" borderId="0" xfId="0" applyFont="1" applyAlignment="1">
      <alignment vertical="center"/>
    </xf>
    <xf numFmtId="0" fontId="31" fillId="0" borderId="17" xfId="0" applyFont="1" applyBorder="1" applyAlignment="1">
      <alignment vertical="center"/>
    </xf>
    <xf numFmtId="9" fontId="31" fillId="0" borderId="0" xfId="0" applyNumberFormat="1" applyFont="1" applyAlignment="1">
      <alignment vertical="center"/>
    </xf>
    <xf numFmtId="0" fontId="30" fillId="0" borderId="0" xfId="0" applyFont="1" applyAlignment="1">
      <alignment vertical="center"/>
    </xf>
    <xf numFmtId="0" fontId="34" fillId="0" borderId="0" xfId="0" applyFont="1" applyAlignment="1">
      <alignment horizontal="justify" vertical="center"/>
    </xf>
    <xf numFmtId="0" fontId="34" fillId="0" borderId="0" xfId="0" applyFont="1" applyAlignment="1">
      <alignment vertical="center"/>
    </xf>
    <xf numFmtId="0" fontId="10" fillId="0" borderId="0" xfId="2" applyFont="1" applyAlignment="1">
      <alignment horizontal="center" vertical="center"/>
    </xf>
    <xf numFmtId="0" fontId="37" fillId="13" borderId="8" xfId="2" applyFont="1" applyFill="1" applyBorder="1" applyAlignment="1">
      <alignment vertical="center" wrapText="1"/>
    </xf>
    <xf numFmtId="0" fontId="37" fillId="11" borderId="8" xfId="2" applyFont="1" applyFill="1" applyBorder="1" applyAlignment="1">
      <alignment horizontal="center" vertical="center" wrapText="1"/>
    </xf>
    <xf numFmtId="0" fontId="28" fillId="12" borderId="8" xfId="2" applyFont="1" applyFill="1" applyBorder="1" applyAlignment="1">
      <alignment horizontal="center" vertical="center" wrapText="1"/>
    </xf>
    <xf numFmtId="0" fontId="10" fillId="0" borderId="8" xfId="2" applyFont="1" applyBorder="1" applyAlignment="1">
      <alignment horizontal="center" vertical="center" wrapText="1"/>
    </xf>
    <xf numFmtId="10" fontId="10" fillId="0" borderId="8" xfId="2" applyNumberFormat="1" applyFont="1" applyBorder="1" applyAlignment="1">
      <alignment horizontal="center" vertical="center" wrapText="1"/>
    </xf>
    <xf numFmtId="0" fontId="10" fillId="0" borderId="0" xfId="2" applyFont="1"/>
    <xf numFmtId="0" fontId="10" fillId="0" borderId="8" xfId="2" applyFont="1" applyBorder="1" applyAlignment="1">
      <alignment horizontal="left" vertical="center" wrapText="1"/>
    </xf>
    <xf numFmtId="166" fontId="10" fillId="0" borderId="8" xfId="2" applyNumberFormat="1" applyFont="1" applyBorder="1" applyAlignment="1">
      <alignment horizontal="left" vertical="center" wrapText="1"/>
    </xf>
    <xf numFmtId="14" fontId="10" fillId="0" borderId="8" xfId="2" applyNumberFormat="1" applyFont="1" applyBorder="1" applyAlignment="1">
      <alignment horizontal="left" vertical="center" wrapText="1"/>
    </xf>
    <xf numFmtId="49" fontId="10" fillId="0" borderId="8" xfId="2" applyNumberFormat="1" applyFont="1" applyBorder="1" applyAlignment="1">
      <alignment horizontal="left" vertical="center" wrapText="1"/>
    </xf>
    <xf numFmtId="0" fontId="33" fillId="16" borderId="23" xfId="0" applyFont="1" applyFill="1" applyBorder="1" applyAlignment="1">
      <alignment vertical="center"/>
    </xf>
    <xf numFmtId="0" fontId="9" fillId="0" borderId="20" xfId="0" applyFont="1" applyBorder="1" applyAlignment="1">
      <alignment vertical="center" wrapText="1"/>
    </xf>
    <xf numFmtId="0" fontId="9" fillId="0" borderId="22" xfId="0" applyFont="1" applyBorder="1" applyAlignment="1">
      <alignment vertical="center" wrapText="1"/>
    </xf>
    <xf numFmtId="0" fontId="9" fillId="0" borderId="22" xfId="0" applyFont="1" applyBorder="1" applyAlignment="1">
      <alignment horizontal="left" vertical="center" wrapText="1"/>
    </xf>
    <xf numFmtId="0" fontId="9" fillId="0" borderId="21" xfId="0" applyFont="1" applyBorder="1" applyAlignment="1">
      <alignment horizontal="justify" vertical="center" wrapText="1"/>
    </xf>
    <xf numFmtId="0" fontId="9" fillId="0" borderId="22" xfId="0" applyFont="1" applyBorder="1" applyAlignment="1">
      <alignment horizontal="justify" vertical="center" wrapText="1"/>
    </xf>
    <xf numFmtId="1" fontId="10" fillId="0" borderId="8" xfId="2" applyNumberFormat="1" applyFont="1" applyBorder="1" applyAlignment="1">
      <alignment horizontal="center" vertical="center" wrapText="1"/>
    </xf>
    <xf numFmtId="9" fontId="10" fillId="0" borderId="8" xfId="2" applyNumberFormat="1" applyFont="1" applyBorder="1" applyAlignment="1">
      <alignment horizontal="center" vertical="center" wrapText="1"/>
    </xf>
    <xf numFmtId="0" fontId="28" fillId="0" borderId="0" xfId="0" applyFont="1" applyAlignment="1">
      <alignment vertical="top"/>
    </xf>
    <xf numFmtId="0" fontId="39" fillId="0" borderId="0" xfId="0" applyFont="1" applyAlignment="1">
      <alignment horizontal="left" vertical="top"/>
    </xf>
    <xf numFmtId="9" fontId="12" fillId="0" borderId="8" xfId="0" applyNumberFormat="1" applyFont="1" applyBorder="1" applyAlignment="1">
      <alignment horizontal="center" vertical="center"/>
    </xf>
    <xf numFmtId="0" fontId="21" fillId="0" borderId="8" xfId="0" applyFont="1" applyBorder="1" applyAlignment="1">
      <alignment horizontal="left" vertical="center" wrapText="1"/>
    </xf>
    <xf numFmtId="0" fontId="12" fillId="0" borderId="0" xfId="0" applyFont="1" applyAlignment="1">
      <alignment horizontal="left" vertical="center"/>
    </xf>
    <xf numFmtId="0" fontId="40" fillId="0" borderId="0" xfId="3" applyFont="1" applyBorder="1"/>
    <xf numFmtId="0" fontId="41" fillId="0" borderId="0" xfId="3" applyFont="1" applyBorder="1"/>
    <xf numFmtId="0" fontId="14" fillId="0" borderId="5" xfId="0" applyFont="1" applyBorder="1" applyAlignment="1">
      <alignment vertical="center"/>
    </xf>
    <xf numFmtId="0" fontId="14" fillId="0" borderId="24" xfId="0" applyFont="1" applyBorder="1" applyAlignment="1">
      <alignment vertical="center"/>
    </xf>
    <xf numFmtId="0" fontId="14" fillId="0" borderId="27" xfId="0" applyFont="1" applyBorder="1" applyAlignment="1">
      <alignment vertical="center"/>
    </xf>
    <xf numFmtId="0" fontId="14" fillId="0" borderId="7" xfId="0" applyFont="1" applyBorder="1" applyAlignment="1">
      <alignment vertical="center"/>
    </xf>
    <xf numFmtId="10" fontId="10" fillId="0" borderId="8" xfId="2" applyNumberFormat="1" applyFont="1" applyBorder="1" applyAlignment="1">
      <alignment horizontal="left" vertical="center" wrapText="1"/>
    </xf>
    <xf numFmtId="0" fontId="32" fillId="15" borderId="21" xfId="0" applyFont="1" applyFill="1" applyBorder="1" applyAlignment="1">
      <alignment horizontal="left" vertical="center" wrapText="1"/>
    </xf>
    <xf numFmtId="0" fontId="16" fillId="0" borderId="10" xfId="0" applyFont="1" applyBorder="1" applyAlignment="1">
      <alignment wrapText="1"/>
    </xf>
    <xf numFmtId="0" fontId="43" fillId="2" borderId="8" xfId="0" applyFont="1" applyFill="1" applyBorder="1" applyAlignment="1" applyProtection="1">
      <alignment horizontal="center" vertical="center"/>
      <protection locked="0"/>
    </xf>
    <xf numFmtId="0" fontId="33" fillId="17" borderId="8" xfId="0" applyFont="1" applyFill="1" applyBorder="1" applyAlignment="1">
      <alignment horizontal="center" vertical="center"/>
    </xf>
    <xf numFmtId="0" fontId="20" fillId="2" borderId="8" xfId="0" applyFont="1" applyFill="1" applyBorder="1" applyAlignment="1">
      <alignment horizontal="center" vertical="center"/>
    </xf>
    <xf numFmtId="0" fontId="20" fillId="0" borderId="0" xfId="0" applyFont="1" applyAlignment="1">
      <alignment horizontal="center" vertical="top"/>
    </xf>
    <xf numFmtId="0" fontId="38" fillId="0" borderId="0" xfId="0" applyFont="1" applyAlignment="1">
      <alignment vertical="center"/>
    </xf>
    <xf numFmtId="0" fontId="34" fillId="0" borderId="0" xfId="0" applyFont="1" applyAlignment="1">
      <alignment horizontal="center" vertical="center"/>
    </xf>
    <xf numFmtId="0" fontId="9" fillId="0" borderId="8" xfId="0" applyFont="1" applyBorder="1" applyAlignment="1">
      <alignment vertical="center"/>
    </xf>
    <xf numFmtId="0" fontId="14" fillId="0" borderId="8" xfId="0" applyFont="1" applyBorder="1" applyAlignment="1">
      <alignment horizontal="center" vertical="center" wrapText="1"/>
    </xf>
    <xf numFmtId="167" fontId="9" fillId="0" borderId="8" xfId="0" applyNumberFormat="1" applyFont="1" applyBorder="1" applyAlignment="1" applyProtection="1">
      <alignment horizontal="center" vertical="center"/>
      <protection locked="0"/>
    </xf>
    <xf numFmtId="0" fontId="9" fillId="0" borderId="8" xfId="0" applyFont="1" applyBorder="1" applyAlignment="1">
      <alignment horizontal="center" vertical="center"/>
    </xf>
    <xf numFmtId="167" fontId="9" fillId="14" borderId="8" xfId="0" applyNumberFormat="1" applyFont="1" applyFill="1" applyBorder="1" applyAlignment="1" applyProtection="1">
      <alignment horizontal="center" vertical="center"/>
      <protection locked="0"/>
    </xf>
    <xf numFmtId="167" fontId="9" fillId="14" borderId="1" xfId="0" applyNumberFormat="1" applyFont="1" applyFill="1" applyBorder="1" applyAlignment="1" applyProtection="1">
      <alignment horizontal="center" vertical="center"/>
      <protection locked="0"/>
    </xf>
    <xf numFmtId="167" fontId="9" fillId="14" borderId="3" xfId="0" applyNumberFormat="1" applyFont="1" applyFill="1" applyBorder="1" applyAlignment="1" applyProtection="1">
      <alignment horizontal="center" vertical="center"/>
      <protection locked="0"/>
    </xf>
    <xf numFmtId="167" fontId="9" fillId="14" borderId="8" xfId="0" applyNumberFormat="1" applyFont="1" applyFill="1" applyBorder="1" applyAlignment="1" applyProtection="1">
      <alignment horizontal="center"/>
      <protection locked="0"/>
    </xf>
    <xf numFmtId="0" fontId="9" fillId="6" borderId="8" xfId="0" applyFont="1" applyFill="1" applyBorder="1" applyAlignment="1" applyProtection="1">
      <alignment horizontal="left" vertical="top"/>
      <protection locked="0"/>
    </xf>
    <xf numFmtId="0" fontId="14" fillId="6" borderId="8" xfId="0" applyFont="1" applyFill="1" applyBorder="1" applyAlignment="1" applyProtection="1">
      <alignment horizontal="left" vertical="top"/>
      <protection locked="0"/>
    </xf>
    <xf numFmtId="9" fontId="14" fillId="14" borderId="19" xfId="1" applyFont="1" applyFill="1" applyBorder="1" applyAlignment="1" applyProtection="1">
      <alignment horizontal="center"/>
      <protection locked="0"/>
    </xf>
    <xf numFmtId="9" fontId="14" fillId="14" borderId="16" xfId="1" applyFont="1" applyFill="1" applyBorder="1" applyAlignment="1" applyProtection="1">
      <alignment horizontal="center"/>
      <protection locked="0"/>
    </xf>
    <xf numFmtId="0" fontId="9" fillId="0" borderId="8" xfId="0" applyFont="1" applyBorder="1" applyAlignment="1">
      <alignment horizontal="center" vertical="center" wrapText="1"/>
    </xf>
    <xf numFmtId="167" fontId="9" fillId="0" borderId="8" xfId="0" applyNumberFormat="1" applyFont="1" applyBorder="1" applyAlignment="1" applyProtection="1">
      <alignment horizontal="center"/>
      <protection locked="0"/>
    </xf>
    <xf numFmtId="0" fontId="9" fillId="0" borderId="8" xfId="0" applyFont="1" applyBorder="1" applyAlignment="1">
      <alignment horizont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9" fillId="14" borderId="8" xfId="0" applyFont="1" applyFill="1" applyBorder="1" applyAlignment="1" applyProtection="1">
      <alignment horizontal="left" vertical="top" wrapText="1"/>
      <protection locked="0"/>
    </xf>
    <xf numFmtId="167" fontId="9" fillId="14" borderId="8" xfId="0" applyNumberFormat="1" applyFont="1" applyFill="1" applyBorder="1" applyAlignment="1">
      <alignment horizontal="center" vertical="center"/>
    </xf>
    <xf numFmtId="0" fontId="15" fillId="15" borderId="8"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14" fillId="14" borderId="8" xfId="0" applyFont="1" applyFill="1" applyBorder="1" applyAlignment="1" applyProtection="1">
      <alignment horizontal="left" vertical="top"/>
      <protection locked="0"/>
    </xf>
    <xf numFmtId="0" fontId="9" fillId="14" borderId="8" xfId="0" applyFont="1" applyFill="1" applyBorder="1" applyAlignment="1" applyProtection="1">
      <alignment horizontal="left" vertical="top"/>
      <protection locked="0"/>
    </xf>
    <xf numFmtId="0" fontId="9" fillId="0" borderId="8" xfId="0" applyFont="1" applyBorder="1" applyAlignment="1">
      <alignment horizontal="left" vertical="center" wrapText="1"/>
    </xf>
    <xf numFmtId="0" fontId="9" fillId="0" borderId="8" xfId="0" applyFont="1" applyBorder="1" applyAlignment="1">
      <alignment horizontal="left" vertical="center"/>
    </xf>
    <xf numFmtId="0" fontId="38" fillId="0" borderId="0" xfId="0" applyFont="1" applyAlignment="1">
      <alignment horizontal="left" vertical="center"/>
    </xf>
    <xf numFmtId="0" fontId="9" fillId="14" borderId="8" xfId="0" applyFont="1" applyFill="1" applyBorder="1" applyAlignment="1" applyProtection="1">
      <alignment horizontal="center" vertical="center"/>
      <protection locked="0"/>
    </xf>
    <xf numFmtId="165" fontId="9" fillId="14" borderId="8" xfId="0" applyNumberFormat="1" applyFont="1" applyFill="1" applyBorder="1" applyAlignment="1" applyProtection="1">
      <alignment horizontal="center" vertical="center"/>
      <protection locked="0"/>
    </xf>
    <xf numFmtId="0" fontId="12" fillId="14" borderId="8" xfId="0" applyFont="1" applyFill="1" applyBorder="1" applyAlignment="1" applyProtection="1">
      <alignment horizontal="center" vertical="center" wrapText="1"/>
      <protection locked="0"/>
    </xf>
    <xf numFmtId="0" fontId="14" fillId="0" borderId="0" xfId="0" applyFont="1" applyAlignment="1">
      <alignment horizontal="center"/>
    </xf>
    <xf numFmtId="49" fontId="9" fillId="14" borderId="8" xfId="0" applyNumberFormat="1" applyFont="1" applyFill="1" applyBorder="1" applyAlignment="1" applyProtection="1">
      <alignment horizontal="center" vertical="center"/>
      <protection locked="0"/>
    </xf>
    <xf numFmtId="0" fontId="8" fillId="15" borderId="9"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0" xfId="0" applyFont="1" applyFill="1" applyAlignment="1">
      <alignment horizontal="center" vertical="center" wrapText="1"/>
    </xf>
    <xf numFmtId="0" fontId="8" fillId="15" borderId="17"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14" xfId="0" applyFont="1" applyFill="1" applyBorder="1" applyAlignment="1">
      <alignment horizontal="center" vertical="center" wrapText="1"/>
    </xf>
    <xf numFmtId="0" fontId="14" fillId="0" borderId="0" xfId="0" applyFont="1" applyAlignment="1">
      <alignment horizontal="center" wrapText="1"/>
    </xf>
    <xf numFmtId="0" fontId="9" fillId="0" borderId="0" xfId="0" applyFont="1" applyAlignment="1">
      <alignment horizontal="center" wrapText="1"/>
    </xf>
    <xf numFmtId="0" fontId="9" fillId="14" borderId="8" xfId="0" applyFont="1" applyFill="1" applyBorder="1" applyAlignment="1" applyProtection="1">
      <alignment horizontal="center" vertical="center" wrapText="1"/>
      <protection locked="0"/>
    </xf>
    <xf numFmtId="0" fontId="9" fillId="14" borderId="1" xfId="0" applyFont="1" applyFill="1" applyBorder="1" applyAlignment="1">
      <alignment horizontal="center" vertical="center"/>
    </xf>
    <xf numFmtId="0" fontId="9" fillId="14" borderId="2" xfId="0" applyFont="1" applyFill="1" applyBorder="1" applyAlignment="1">
      <alignment horizontal="center" vertical="center"/>
    </xf>
    <xf numFmtId="0" fontId="9" fillId="14" borderId="3" xfId="0" applyFont="1" applyFill="1" applyBorder="1" applyAlignment="1">
      <alignment horizontal="center" vertical="center"/>
    </xf>
    <xf numFmtId="0" fontId="14" fillId="5" borderId="8" xfId="0" applyFont="1" applyFill="1" applyBorder="1" applyAlignment="1">
      <alignment horizontal="center" vertical="center"/>
    </xf>
    <xf numFmtId="0" fontId="14" fillId="7" borderId="8" xfId="0" applyFont="1" applyFill="1" applyBorder="1" applyAlignment="1">
      <alignment horizontal="center" vertical="center"/>
    </xf>
    <xf numFmtId="0" fontId="14" fillId="3" borderId="8" xfId="0" applyFont="1" applyFill="1" applyBorder="1" applyAlignment="1">
      <alignment horizontal="center" vertical="center"/>
    </xf>
    <xf numFmtId="0" fontId="14" fillId="0" borderId="8" xfId="0" applyFont="1" applyBorder="1" applyAlignment="1">
      <alignment horizontal="center" vertical="center"/>
    </xf>
    <xf numFmtId="170" fontId="9" fillId="14" borderId="8" xfId="4" applyNumberFormat="1" applyFont="1" applyFill="1" applyBorder="1" applyAlignment="1" applyProtection="1">
      <alignment horizontal="center" vertical="center"/>
    </xf>
    <xf numFmtId="169" fontId="9" fillId="14" borderId="8" xfId="0" applyNumberFormat="1" applyFont="1" applyFill="1" applyBorder="1" applyAlignment="1">
      <alignment horizontal="center" vertical="center"/>
    </xf>
    <xf numFmtId="169" fontId="30" fillId="0" borderId="0" xfId="1" applyNumberFormat="1" applyFont="1" applyBorder="1" applyAlignment="1" applyProtection="1">
      <alignment horizontal="center" vertical="center"/>
    </xf>
    <xf numFmtId="0" fontId="9" fillId="14" borderId="1"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165" fontId="9" fillId="14" borderId="1" xfId="0" applyNumberFormat="1" applyFont="1" applyFill="1" applyBorder="1" applyAlignment="1">
      <alignment horizontal="center" vertical="center"/>
    </xf>
    <xf numFmtId="165" fontId="9" fillId="14" borderId="2" xfId="0" applyNumberFormat="1" applyFont="1" applyFill="1" applyBorder="1" applyAlignment="1">
      <alignment horizontal="center" vertical="center"/>
    </xf>
    <xf numFmtId="165" fontId="9" fillId="14" borderId="3" xfId="0" applyNumberFormat="1" applyFont="1" applyFill="1" applyBorder="1" applyAlignment="1">
      <alignment horizontal="center" vertical="center"/>
    </xf>
    <xf numFmtId="49" fontId="9" fillId="14" borderId="1" xfId="0" applyNumberFormat="1" applyFont="1" applyFill="1" applyBorder="1" applyAlignment="1">
      <alignment horizontal="center" vertical="center"/>
    </xf>
    <xf numFmtId="0" fontId="9" fillId="6" borderId="4"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4" xfId="0" applyFont="1" applyFill="1" applyBorder="1" applyAlignment="1">
      <alignment horizontal="left" vertical="center" wrapText="1"/>
    </xf>
    <xf numFmtId="49" fontId="9" fillId="6" borderId="9" xfId="0" applyNumberFormat="1" applyFont="1" applyFill="1" applyBorder="1" applyAlignment="1" applyProtection="1">
      <alignment horizontal="center" vertical="center"/>
      <protection locked="0"/>
    </xf>
    <xf numFmtId="49" fontId="9" fillId="6" borderId="11" xfId="0" applyNumberFormat="1" applyFont="1" applyFill="1" applyBorder="1" applyAlignment="1" applyProtection="1">
      <alignment horizontal="center" vertical="center"/>
      <protection locked="0"/>
    </xf>
    <xf numFmtId="49" fontId="9" fillId="6" borderId="12" xfId="0" applyNumberFormat="1" applyFont="1" applyFill="1" applyBorder="1" applyAlignment="1" applyProtection="1">
      <alignment horizontal="center" vertical="center"/>
      <protection locked="0"/>
    </xf>
    <xf numFmtId="49" fontId="9" fillId="6" borderId="14" xfId="0" applyNumberFormat="1" applyFont="1" applyFill="1" applyBorder="1" applyAlignment="1" applyProtection="1">
      <alignment horizontal="center" vertical="center"/>
      <protection locked="0"/>
    </xf>
    <xf numFmtId="0" fontId="9" fillId="0" borderId="0" xfId="0" applyFont="1" applyAlignment="1">
      <alignment horizontal="left"/>
    </xf>
    <xf numFmtId="0" fontId="9" fillId="0" borderId="15"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10" fillId="0" borderId="0" xfId="0" applyFont="1" applyAlignment="1" applyProtection="1">
      <alignment horizontal="center" vertical="top" wrapText="1"/>
      <protection locked="0"/>
    </xf>
    <xf numFmtId="0" fontId="16" fillId="0" borderId="0" xfId="0" applyFont="1" applyAlignment="1">
      <alignment horizontal="right" wrapText="1"/>
    </xf>
    <xf numFmtId="0" fontId="10" fillId="0" borderId="16" xfId="0" applyFont="1" applyBorder="1" applyAlignment="1" applyProtection="1">
      <alignment horizontal="center" vertical="top" wrapText="1"/>
      <protection locked="0"/>
    </xf>
    <xf numFmtId="0" fontId="10" fillId="6" borderId="8" xfId="0" applyFont="1" applyFill="1" applyBorder="1" applyAlignment="1" applyProtection="1">
      <alignment horizontal="left" vertical="top" wrapText="1"/>
      <protection locked="0"/>
    </xf>
    <xf numFmtId="0" fontId="10" fillId="6" borderId="9" xfId="0" applyFont="1" applyFill="1" applyBorder="1" applyAlignment="1" applyProtection="1">
      <alignment horizontal="left" vertical="top" wrapText="1"/>
      <protection locked="0"/>
    </xf>
    <xf numFmtId="0" fontId="10" fillId="6" borderId="10" xfId="0" applyFont="1" applyFill="1" applyBorder="1" applyAlignment="1" applyProtection="1">
      <alignment horizontal="left" vertical="top" wrapText="1"/>
      <protection locked="0"/>
    </xf>
    <xf numFmtId="0" fontId="10" fillId="6" borderId="11" xfId="0" applyFont="1" applyFill="1" applyBorder="1" applyAlignment="1" applyProtection="1">
      <alignment horizontal="left" vertical="top" wrapText="1"/>
      <protection locked="0"/>
    </xf>
    <xf numFmtId="0" fontId="10" fillId="6" borderId="16" xfId="0" applyFont="1" applyFill="1" applyBorder="1" applyAlignment="1" applyProtection="1">
      <alignment horizontal="left" vertical="top" wrapText="1"/>
      <protection locked="0"/>
    </xf>
    <xf numFmtId="0" fontId="10" fillId="6" borderId="0" xfId="0" applyFont="1" applyFill="1" applyAlignment="1" applyProtection="1">
      <alignment horizontal="left" vertical="top" wrapText="1"/>
      <protection locked="0"/>
    </xf>
    <xf numFmtId="0" fontId="10" fillId="6" borderId="17" xfId="0" applyFont="1" applyFill="1" applyBorder="1" applyAlignment="1" applyProtection="1">
      <alignment horizontal="left" vertical="top" wrapText="1"/>
      <protection locked="0"/>
    </xf>
    <xf numFmtId="0" fontId="10" fillId="6" borderId="12" xfId="0" applyFont="1" applyFill="1" applyBorder="1" applyAlignment="1" applyProtection="1">
      <alignment horizontal="left" vertical="top" wrapText="1"/>
      <protection locked="0"/>
    </xf>
    <xf numFmtId="0" fontId="10" fillId="6" borderId="13" xfId="0" applyFont="1" applyFill="1" applyBorder="1" applyAlignment="1" applyProtection="1">
      <alignment horizontal="left" vertical="top" wrapText="1"/>
      <protection locked="0"/>
    </xf>
    <xf numFmtId="0" fontId="10" fillId="6" borderId="14" xfId="0" applyFont="1" applyFill="1" applyBorder="1" applyAlignment="1" applyProtection="1">
      <alignment horizontal="left" vertical="top" wrapText="1"/>
      <protection locked="0"/>
    </xf>
    <xf numFmtId="0" fontId="15" fillId="15" borderId="8" xfId="0" applyFont="1" applyFill="1" applyBorder="1" applyAlignment="1">
      <alignment horizontal="left"/>
    </xf>
    <xf numFmtId="0" fontId="12" fillId="0" borderId="8" xfId="0" applyFont="1" applyBorder="1" applyAlignment="1">
      <alignment horizontal="left" vertical="center" wrapText="1"/>
    </xf>
    <xf numFmtId="0" fontId="16" fillId="0" borderId="10" xfId="0" applyFont="1" applyBorder="1" applyAlignment="1">
      <alignment horizontal="right" wrapText="1"/>
    </xf>
    <xf numFmtId="0" fontId="8" fillId="15" borderId="8" xfId="0" applyFont="1" applyFill="1" applyBorder="1" applyAlignment="1">
      <alignment horizontal="center" vertical="center" wrapText="1"/>
    </xf>
    <xf numFmtId="0" fontId="15" fillId="15" borderId="8" xfId="0" applyFont="1" applyFill="1" applyBorder="1" applyAlignment="1">
      <alignment horizontal="left" vertical="center"/>
    </xf>
    <xf numFmtId="0" fontId="20" fillId="9" borderId="8" xfId="0" applyFont="1" applyFill="1" applyBorder="1" applyAlignment="1">
      <alignment horizontal="center" vertical="center"/>
    </xf>
    <xf numFmtId="14" fontId="9" fillId="6" borderId="4" xfId="0" applyNumberFormat="1" applyFont="1" applyFill="1" applyBorder="1" applyAlignment="1" applyProtection="1">
      <alignment horizontal="center" vertical="center"/>
      <protection locked="0"/>
    </xf>
    <xf numFmtId="0" fontId="9" fillId="6" borderId="18" xfId="0" applyFont="1" applyFill="1" applyBorder="1" applyAlignment="1" applyProtection="1">
      <alignment horizontal="center" vertical="center"/>
      <protection locked="0"/>
    </xf>
    <xf numFmtId="0" fontId="22" fillId="0" borderId="13" xfId="0" applyFont="1" applyBorder="1" applyAlignment="1">
      <alignment wrapText="1"/>
    </xf>
    <xf numFmtId="0" fontId="22" fillId="0" borderId="0" xfId="0" applyFont="1" applyAlignment="1">
      <alignment wrapText="1"/>
    </xf>
    <xf numFmtId="49" fontId="9" fillId="6" borderId="4" xfId="0" applyNumberFormat="1" applyFont="1" applyFill="1" applyBorder="1" applyAlignment="1">
      <alignment horizontal="left" vertical="center" wrapText="1"/>
    </xf>
    <xf numFmtId="0" fontId="33" fillId="17" borderId="1" xfId="0" applyFont="1" applyFill="1" applyBorder="1" applyAlignment="1">
      <alignment horizontal="left" vertical="center"/>
    </xf>
    <xf numFmtId="0" fontId="33" fillId="17" borderId="2" xfId="0" applyFont="1" applyFill="1" applyBorder="1" applyAlignment="1">
      <alignment horizontal="left" vertical="center"/>
    </xf>
    <xf numFmtId="0" fontId="33" fillId="17" borderId="3" xfId="0" applyFont="1" applyFill="1" applyBorder="1" applyAlignment="1">
      <alignment horizontal="left" vertical="center"/>
    </xf>
    <xf numFmtId="0" fontId="36" fillId="10" borderId="8" xfId="2" applyFont="1" applyFill="1" applyBorder="1" applyAlignment="1">
      <alignment horizontal="center" vertical="center" wrapText="1"/>
    </xf>
    <xf numFmtId="0" fontId="36" fillId="13" borderId="8" xfId="2" applyFont="1" applyFill="1" applyBorder="1" applyAlignment="1">
      <alignment horizontal="center" vertical="center" wrapText="1"/>
    </xf>
    <xf numFmtId="0" fontId="20" fillId="13" borderId="8" xfId="0" applyFont="1" applyFill="1" applyBorder="1" applyAlignment="1">
      <alignment horizontal="center" vertical="center" wrapText="1"/>
    </xf>
    <xf numFmtId="0" fontId="14" fillId="0" borderId="13" xfId="2" applyFont="1" applyBorder="1" applyAlignment="1">
      <alignment vertical="center"/>
    </xf>
    <xf numFmtId="0" fontId="36" fillId="13" borderId="8" xfId="2" applyFont="1" applyFill="1" applyBorder="1" applyAlignment="1">
      <alignment horizontal="center" vertical="center"/>
    </xf>
    <xf numFmtId="0" fontId="35" fillId="0" borderId="8" xfId="2" applyFont="1" applyBorder="1" applyAlignment="1">
      <alignment vertical="center"/>
    </xf>
  </cellXfs>
  <cellStyles count="5">
    <cellStyle name="Currency" xfId="4" builtinId="4"/>
    <cellStyle name="Hyperlink" xfId="3" builtinId="8"/>
    <cellStyle name="Normal" xfId="0" builtinId="0"/>
    <cellStyle name="Normal 2" xfId="2" xr:uid="{00000000-0005-0000-0000-000003000000}"/>
    <cellStyle name="Percent" xfId="1" builtinId="5"/>
  </cellStyles>
  <dxfs count="38">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0DB400"/>
        </patternFill>
      </fill>
    </dxf>
    <dxf>
      <font>
        <b/>
        <i val="0"/>
        <color theme="0"/>
      </font>
      <fill>
        <patternFill>
          <bgColor rgb="FF2D941C"/>
        </patternFill>
      </fill>
    </dxf>
    <dxf>
      <font>
        <b/>
        <i val="0"/>
        <color theme="0"/>
      </font>
      <fill>
        <patternFill>
          <bgColor theme="1"/>
        </patternFill>
      </fill>
    </dxf>
    <dxf>
      <font>
        <color theme="0"/>
      </font>
    </dxf>
    <dxf>
      <font>
        <color theme="0"/>
      </font>
    </dxf>
  </dxfs>
  <tableStyles count="0" defaultTableStyle="TableStyleMedium2" defaultPivotStyle="PivotStyleLight16"/>
  <colors>
    <mruColors>
      <color rgb="FFE4E4E4"/>
      <color rgb="FF44546A"/>
      <color rgb="FFDBF2F2"/>
      <color rgb="FF008F9E"/>
      <color rgb="FFE86489"/>
      <color rgb="FF5E3C67"/>
      <color rgb="FF92D050"/>
      <color rgb="FF0DB400"/>
      <color rgb="FF2D941C"/>
      <color rgb="FF360B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57</xdr:row>
      <xdr:rowOff>0</xdr:rowOff>
    </xdr:from>
    <xdr:to>
      <xdr:col>13</xdr:col>
      <xdr:colOff>466102</xdr:colOff>
      <xdr:row>65</xdr:row>
      <xdr:rowOff>47259</xdr:rowOff>
    </xdr:to>
    <xdr:pic>
      <xdr:nvPicPr>
        <xdr:cNvPr id="3" name="Picture 2">
          <a:extLst>
            <a:ext uri="{FF2B5EF4-FFF2-40B4-BE49-F238E27FC236}">
              <a16:creationId xmlns:a16="http://schemas.microsoft.com/office/drawing/2014/main" id="{78481DC2-3C41-105A-54D6-13A82212AE9D}"/>
            </a:ext>
          </a:extLst>
        </xdr:cNvPr>
        <xdr:cNvPicPr>
          <a:picLocks noChangeAspect="1"/>
        </xdr:cNvPicPr>
      </xdr:nvPicPr>
      <xdr:blipFill>
        <a:blip xmlns:r="http://schemas.openxmlformats.org/officeDocument/2006/relationships" r:embed="rId1"/>
        <a:stretch>
          <a:fillRect/>
        </a:stretch>
      </xdr:blipFill>
      <xdr:spPr>
        <a:xfrm>
          <a:off x="10410825" y="14678025"/>
          <a:ext cx="4980952" cy="2923809"/>
        </a:xfrm>
        <a:prstGeom prst="rect">
          <a:avLst/>
        </a:prstGeom>
      </xdr:spPr>
    </xdr:pic>
    <xdr:clientData/>
  </xdr:twoCellAnchor>
  <xdr:twoCellAnchor editAs="oneCell">
    <xdr:from>
      <xdr:col>0</xdr:col>
      <xdr:colOff>123825</xdr:colOff>
      <xdr:row>0</xdr:row>
      <xdr:rowOff>104775</xdr:rowOff>
    </xdr:from>
    <xdr:to>
      <xdr:col>0</xdr:col>
      <xdr:colOff>3007483</xdr:colOff>
      <xdr:row>2</xdr:row>
      <xdr:rowOff>152826</xdr:rowOff>
    </xdr:to>
    <xdr:pic>
      <xdr:nvPicPr>
        <xdr:cNvPr id="2" name="Picture 1">
          <a:extLst>
            <a:ext uri="{FF2B5EF4-FFF2-40B4-BE49-F238E27FC236}">
              <a16:creationId xmlns:a16="http://schemas.microsoft.com/office/drawing/2014/main" id="{CA35692B-6F49-73F4-5FD6-187BF1271EB7}"/>
            </a:ext>
          </a:extLst>
        </xdr:cNvPr>
        <xdr:cNvPicPr>
          <a:picLocks noChangeAspect="1"/>
        </xdr:cNvPicPr>
      </xdr:nvPicPr>
      <xdr:blipFill>
        <a:blip xmlns:r="http://schemas.openxmlformats.org/officeDocument/2006/relationships" r:embed="rId2"/>
        <a:stretch>
          <a:fillRect/>
        </a:stretch>
      </xdr:blipFill>
      <xdr:spPr>
        <a:xfrm>
          <a:off x="123825" y="104775"/>
          <a:ext cx="2883658"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714375</xdr:colOff>
          <xdr:row>110</xdr:row>
          <xdr:rowOff>57150</xdr:rowOff>
        </xdr:from>
        <xdr:to>
          <xdr:col>5</xdr:col>
          <xdr:colOff>352425</xdr:colOff>
          <xdr:row>112</xdr:row>
          <xdr:rowOff>171450</xdr:rowOff>
        </xdr:to>
        <xdr:sp macro="" textlink="">
          <xdr:nvSpPr>
            <xdr:cNvPr id="2066" name="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Print </a:t>
              </a:r>
              <a:r>
                <a:rPr lang="en-AU" sz="1100" b="0" i="0" u="none" strike="noStrike" baseline="0">
                  <a:solidFill>
                    <a:srgbClr val="000000"/>
                  </a:solidFill>
                  <a:latin typeface="Arial"/>
                  <a:cs typeface="Arial"/>
                </a:rPr>
                <a:t>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85725</xdr:colOff>
          <xdr:row>110</xdr:row>
          <xdr:rowOff>38100</xdr:rowOff>
        </xdr:from>
        <xdr:to>
          <xdr:col>8</xdr:col>
          <xdr:colOff>752475</xdr:colOff>
          <xdr:row>112</xdr:row>
          <xdr:rowOff>161925</xdr:rowOff>
        </xdr:to>
        <xdr:sp macro="" textlink="">
          <xdr:nvSpPr>
            <xdr:cNvPr id="2065" name="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summary (to send to consultant)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2581275</xdr:colOff>
          <xdr:row>110</xdr:row>
          <xdr:rowOff>57150</xdr:rowOff>
        </xdr:from>
        <xdr:to>
          <xdr:col>2</xdr:col>
          <xdr:colOff>247650</xdr:colOff>
          <xdr:row>112</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complete document</a:t>
              </a:r>
            </a:p>
          </xdr:txBody>
        </xdr:sp>
        <xdr:clientData fPrintsWithSheet="0"/>
      </xdr:twoCellAnchor>
    </mc:Choice>
    <mc:Fallback/>
  </mc:AlternateContent>
  <xdr:twoCellAnchor editAs="oneCell">
    <xdr:from>
      <xdr:col>0</xdr:col>
      <xdr:colOff>142875</xdr:colOff>
      <xdr:row>0</xdr:row>
      <xdr:rowOff>95250</xdr:rowOff>
    </xdr:from>
    <xdr:to>
      <xdr:col>0</xdr:col>
      <xdr:colOff>3026533</xdr:colOff>
      <xdr:row>2</xdr:row>
      <xdr:rowOff>143301</xdr:rowOff>
    </xdr:to>
    <xdr:pic>
      <xdr:nvPicPr>
        <xdr:cNvPr id="2" name="Picture 1">
          <a:extLst>
            <a:ext uri="{FF2B5EF4-FFF2-40B4-BE49-F238E27FC236}">
              <a16:creationId xmlns:a16="http://schemas.microsoft.com/office/drawing/2014/main" id="{31550691-02AC-4219-54D8-67387A495253}"/>
            </a:ext>
          </a:extLst>
        </xdr:cNvPr>
        <xdr:cNvPicPr>
          <a:picLocks noChangeAspect="1"/>
        </xdr:cNvPicPr>
      </xdr:nvPicPr>
      <xdr:blipFill>
        <a:blip xmlns:r="http://schemas.openxmlformats.org/officeDocument/2006/relationships" r:embed="rId1"/>
        <a:stretch>
          <a:fillRect/>
        </a:stretch>
      </xdr:blipFill>
      <xdr:spPr>
        <a:xfrm>
          <a:off x="142875" y="95250"/>
          <a:ext cx="2883658" cy="52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find.finance.wa.gov.au/Policy%20and%20Practice/Industry%20Liaison/Projects/Panel%20Development/Cost%20Management%20Panel/Cost%20Manager%20Performance%20Assessment%20Template_cutdow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find.finance.wa.gov.au/knowledge-centre/Works%20Documents/Cost%20Manager%20CPR_Pil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Info &amp; Criteria"/>
      <sheetName val="Summary and Additional Comments"/>
      <sheetName val="BMW - Workings"/>
      <sheetName val="Data Entry"/>
      <sheetName val="Notes"/>
      <sheetName val="weightings"/>
      <sheetName val="revisions"/>
      <sheetName val="Cost Manager Performance Assess"/>
    </sheetNames>
    <sheetDataSet>
      <sheetData sheetId="0">
        <row r="16">
          <cell r="C16" t="str">
            <v>Reporting Officer</v>
          </cell>
        </row>
      </sheetData>
      <sheetData sheetId="1" refreshError="1"/>
      <sheetData sheetId="2">
        <row r="132">
          <cell r="K132" t="str">
            <v>Practical Completion</v>
          </cell>
        </row>
        <row r="133">
          <cell r="K133" t="str">
            <v>3 Months after Practical Completion</v>
          </cell>
        </row>
        <row r="134">
          <cell r="K134" t="str">
            <v>Exception Reporting</v>
          </cell>
        </row>
        <row r="141">
          <cell r="K141" t="str">
            <v xml:space="preserve">Asset Planning </v>
          </cell>
        </row>
        <row r="142">
          <cell r="K142" t="str">
            <v>Schematic Design</v>
          </cell>
        </row>
        <row r="143">
          <cell r="K143" t="str">
            <v>Design Documentation</v>
          </cell>
        </row>
        <row r="144">
          <cell r="K144" t="str">
            <v>Tender Award</v>
          </cell>
        </row>
        <row r="145">
          <cell r="K145" t="str">
            <v>Under Construction</v>
          </cell>
        </row>
        <row r="146">
          <cell r="K146" t="str">
            <v>Practical Completion</v>
          </cell>
        </row>
        <row r="147">
          <cell r="K147" t="str">
            <v>In Defects Liability Period</v>
          </cell>
        </row>
        <row r="148">
          <cell r="K148" t="str">
            <v>Finalisation of Contract</v>
          </cell>
        </row>
        <row r="150">
          <cell r="K150">
            <v>0</v>
          </cell>
        </row>
        <row r="151">
          <cell r="K151">
            <v>1</v>
          </cell>
        </row>
        <row r="152">
          <cell r="K152">
            <v>2</v>
          </cell>
        </row>
        <row r="153">
          <cell r="K153">
            <v>3</v>
          </cell>
        </row>
        <row r="154">
          <cell r="K154">
            <v>4</v>
          </cell>
        </row>
        <row r="167">
          <cell r="K167" t="str">
            <v>Engineering and Building Specialists Panel 2014</v>
          </cell>
        </row>
        <row r="168">
          <cell r="K168" t="str">
            <v>Occupational Safety and Health Panel 2014</v>
          </cell>
        </row>
        <row r="169">
          <cell r="K169" t="str">
            <v>Architectural Services Panel 2012</v>
          </cell>
        </row>
        <row r="170">
          <cell r="K170" t="str">
            <v>Project Management and Asset Planning Services Panel 2012</v>
          </cell>
        </row>
        <row r="171">
          <cell r="K171" t="str">
            <v>Cost Management Services Panel 2011</v>
          </cell>
        </row>
        <row r="172">
          <cell r="K172" t="str">
            <v>Interior Fit-out &amp; Workplace Design Panel 2015</v>
          </cell>
        </row>
        <row r="173">
          <cell r="K173" t="str">
            <v>Interior Fit-out Panel 2009</v>
          </cell>
        </row>
        <row r="174">
          <cell r="K174" t="str">
            <v>Open Tender</v>
          </cell>
        </row>
        <row r="175">
          <cell r="K175" t="str">
            <v>Other Panel</v>
          </cell>
        </row>
        <row r="177">
          <cell r="K177" t="str">
            <v>Lead Consultant</v>
          </cell>
        </row>
        <row r="178">
          <cell r="K178" t="str">
            <v>Lead Consultant/Supers Rep</v>
          </cell>
        </row>
        <row r="179">
          <cell r="K179" t="str">
            <v>Consultant</v>
          </cell>
        </row>
        <row r="180">
          <cell r="K180" t="str">
            <v>Project Manager</v>
          </cell>
        </row>
        <row r="181">
          <cell r="K181" t="str">
            <v>Project Manager/Supers Rep</v>
          </cell>
        </row>
        <row r="182">
          <cell r="K182" t="str">
            <v>Supers Rep</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current workings"/>
      <sheetName val="interactive"/>
      <sheetName val="Proposed"/>
      <sheetName val="Data Entry"/>
      <sheetName val="Proposed Workings"/>
      <sheetName val="Demo"/>
      <sheetName val="Case Studies"/>
      <sheetName val="summary"/>
      <sheetName val="Guidance Notes"/>
    </sheetNames>
    <sheetDataSet>
      <sheetData sheetId="0"/>
      <sheetData sheetId="1"/>
      <sheetData sheetId="2">
        <row r="49">
          <cell r="B49" t="str">
            <v xml:space="preserve">2nd lowest tender </v>
          </cell>
        </row>
        <row r="58">
          <cell r="B58" t="str">
            <v>Quality of Cost Management</v>
          </cell>
        </row>
        <row r="62">
          <cell r="B62" t="str">
            <v>Quality of Documentation and Service</v>
          </cell>
        </row>
        <row r="66">
          <cell r="B66" t="str">
            <v>Time Management</v>
          </cell>
        </row>
        <row r="69">
          <cell r="B69" t="str">
            <v>Resource Management</v>
          </cell>
        </row>
        <row r="73">
          <cell r="B73" t="str">
            <v>Communications and Relationships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76"/>
  <sheetViews>
    <sheetView showGridLines="0" tabSelected="1" zoomScaleNormal="100" zoomScaleSheetLayoutView="100" workbookViewId="0">
      <selection activeCell="B5" sqref="B5:H5"/>
    </sheetView>
  </sheetViews>
  <sheetFormatPr defaultRowHeight="15" x14ac:dyDescent="0.25"/>
  <cols>
    <col min="1" max="1" width="45.75" style="4" customWidth="1"/>
    <col min="2" max="2" width="13.625" style="4" customWidth="1"/>
    <col min="3" max="5" width="9.75" style="4" customWidth="1"/>
    <col min="6" max="7" width="16.75" style="4" customWidth="1"/>
    <col min="8" max="8" width="10.875" style="4" customWidth="1"/>
    <col min="9" max="9" width="3.75" style="139" customWidth="1"/>
    <col min="10" max="10" width="32.25" style="139" bestFit="1" customWidth="1"/>
    <col min="11" max="13" width="9" style="147"/>
  </cols>
  <sheetData>
    <row r="1" spans="1:13" ht="18.95" customHeight="1" x14ac:dyDescent="0.2">
      <c r="A1" s="230" t="s">
        <v>217</v>
      </c>
      <c r="B1" s="231"/>
      <c r="C1" s="231"/>
      <c r="D1" s="231"/>
      <c r="E1" s="231"/>
      <c r="F1" s="231"/>
      <c r="G1" s="231"/>
      <c r="H1" s="232"/>
      <c r="I1" s="138"/>
      <c r="J1" s="146" t="s">
        <v>211</v>
      </c>
    </row>
    <row r="2" spans="1:13" ht="18.95" customHeight="1" x14ac:dyDescent="0.2">
      <c r="A2" s="233"/>
      <c r="B2" s="234"/>
      <c r="C2" s="234"/>
      <c r="D2" s="234"/>
      <c r="E2" s="234"/>
      <c r="F2" s="234"/>
      <c r="G2" s="234"/>
      <c r="H2" s="235"/>
      <c r="I2" s="138"/>
      <c r="J2" s="146" t="s">
        <v>213</v>
      </c>
    </row>
    <row r="3" spans="1:13" ht="18.95" customHeight="1" x14ac:dyDescent="0.2">
      <c r="A3" s="236"/>
      <c r="B3" s="237"/>
      <c r="C3" s="237"/>
      <c r="D3" s="237"/>
      <c r="E3" s="237"/>
      <c r="F3" s="237"/>
      <c r="G3" s="237"/>
      <c r="H3" s="238"/>
      <c r="I3" s="138"/>
      <c r="J3" s="146" t="s">
        <v>160</v>
      </c>
    </row>
    <row r="4" spans="1:13" ht="21.75" customHeight="1" x14ac:dyDescent="0.25">
      <c r="A4" s="224" t="s">
        <v>0</v>
      </c>
      <c r="B4" s="224"/>
      <c r="C4" s="224"/>
      <c r="D4" s="224"/>
      <c r="E4" s="224"/>
      <c r="F4" s="224"/>
      <c r="G4" s="224"/>
      <c r="H4" s="224"/>
      <c r="J4" s="178" t="s">
        <v>212</v>
      </c>
    </row>
    <row r="5" spans="1:13" s="71" customFormat="1" ht="28.5" customHeight="1" x14ac:dyDescent="0.2">
      <c r="A5" s="68" t="s">
        <v>170</v>
      </c>
      <c r="B5" s="227"/>
      <c r="C5" s="227"/>
      <c r="D5" s="227"/>
      <c r="E5" s="227"/>
      <c r="F5" s="227"/>
      <c r="G5" s="227"/>
      <c r="H5" s="227"/>
      <c r="I5" s="70"/>
      <c r="J5" s="140"/>
      <c r="K5" s="148"/>
      <c r="L5" s="148"/>
      <c r="M5" s="148"/>
    </row>
    <row r="6" spans="1:13" s="71" customFormat="1" ht="7.5" customHeight="1" x14ac:dyDescent="0.2">
      <c r="A6" s="68"/>
      <c r="B6" s="67"/>
      <c r="C6" s="67"/>
      <c r="D6" s="67"/>
      <c r="E6" s="67"/>
      <c r="F6" s="67"/>
      <c r="G6" s="67"/>
      <c r="H6" s="67"/>
      <c r="I6" s="140"/>
      <c r="J6" s="140"/>
      <c r="K6" s="148"/>
      <c r="L6" s="148"/>
      <c r="M6" s="148"/>
    </row>
    <row r="7" spans="1:13" s="71" customFormat="1" ht="21.75" customHeight="1" x14ac:dyDescent="0.2">
      <c r="A7" s="65" t="s">
        <v>214</v>
      </c>
      <c r="B7" s="225"/>
      <c r="C7" s="225"/>
      <c r="D7" s="225"/>
      <c r="E7" s="225"/>
      <c r="F7" s="225"/>
      <c r="G7" s="225"/>
      <c r="H7" s="225"/>
      <c r="I7" s="70"/>
      <c r="J7" s="140"/>
      <c r="K7" s="148"/>
      <c r="L7" s="148"/>
      <c r="M7" s="148"/>
    </row>
    <row r="8" spans="1:13" s="71" customFormat="1" ht="7.5" customHeight="1" x14ac:dyDescent="0.2">
      <c r="A8" s="68"/>
      <c r="B8" s="67"/>
      <c r="C8" s="67"/>
      <c r="D8" s="67"/>
      <c r="E8" s="67"/>
      <c r="F8" s="67"/>
      <c r="G8" s="67"/>
      <c r="H8" s="67"/>
      <c r="I8" s="140"/>
      <c r="J8" s="140"/>
      <c r="K8" s="148"/>
      <c r="L8" s="148"/>
      <c r="M8" s="148"/>
    </row>
    <row r="9" spans="1:13" s="71" customFormat="1" ht="16.5" customHeight="1" x14ac:dyDescent="0.2">
      <c r="A9" s="68" t="s">
        <v>9</v>
      </c>
      <c r="B9" s="241" t="s">
        <v>203</v>
      </c>
      <c r="C9" s="241"/>
      <c r="D9" s="241"/>
      <c r="E9" s="241"/>
      <c r="F9" s="241"/>
      <c r="G9" s="241"/>
      <c r="H9" s="241"/>
      <c r="I9" s="143"/>
      <c r="J9" s="140"/>
      <c r="K9" s="148"/>
      <c r="L9" s="148"/>
      <c r="M9" s="148"/>
    </row>
    <row r="10" spans="1:13" s="71" customFormat="1" ht="7.5" customHeight="1" x14ac:dyDescent="0.2">
      <c r="A10" s="68"/>
      <c r="B10" s="67"/>
      <c r="C10" s="67"/>
      <c r="D10" s="67"/>
      <c r="E10" s="67"/>
      <c r="F10" s="67"/>
      <c r="G10" s="67"/>
      <c r="H10" s="67"/>
      <c r="I10" s="140"/>
      <c r="J10" s="140"/>
      <c r="K10" s="148"/>
      <c r="L10" s="148"/>
      <c r="M10" s="148"/>
    </row>
    <row r="11" spans="1:13" s="71" customFormat="1" ht="16.5" customHeight="1" x14ac:dyDescent="0.2">
      <c r="A11" s="67" t="s">
        <v>3</v>
      </c>
      <c r="B11" s="229"/>
      <c r="C11" s="229"/>
      <c r="D11" s="229"/>
      <c r="E11" s="229"/>
      <c r="F11" s="229"/>
      <c r="G11" s="229"/>
      <c r="H11" s="229"/>
      <c r="I11" s="141"/>
      <c r="J11" s="140"/>
      <c r="K11" s="148"/>
      <c r="L11" s="148"/>
      <c r="M11" s="148"/>
    </row>
    <row r="12" spans="1:13" s="71" customFormat="1" ht="7.5" customHeight="1" x14ac:dyDescent="0.2">
      <c r="A12" s="67"/>
      <c r="B12" s="67"/>
      <c r="C12" s="67"/>
      <c r="D12" s="67"/>
      <c r="E12" s="67"/>
      <c r="F12" s="67"/>
      <c r="G12" s="67"/>
      <c r="H12" s="67"/>
      <c r="I12" s="140"/>
      <c r="J12" s="140"/>
      <c r="K12" s="148"/>
      <c r="L12" s="148"/>
      <c r="M12" s="148"/>
    </row>
    <row r="13" spans="1:13" s="71" customFormat="1" ht="16.5" customHeight="1" x14ac:dyDescent="0.2">
      <c r="A13" s="67" t="s">
        <v>4</v>
      </c>
      <c r="B13" s="225"/>
      <c r="C13" s="225"/>
      <c r="D13" s="225"/>
      <c r="E13" s="225"/>
      <c r="F13" s="225"/>
      <c r="G13" s="225"/>
      <c r="H13" s="225"/>
      <c r="I13" s="70"/>
      <c r="J13" s="140"/>
      <c r="K13" s="148"/>
      <c r="L13" s="148"/>
      <c r="M13" s="148"/>
    </row>
    <row r="14" spans="1:13" s="71" customFormat="1" ht="7.5" customHeight="1" x14ac:dyDescent="0.2">
      <c r="A14" s="67"/>
      <c r="B14" s="67"/>
      <c r="C14" s="67"/>
      <c r="D14" s="67"/>
      <c r="E14" s="67"/>
      <c r="F14" s="67"/>
      <c r="G14" s="67"/>
      <c r="H14" s="67"/>
      <c r="I14" s="140"/>
      <c r="J14" s="140"/>
      <c r="K14" s="148"/>
      <c r="L14" s="148"/>
      <c r="M14" s="148"/>
    </row>
    <row r="15" spans="1:13" s="71" customFormat="1" ht="16.5" customHeight="1" x14ac:dyDescent="0.2">
      <c r="A15" s="67" t="s">
        <v>200</v>
      </c>
      <c r="B15" s="225"/>
      <c r="C15" s="225"/>
      <c r="D15" s="225"/>
      <c r="E15" s="225"/>
      <c r="F15" s="225"/>
      <c r="G15" s="225"/>
      <c r="H15" s="225"/>
      <c r="I15" s="70"/>
      <c r="J15" s="140"/>
      <c r="K15" s="148"/>
      <c r="L15" s="148"/>
      <c r="M15" s="148"/>
    </row>
    <row r="16" spans="1:13" s="71" customFormat="1" ht="7.5" customHeight="1" x14ac:dyDescent="0.2">
      <c r="A16" s="67"/>
      <c r="B16" s="67"/>
      <c r="C16" s="67"/>
      <c r="D16" s="67"/>
      <c r="E16" s="67"/>
      <c r="F16" s="67"/>
      <c r="G16" s="67"/>
      <c r="H16" s="67"/>
      <c r="I16" s="140"/>
      <c r="J16" s="140"/>
      <c r="K16" s="148"/>
      <c r="L16" s="148"/>
      <c r="M16" s="148"/>
    </row>
    <row r="17" spans="1:13" s="71" customFormat="1" ht="16.5" customHeight="1" x14ac:dyDescent="0.2">
      <c r="A17" s="67" t="s">
        <v>6</v>
      </c>
      <c r="B17" s="225"/>
      <c r="C17" s="225"/>
      <c r="D17" s="225"/>
      <c r="E17" s="225"/>
      <c r="F17" s="225"/>
      <c r="G17" s="225"/>
      <c r="H17" s="225"/>
      <c r="I17" s="70"/>
      <c r="J17" s="140"/>
      <c r="K17" s="148"/>
      <c r="L17" s="148"/>
      <c r="M17" s="148"/>
    </row>
    <row r="18" spans="1:13" s="71" customFormat="1" ht="7.5" customHeight="1" x14ac:dyDescent="0.2">
      <c r="A18" s="68"/>
      <c r="B18" s="67"/>
      <c r="C18" s="67"/>
      <c r="D18" s="67"/>
      <c r="E18" s="67"/>
      <c r="F18" s="67"/>
      <c r="G18" s="67"/>
      <c r="H18" s="67"/>
      <c r="I18" s="140"/>
      <c r="J18" s="140"/>
      <c r="K18" s="148"/>
      <c r="L18" s="148"/>
      <c r="M18" s="148"/>
    </row>
    <row r="19" spans="1:13" s="71" customFormat="1" ht="16.5" customHeight="1" x14ac:dyDescent="0.2">
      <c r="A19" s="68" t="s">
        <v>201</v>
      </c>
      <c r="B19" s="226">
        <v>45839</v>
      </c>
      <c r="C19" s="226"/>
      <c r="D19" s="226"/>
      <c r="E19" s="226"/>
      <c r="F19" s="226"/>
      <c r="G19" s="226"/>
      <c r="H19" s="226"/>
      <c r="I19" s="142"/>
      <c r="J19" s="140"/>
      <c r="K19" s="148"/>
      <c r="L19" s="148"/>
      <c r="M19" s="148"/>
    </row>
    <row r="20" spans="1:13" s="71" customFormat="1" ht="11.25" customHeight="1" x14ac:dyDescent="0.2">
      <c r="A20" s="68"/>
      <c r="B20" s="67"/>
      <c r="C20" s="67"/>
      <c r="D20" s="67"/>
      <c r="E20" s="67"/>
      <c r="F20" s="67"/>
      <c r="G20" s="67"/>
      <c r="H20" s="67"/>
      <c r="I20" s="140"/>
      <c r="J20" s="140"/>
      <c r="K20" s="148"/>
      <c r="L20" s="148"/>
      <c r="M20" s="148"/>
    </row>
    <row r="21" spans="1:13" s="71" customFormat="1" ht="15.75" x14ac:dyDescent="0.2">
      <c r="A21" s="224" t="s">
        <v>169</v>
      </c>
      <c r="B21" s="224"/>
      <c r="C21" s="224"/>
      <c r="D21" s="224"/>
      <c r="E21" s="224"/>
      <c r="F21" s="224"/>
      <c r="G21" s="224"/>
      <c r="H21" s="224"/>
      <c r="I21" s="140"/>
      <c r="J21" s="140"/>
      <c r="K21" s="148"/>
      <c r="L21" s="148"/>
      <c r="M21" s="148"/>
    </row>
    <row r="22" spans="1:13" s="71" customFormat="1" ht="7.5" customHeight="1" x14ac:dyDescent="0.2">
      <c r="A22" s="72"/>
      <c r="B22" s="66"/>
      <c r="C22" s="66"/>
      <c r="D22" s="66"/>
      <c r="E22" s="66"/>
      <c r="F22" s="66"/>
      <c r="G22" s="66"/>
      <c r="H22" s="66"/>
      <c r="I22" s="140"/>
      <c r="J22" s="140"/>
      <c r="K22" s="148"/>
      <c r="L22" s="148"/>
      <c r="M22" s="148"/>
    </row>
    <row r="23" spans="1:13" s="71" customFormat="1" ht="15" customHeight="1" x14ac:dyDescent="0.2">
      <c r="A23" s="68" t="s">
        <v>165</v>
      </c>
      <c r="B23" s="229"/>
      <c r="C23" s="229"/>
      <c r="D23" s="229"/>
      <c r="E23" s="229"/>
      <c r="F23" s="229"/>
      <c r="G23" s="229"/>
      <c r="H23" s="229"/>
      <c r="I23" s="141"/>
      <c r="J23" s="140"/>
      <c r="K23" s="148"/>
      <c r="L23" s="148"/>
      <c r="M23" s="148"/>
    </row>
    <row r="24" spans="1:13" s="71" customFormat="1" ht="7.5" customHeight="1" x14ac:dyDescent="0.2">
      <c r="A24" s="68"/>
      <c r="B24" s="67"/>
      <c r="C24" s="67"/>
      <c r="D24" s="67"/>
      <c r="E24" s="67"/>
      <c r="F24" s="67"/>
      <c r="G24" s="67"/>
      <c r="H24" s="67"/>
      <c r="I24" s="140"/>
      <c r="J24" s="140"/>
      <c r="K24" s="148"/>
      <c r="L24" s="148"/>
      <c r="M24" s="148"/>
    </row>
    <row r="25" spans="1:13" s="71" customFormat="1" ht="15" customHeight="1" x14ac:dyDescent="0.2">
      <c r="A25" s="68" t="s">
        <v>1</v>
      </c>
      <c r="B25" s="225" t="s">
        <v>82</v>
      </c>
      <c r="C25" s="225"/>
      <c r="D25" s="225"/>
      <c r="E25" s="225"/>
      <c r="F25" s="225"/>
      <c r="G25" s="225"/>
      <c r="H25" s="225"/>
      <c r="I25" s="70"/>
      <c r="J25" s="140"/>
      <c r="K25" s="148"/>
      <c r="L25" s="148"/>
      <c r="M25" s="148"/>
    </row>
    <row r="26" spans="1:13" s="71" customFormat="1" ht="7.5" customHeight="1" x14ac:dyDescent="0.2">
      <c r="A26" s="68"/>
      <c r="B26" s="67"/>
      <c r="C26" s="67"/>
      <c r="D26" s="67"/>
      <c r="E26" s="67"/>
      <c r="F26" s="67"/>
      <c r="G26" s="67"/>
      <c r="H26" s="67"/>
      <c r="I26" s="140"/>
      <c r="J26" s="140"/>
      <c r="K26" s="148"/>
      <c r="L26" s="148"/>
      <c r="M26" s="148"/>
    </row>
    <row r="27" spans="1:13" s="71" customFormat="1" ht="15" customHeight="1" x14ac:dyDescent="0.2">
      <c r="A27" s="68" t="s">
        <v>7</v>
      </c>
      <c r="B27" s="229"/>
      <c r="C27" s="229"/>
      <c r="D27" s="229"/>
      <c r="E27" s="229"/>
      <c r="F27" s="229"/>
      <c r="G27" s="229"/>
      <c r="H27" s="229"/>
      <c r="I27" s="141"/>
      <c r="J27" s="140"/>
      <c r="K27" s="148"/>
      <c r="L27" s="148"/>
      <c r="M27" s="148"/>
    </row>
    <row r="28" spans="1:13" s="71" customFormat="1" ht="7.5" customHeight="1" x14ac:dyDescent="0.2">
      <c r="A28" s="68"/>
      <c r="B28" s="67"/>
      <c r="C28" s="67"/>
      <c r="D28" s="67"/>
      <c r="E28" s="67"/>
      <c r="F28" s="67"/>
      <c r="G28" s="67"/>
      <c r="H28" s="67"/>
      <c r="I28" s="140"/>
      <c r="J28" s="140"/>
      <c r="K28" s="148"/>
      <c r="L28" s="148"/>
      <c r="M28" s="148"/>
    </row>
    <row r="29" spans="1:13" s="71" customFormat="1" ht="23.25" customHeight="1" x14ac:dyDescent="0.2">
      <c r="A29" s="65" t="s">
        <v>215</v>
      </c>
      <c r="B29" s="225"/>
      <c r="C29" s="225"/>
      <c r="D29" s="225"/>
      <c r="E29" s="225"/>
      <c r="F29" s="225"/>
      <c r="G29" s="225"/>
      <c r="H29" s="225"/>
      <c r="I29" s="70"/>
      <c r="J29" s="140"/>
      <c r="K29" s="148"/>
      <c r="L29" s="148"/>
      <c r="M29" s="148"/>
    </row>
    <row r="30" spans="1:13" s="71" customFormat="1" ht="7.5" customHeight="1" x14ac:dyDescent="0.2">
      <c r="A30" s="68"/>
      <c r="B30" s="67"/>
      <c r="C30" s="67"/>
      <c r="D30" s="67"/>
      <c r="E30" s="67"/>
      <c r="F30" s="67"/>
      <c r="G30" s="67"/>
      <c r="H30" s="67"/>
      <c r="I30" s="140"/>
      <c r="J30" s="140"/>
      <c r="K30" s="148"/>
      <c r="L30" s="148"/>
      <c r="M30" s="148"/>
    </row>
    <row r="31" spans="1:13" s="71" customFormat="1" ht="15" customHeight="1" x14ac:dyDescent="0.2">
      <c r="A31" s="68" t="s">
        <v>167</v>
      </c>
      <c r="B31" s="226">
        <v>45658</v>
      </c>
      <c r="C31" s="226"/>
      <c r="D31" s="226"/>
      <c r="E31" s="226"/>
      <c r="F31" s="226"/>
      <c r="G31" s="226"/>
      <c r="H31" s="226"/>
      <c r="I31" s="142"/>
      <c r="J31" s="140"/>
      <c r="K31" s="148"/>
      <c r="L31" s="148"/>
      <c r="M31" s="148"/>
    </row>
    <row r="32" spans="1:13" s="71" customFormat="1" ht="7.5" customHeight="1" x14ac:dyDescent="0.2">
      <c r="A32" s="68"/>
      <c r="B32" s="73"/>
      <c r="C32" s="73"/>
      <c r="D32" s="73"/>
      <c r="E32" s="73"/>
      <c r="F32" s="73"/>
      <c r="G32" s="73"/>
      <c r="H32" s="73"/>
      <c r="I32" s="140"/>
      <c r="J32" s="140"/>
      <c r="K32" s="148"/>
      <c r="L32" s="148"/>
      <c r="M32" s="148"/>
    </row>
    <row r="33" spans="1:13" s="71" customFormat="1" ht="15" customHeight="1" x14ac:dyDescent="0.2">
      <c r="A33" s="68" t="s">
        <v>209</v>
      </c>
      <c r="B33" s="225"/>
      <c r="C33" s="225"/>
      <c r="D33" s="225"/>
      <c r="E33" s="225"/>
      <c r="F33" s="225"/>
      <c r="G33" s="225"/>
      <c r="H33" s="225"/>
      <c r="I33" s="70"/>
      <c r="J33" s="140"/>
      <c r="K33" s="148"/>
      <c r="L33" s="148"/>
      <c r="M33" s="148"/>
    </row>
    <row r="34" spans="1:13" s="71" customFormat="1" ht="7.5" customHeight="1" x14ac:dyDescent="0.2">
      <c r="A34" s="68"/>
      <c r="B34" s="67"/>
      <c r="C34" s="67"/>
      <c r="D34" s="67"/>
      <c r="E34" s="67"/>
      <c r="F34" s="67"/>
      <c r="G34" s="67"/>
      <c r="H34" s="67"/>
      <c r="I34" s="140"/>
      <c r="J34" s="140"/>
      <c r="K34" s="148"/>
      <c r="L34" s="148"/>
      <c r="M34" s="148"/>
    </row>
    <row r="35" spans="1:13" s="71" customFormat="1" ht="15" customHeight="1" x14ac:dyDescent="0.2">
      <c r="A35" s="68" t="s">
        <v>181</v>
      </c>
      <c r="B35" s="225" t="s">
        <v>150</v>
      </c>
      <c r="C35" s="225"/>
      <c r="D35" s="225"/>
      <c r="E35" s="225"/>
      <c r="F35" s="225"/>
      <c r="G35" s="225"/>
      <c r="H35" s="225"/>
      <c r="I35" s="70"/>
      <c r="J35" s="140"/>
      <c r="K35" s="148"/>
      <c r="L35" s="148"/>
      <c r="M35" s="148"/>
    </row>
    <row r="36" spans="1:13" s="71" customFormat="1" x14ac:dyDescent="0.2">
      <c r="A36" s="72"/>
      <c r="B36" s="67"/>
      <c r="C36" s="67"/>
      <c r="D36" s="67"/>
      <c r="E36" s="67"/>
      <c r="F36" s="67"/>
      <c r="G36" s="67"/>
      <c r="H36" s="67"/>
      <c r="I36" s="140"/>
      <c r="J36" s="140"/>
      <c r="K36" s="148"/>
      <c r="L36" s="148"/>
      <c r="M36" s="148"/>
    </row>
    <row r="37" spans="1:13" ht="22.7" customHeight="1" x14ac:dyDescent="0.25">
      <c r="A37" s="179" t="s">
        <v>57</v>
      </c>
      <c r="B37" s="228"/>
      <c r="C37" s="228"/>
      <c r="D37" s="239"/>
      <c r="E37" s="239"/>
      <c r="F37" s="240"/>
      <c r="G37" s="240"/>
      <c r="H37" s="8"/>
    </row>
    <row r="38" spans="1:13" ht="94.15" customHeight="1" x14ac:dyDescent="0.25">
      <c r="A38" s="9" t="s">
        <v>86</v>
      </c>
      <c r="B38" s="213" t="s">
        <v>119</v>
      </c>
      <c r="C38" s="215"/>
      <c r="D38" s="213" t="s">
        <v>126</v>
      </c>
      <c r="E38" s="215"/>
      <c r="F38" s="10" t="s">
        <v>128</v>
      </c>
      <c r="G38" s="10" t="s">
        <v>153</v>
      </c>
      <c r="H38" s="10" t="s">
        <v>138</v>
      </c>
    </row>
    <row r="39" spans="1:13" s="71" customFormat="1" ht="45" x14ac:dyDescent="0.2">
      <c r="A39" s="74" t="s">
        <v>120</v>
      </c>
      <c r="B39" s="202">
        <v>1000</v>
      </c>
      <c r="C39" s="202"/>
      <c r="D39" s="203"/>
      <c r="E39" s="204"/>
      <c r="F39" s="75"/>
      <c r="G39" s="75"/>
      <c r="H39" s="75"/>
      <c r="I39" s="140"/>
      <c r="J39" s="140"/>
      <c r="K39" s="148"/>
      <c r="L39" s="148"/>
      <c r="M39" s="148"/>
    </row>
    <row r="40" spans="1:13" s="71" customFormat="1" x14ac:dyDescent="0.2">
      <c r="A40" s="76" t="s">
        <v>87</v>
      </c>
      <c r="B40" s="202"/>
      <c r="C40" s="202"/>
      <c r="D40" s="203"/>
      <c r="E40" s="204"/>
      <c r="F40" s="77">
        <f>+B40-D40</f>
        <v>0</v>
      </c>
      <c r="G40" s="78" t="e">
        <f>IF(B39="","",+F40/D40)</f>
        <v>#DIV/0!</v>
      </c>
      <c r="H40" s="28" t="str">
        <f>IF(B40="","",'BMW Workings'!D54*10%)</f>
        <v/>
      </c>
      <c r="I40" s="140"/>
      <c r="J40" s="140"/>
      <c r="K40" s="148"/>
      <c r="L40" s="148"/>
      <c r="M40" s="148"/>
    </row>
    <row r="41" spans="1:13" s="71" customFormat="1" x14ac:dyDescent="0.2">
      <c r="A41" s="76" t="s">
        <v>88</v>
      </c>
      <c r="B41" s="202"/>
      <c r="C41" s="202"/>
      <c r="D41" s="203"/>
      <c r="E41" s="204"/>
      <c r="F41" s="77">
        <f>+B41-D41</f>
        <v>0</v>
      </c>
      <c r="G41" s="78" t="e">
        <f>IF(B39="","",+F41/D41)</f>
        <v>#DIV/0!</v>
      </c>
      <c r="H41" s="28" t="str">
        <f>IF(B41="","",'BMW Workings'!D55*30%)</f>
        <v/>
      </c>
      <c r="I41" s="140"/>
      <c r="J41" s="140"/>
      <c r="K41" s="148"/>
      <c r="L41" s="148"/>
      <c r="M41" s="148"/>
    </row>
    <row r="42" spans="1:13" s="71" customFormat="1" ht="30" x14ac:dyDescent="0.2">
      <c r="A42" s="74" t="s">
        <v>121</v>
      </c>
      <c r="B42" s="202"/>
      <c r="C42" s="202"/>
      <c r="D42" s="203"/>
      <c r="E42" s="204"/>
      <c r="F42" s="77">
        <f>+B42-D42</f>
        <v>0</v>
      </c>
      <c r="G42" s="78" t="e">
        <f>IF(B39="","",+F42/D42)</f>
        <v>#DIV/0!</v>
      </c>
      <c r="H42" s="28" t="str">
        <f>IF(B42="","",'BMW Workings'!D56*60%)</f>
        <v/>
      </c>
      <c r="I42" s="149" t="str">
        <f>IF(B42="","",(SUM(H40:H42)))</f>
        <v/>
      </c>
      <c r="J42" s="140"/>
      <c r="K42" s="148"/>
      <c r="L42" s="148"/>
      <c r="M42" s="148"/>
    </row>
    <row r="43" spans="1:13" s="71" customFormat="1" ht="43.5" customHeight="1" x14ac:dyDescent="0.2">
      <c r="A43" s="206" t="s">
        <v>122</v>
      </c>
      <c r="B43" s="206"/>
      <c r="C43" s="206"/>
      <c r="D43" s="206"/>
      <c r="E43" s="206"/>
      <c r="F43" s="206"/>
      <c r="G43" s="206"/>
      <c r="H43" s="206"/>
      <c r="I43" s="144"/>
      <c r="J43" s="140"/>
      <c r="K43" s="148"/>
      <c r="L43" s="148"/>
      <c r="M43" s="148"/>
    </row>
    <row r="44" spans="1:13" ht="13.7" customHeight="1" x14ac:dyDescent="0.25">
      <c r="A44" s="5"/>
      <c r="B44" s="5"/>
      <c r="C44" s="5"/>
      <c r="D44" s="5"/>
      <c r="E44" s="5"/>
      <c r="F44" s="5"/>
      <c r="G44" s="5"/>
      <c r="H44" s="5"/>
      <c r="I44" s="145"/>
    </row>
    <row r="45" spans="1:13" ht="112.7" customHeight="1" x14ac:dyDescent="0.25">
      <c r="A45" s="9" t="s">
        <v>89</v>
      </c>
      <c r="B45" s="198"/>
      <c r="C45" s="198"/>
      <c r="D45" s="199" t="s">
        <v>121</v>
      </c>
      <c r="E45" s="210"/>
      <c r="F45" s="10" t="s">
        <v>127</v>
      </c>
      <c r="G45" s="213" t="s">
        <v>154</v>
      </c>
      <c r="H45" s="215"/>
    </row>
    <row r="46" spans="1:13" x14ac:dyDescent="0.25">
      <c r="A46" s="11" t="s">
        <v>90</v>
      </c>
      <c r="B46" s="208" t="s">
        <v>107</v>
      </c>
      <c r="C46" s="209"/>
      <c r="D46" s="14"/>
      <c r="E46" s="15"/>
      <c r="F46" s="16"/>
      <c r="G46" s="17"/>
      <c r="H46" s="29"/>
    </row>
    <row r="47" spans="1:13" x14ac:dyDescent="0.25">
      <c r="A47" s="11" t="s">
        <v>123</v>
      </c>
      <c r="B47" s="205"/>
      <c r="C47" s="205"/>
      <c r="D47" s="211">
        <f>+B42</f>
        <v>0</v>
      </c>
      <c r="E47" s="212"/>
      <c r="F47" s="12" t="str">
        <f>IF(B47=0,"",SUM(B47-D47))</f>
        <v/>
      </c>
      <c r="G47" s="18" t="str">
        <f>IF(B47="","",+F47/D47)</f>
        <v/>
      </c>
      <c r="H47" s="13">
        <f>IF($B$46="Yes",IF(B47="","",'BMW Workings'!D57),'BMW Workings'!D58)</f>
        <v>0</v>
      </c>
      <c r="I47" s="150" t="str">
        <f>IF(B47="","",(+I42+H47)/2)</f>
        <v/>
      </c>
    </row>
    <row r="48" spans="1:13" x14ac:dyDescent="0.25">
      <c r="A48" s="11" t="s">
        <v>40</v>
      </c>
      <c r="B48" s="205"/>
      <c r="C48" s="205"/>
      <c r="D48" s="19"/>
      <c r="E48" s="19"/>
      <c r="F48" s="20"/>
      <c r="G48" s="21"/>
      <c r="H48" s="21"/>
    </row>
    <row r="49" spans="1:13" ht="40.5" customHeight="1" x14ac:dyDescent="0.25">
      <c r="A49" s="207" t="s">
        <v>122</v>
      </c>
      <c r="B49" s="207"/>
      <c r="C49" s="207"/>
      <c r="D49" s="207"/>
      <c r="E49" s="207"/>
      <c r="F49" s="207"/>
      <c r="G49" s="207"/>
      <c r="H49" s="207"/>
    </row>
    <row r="50" spans="1:13" ht="14.25" customHeight="1" x14ac:dyDescent="0.25">
      <c r="A50" s="5"/>
      <c r="B50" s="5"/>
      <c r="C50" s="5"/>
      <c r="D50" s="5"/>
      <c r="E50" s="5"/>
      <c r="F50" s="5"/>
      <c r="G50" s="5"/>
      <c r="H50" s="5"/>
    </row>
    <row r="51" spans="1:13" s="71" customFormat="1" ht="48" customHeight="1" x14ac:dyDescent="0.2">
      <c r="A51" s="9" t="s">
        <v>92</v>
      </c>
      <c r="B51" s="198"/>
      <c r="C51" s="198"/>
      <c r="D51" s="199" t="s">
        <v>125</v>
      </c>
      <c r="E51" s="199"/>
      <c r="F51" s="213" t="s">
        <v>141</v>
      </c>
      <c r="G51" s="214"/>
      <c r="H51" s="215"/>
      <c r="I51" s="140"/>
      <c r="J51" s="140"/>
      <c r="K51" s="148"/>
      <c r="L51" s="148"/>
      <c r="M51" s="148"/>
    </row>
    <row r="52" spans="1:13" s="71" customFormat="1" ht="30" x14ac:dyDescent="0.2">
      <c r="A52" s="74" t="s">
        <v>93</v>
      </c>
      <c r="B52" s="202"/>
      <c r="C52" s="202"/>
      <c r="D52" s="79"/>
      <c r="E52" s="79"/>
      <c r="F52" s="80"/>
      <c r="G52" s="81"/>
      <c r="H52" s="81"/>
      <c r="I52" s="140"/>
      <c r="J52" s="140"/>
      <c r="K52" s="148"/>
      <c r="L52" s="148"/>
      <c r="M52" s="148"/>
    </row>
    <row r="53" spans="1:13" s="71" customFormat="1" ht="30.75" customHeight="1" x14ac:dyDescent="0.2">
      <c r="A53" s="74" t="s">
        <v>94</v>
      </c>
      <c r="B53" s="202"/>
      <c r="C53" s="202"/>
      <c r="D53" s="200">
        <f>+B48</f>
        <v>0</v>
      </c>
      <c r="E53" s="201"/>
      <c r="F53" s="82"/>
      <c r="G53" s="83" t="str">
        <f>IF(B53="","",+B53/D53)</f>
        <v/>
      </c>
      <c r="H53" s="28" t="str">
        <f>IF(B53="","",'BMW Workings'!D59)</f>
        <v/>
      </c>
      <c r="I53" s="149" t="str">
        <f>IF(B53="",H53,SUM(I42+H47+H53)/3)</f>
        <v/>
      </c>
      <c r="J53" s="140"/>
      <c r="K53" s="148"/>
      <c r="L53" s="148"/>
      <c r="M53" s="148"/>
    </row>
    <row r="54" spans="1:13" s="71" customFormat="1" ht="30" customHeight="1" x14ac:dyDescent="0.2">
      <c r="A54" s="74" t="s">
        <v>95</v>
      </c>
      <c r="B54" s="217">
        <f>+B48+B52+B53</f>
        <v>0</v>
      </c>
      <c r="C54" s="217"/>
      <c r="D54" s="79"/>
      <c r="E54" s="79"/>
      <c r="F54" s="80"/>
      <c r="G54" s="81"/>
      <c r="H54" s="81"/>
      <c r="I54" s="140"/>
      <c r="J54" s="140"/>
      <c r="K54" s="148"/>
      <c r="L54" s="148"/>
      <c r="M54" s="148"/>
    </row>
    <row r="55" spans="1:13" ht="36" customHeight="1" x14ac:dyDescent="0.25">
      <c r="A55" s="207" t="s">
        <v>133</v>
      </c>
      <c r="B55" s="206"/>
      <c r="C55" s="206"/>
      <c r="D55" s="206"/>
      <c r="E55" s="206"/>
      <c r="F55" s="206"/>
      <c r="G55" s="206"/>
      <c r="H55" s="206"/>
    </row>
    <row r="56" spans="1:13" ht="15.75" customHeight="1" x14ac:dyDescent="0.25">
      <c r="A56" s="7"/>
      <c r="B56" s="5"/>
      <c r="C56" s="5"/>
      <c r="D56" s="5"/>
      <c r="E56" s="5"/>
      <c r="F56" s="5"/>
      <c r="G56" s="5"/>
      <c r="H56" s="5"/>
    </row>
    <row r="57" spans="1:13" ht="9.75" customHeight="1" x14ac:dyDescent="0.25">
      <c r="A57" s="5"/>
      <c r="B57" s="5"/>
      <c r="C57" s="5"/>
      <c r="D57" s="5"/>
      <c r="E57" s="5"/>
      <c r="F57" s="5"/>
      <c r="G57" s="5"/>
      <c r="H57" s="5"/>
    </row>
    <row r="58" spans="1:13" ht="18.75" customHeight="1" x14ac:dyDescent="0.25">
      <c r="A58" s="218" t="s">
        <v>10</v>
      </c>
      <c r="B58" s="218"/>
      <c r="C58" s="218"/>
      <c r="D58" s="218"/>
      <c r="E58" s="218"/>
      <c r="F58" s="218"/>
      <c r="G58" s="218"/>
      <c r="H58" s="219"/>
    </row>
    <row r="59" spans="1:13" ht="14.25" customHeight="1" x14ac:dyDescent="0.25">
      <c r="A59" s="218"/>
      <c r="B59" s="218"/>
      <c r="C59" s="218"/>
      <c r="D59" s="218"/>
      <c r="E59" s="218"/>
      <c r="F59" s="218"/>
      <c r="G59" s="218"/>
      <c r="H59" s="219"/>
      <c r="J59" s="184"/>
    </row>
    <row r="60" spans="1:13" ht="47.25" customHeight="1" x14ac:dyDescent="0.25">
      <c r="A60" s="222" t="s">
        <v>189</v>
      </c>
      <c r="B60" s="223"/>
      <c r="C60" s="223"/>
      <c r="D60" s="223"/>
      <c r="E60" s="223"/>
      <c r="F60" s="223"/>
      <c r="G60" s="223"/>
      <c r="H60" s="223"/>
      <c r="J60" s="184"/>
    </row>
    <row r="61" spans="1:13" ht="30" x14ac:dyDescent="0.25">
      <c r="A61" s="30" t="s">
        <v>155</v>
      </c>
      <c r="B61" s="27" t="s">
        <v>11</v>
      </c>
      <c r="C61" s="27" t="s">
        <v>12</v>
      </c>
      <c r="D61" s="27" t="s">
        <v>13</v>
      </c>
      <c r="E61" s="27" t="s">
        <v>140</v>
      </c>
      <c r="F61" s="27" t="s">
        <v>14</v>
      </c>
      <c r="G61" s="27" t="s">
        <v>15</v>
      </c>
      <c r="H61" s="84" t="s">
        <v>39</v>
      </c>
    </row>
    <row r="62" spans="1:13" ht="21" x14ac:dyDescent="0.25">
      <c r="A62" s="22"/>
      <c r="B62" s="28">
        <v>1</v>
      </c>
      <c r="C62" s="28">
        <v>2</v>
      </c>
      <c r="D62" s="28">
        <v>3</v>
      </c>
      <c r="E62" s="28">
        <v>4</v>
      </c>
      <c r="F62" s="28">
        <v>5</v>
      </c>
      <c r="G62" s="28">
        <v>0</v>
      </c>
      <c r="H62" s="192">
        <v>3</v>
      </c>
    </row>
    <row r="63" spans="1:13" ht="42.75" customHeight="1" x14ac:dyDescent="0.25">
      <c r="A63" s="23" t="s">
        <v>18</v>
      </c>
      <c r="B63" s="220"/>
      <c r="C63" s="221"/>
      <c r="D63" s="221"/>
      <c r="E63" s="221"/>
      <c r="F63" s="221"/>
      <c r="G63" s="221"/>
      <c r="H63" s="221"/>
    </row>
    <row r="64" spans="1:13" ht="29.25" customHeight="1" x14ac:dyDescent="0.25">
      <c r="A64" s="31" t="s">
        <v>156</v>
      </c>
      <c r="B64" s="27" t="s">
        <v>11</v>
      </c>
      <c r="C64" s="27" t="s">
        <v>12</v>
      </c>
      <c r="D64" s="27" t="s">
        <v>13</v>
      </c>
      <c r="E64" s="27" t="s">
        <v>140</v>
      </c>
      <c r="F64" s="27" t="s">
        <v>14</v>
      </c>
      <c r="G64" s="27" t="s">
        <v>15</v>
      </c>
      <c r="H64" s="84" t="s">
        <v>39</v>
      </c>
    </row>
    <row r="65" spans="1:9" ht="23.25" customHeight="1" x14ac:dyDescent="0.25">
      <c r="A65" s="24"/>
      <c r="B65" s="28">
        <v>1</v>
      </c>
      <c r="C65" s="28">
        <v>2</v>
      </c>
      <c r="D65" s="28">
        <v>3</v>
      </c>
      <c r="E65" s="28">
        <v>4</v>
      </c>
      <c r="F65" s="28">
        <v>5</v>
      </c>
      <c r="G65" s="28">
        <v>0</v>
      </c>
      <c r="H65" s="192">
        <v>3</v>
      </c>
    </row>
    <row r="66" spans="1:9" ht="38.25" customHeight="1" x14ac:dyDescent="0.25">
      <c r="A66" s="25" t="s">
        <v>18</v>
      </c>
      <c r="B66" s="216"/>
      <c r="C66" s="216"/>
      <c r="D66" s="216"/>
      <c r="E66" s="216"/>
      <c r="F66" s="216"/>
      <c r="G66" s="216"/>
      <c r="H66" s="216"/>
    </row>
    <row r="67" spans="1:9" ht="30" x14ac:dyDescent="0.25">
      <c r="A67" s="31" t="s">
        <v>157</v>
      </c>
      <c r="B67" s="27" t="s">
        <v>11</v>
      </c>
      <c r="C67" s="27" t="s">
        <v>12</v>
      </c>
      <c r="D67" s="27" t="s">
        <v>13</v>
      </c>
      <c r="E67" s="27" t="s">
        <v>140</v>
      </c>
      <c r="F67" s="27" t="s">
        <v>14</v>
      </c>
      <c r="G67" s="27" t="s">
        <v>15</v>
      </c>
      <c r="H67" s="84" t="s">
        <v>39</v>
      </c>
    </row>
    <row r="68" spans="1:9" ht="21" x14ac:dyDescent="0.25">
      <c r="A68" s="22"/>
      <c r="B68" s="28">
        <v>1</v>
      </c>
      <c r="C68" s="28">
        <v>2</v>
      </c>
      <c r="D68" s="28">
        <v>3</v>
      </c>
      <c r="E68" s="28">
        <v>4</v>
      </c>
      <c r="F68" s="28">
        <v>5</v>
      </c>
      <c r="G68" s="28">
        <v>0</v>
      </c>
      <c r="H68" s="192">
        <v>3</v>
      </c>
    </row>
    <row r="69" spans="1:9" ht="50.25" customHeight="1" x14ac:dyDescent="0.25">
      <c r="A69" s="25" t="s">
        <v>18</v>
      </c>
      <c r="B69" s="216"/>
      <c r="C69" s="216"/>
      <c r="D69" s="216"/>
      <c r="E69" s="216"/>
      <c r="F69" s="216"/>
      <c r="G69" s="216"/>
      <c r="H69" s="216"/>
      <c r="I69" s="183"/>
    </row>
    <row r="70" spans="1:9" ht="30" x14ac:dyDescent="0.25">
      <c r="A70" s="31" t="s">
        <v>158</v>
      </c>
      <c r="B70" s="27" t="s">
        <v>11</v>
      </c>
      <c r="C70" s="27" t="s">
        <v>12</v>
      </c>
      <c r="D70" s="27" t="s">
        <v>13</v>
      </c>
      <c r="E70" s="27" t="s">
        <v>140</v>
      </c>
      <c r="F70" s="27" t="s">
        <v>14</v>
      </c>
      <c r="G70" s="27" t="s">
        <v>15</v>
      </c>
      <c r="H70" s="84" t="s">
        <v>39</v>
      </c>
    </row>
    <row r="71" spans="1:9" ht="22.7" customHeight="1" x14ac:dyDescent="0.25">
      <c r="A71" s="22"/>
      <c r="B71" s="28">
        <v>1</v>
      </c>
      <c r="C71" s="28">
        <v>2</v>
      </c>
      <c r="D71" s="28">
        <v>3</v>
      </c>
      <c r="E71" s="28">
        <v>4</v>
      </c>
      <c r="F71" s="28">
        <v>5</v>
      </c>
      <c r="G71" s="28">
        <v>0</v>
      </c>
      <c r="H71" s="192">
        <v>3</v>
      </c>
    </row>
    <row r="72" spans="1:9" ht="43.5" customHeight="1" x14ac:dyDescent="0.25">
      <c r="A72" s="25" t="s">
        <v>18</v>
      </c>
      <c r="B72" s="216"/>
      <c r="C72" s="216"/>
      <c r="D72" s="216"/>
      <c r="E72" s="216"/>
      <c r="F72" s="216"/>
      <c r="G72" s="216"/>
      <c r="H72" s="216"/>
    </row>
    <row r="73" spans="1:9" ht="30" x14ac:dyDescent="0.25">
      <c r="A73" s="31" t="s">
        <v>159</v>
      </c>
      <c r="B73" s="27" t="s">
        <v>11</v>
      </c>
      <c r="C73" s="27" t="s">
        <v>12</v>
      </c>
      <c r="D73" s="27" t="s">
        <v>13</v>
      </c>
      <c r="E73" s="27" t="s">
        <v>140</v>
      </c>
      <c r="F73" s="27" t="s">
        <v>14</v>
      </c>
      <c r="G73" s="27" t="s">
        <v>15</v>
      </c>
      <c r="H73" s="84" t="s">
        <v>39</v>
      </c>
    </row>
    <row r="74" spans="1:9" ht="21" customHeight="1" x14ac:dyDescent="0.25">
      <c r="A74" s="22"/>
      <c r="B74" s="28">
        <v>1</v>
      </c>
      <c r="C74" s="28">
        <v>2</v>
      </c>
      <c r="D74" s="28">
        <v>3</v>
      </c>
      <c r="E74" s="28">
        <v>4</v>
      </c>
      <c r="F74" s="28">
        <v>5</v>
      </c>
      <c r="G74" s="28">
        <v>0</v>
      </c>
      <c r="H74" s="192">
        <v>3</v>
      </c>
    </row>
    <row r="75" spans="1:9" ht="42.75" customHeight="1" x14ac:dyDescent="0.25">
      <c r="A75" s="25" t="s">
        <v>18</v>
      </c>
      <c r="B75" s="216"/>
      <c r="C75" s="216"/>
      <c r="D75" s="216"/>
      <c r="E75" s="216"/>
      <c r="F75" s="216"/>
      <c r="G75" s="216"/>
      <c r="H75" s="216"/>
    </row>
    <row r="76" spans="1:9" ht="11.25" customHeight="1" x14ac:dyDescent="0.25"/>
  </sheetData>
  <sheetProtection algorithmName="SHA-512" hashValue="7ibTGl2GuCzxwRYr4tvzi3mVg4+nbgeDKhhHDxfa+6OlNPEk+vazxVr1mPAnw4lCB1HE3ayigIPh16S6vekQwA==" saltValue="+6aUcqPDws9bf4+aN/E6Fw==" spinCount="100000" sheet="1" formatCells="0" formatColumns="0" formatRows="0" selectLockedCells="1"/>
  <mergeCells count="54">
    <mergeCell ref="B13:H13"/>
    <mergeCell ref="B40:C40"/>
    <mergeCell ref="D40:E40"/>
    <mergeCell ref="A1:H3"/>
    <mergeCell ref="D39:E39"/>
    <mergeCell ref="D37:G37"/>
    <mergeCell ref="B15:H15"/>
    <mergeCell ref="B17:H17"/>
    <mergeCell ref="B19:H19"/>
    <mergeCell ref="B23:H23"/>
    <mergeCell ref="B27:H27"/>
    <mergeCell ref="A21:H21"/>
    <mergeCell ref="B9:H9"/>
    <mergeCell ref="G45:H45"/>
    <mergeCell ref="A4:H4"/>
    <mergeCell ref="B29:H29"/>
    <mergeCell ref="B31:H31"/>
    <mergeCell ref="B33:H33"/>
    <mergeCell ref="B35:H35"/>
    <mergeCell ref="B38:C38"/>
    <mergeCell ref="B5:H5"/>
    <mergeCell ref="B25:H25"/>
    <mergeCell ref="B7:H7"/>
    <mergeCell ref="B39:C39"/>
    <mergeCell ref="D38:E38"/>
    <mergeCell ref="B37:C37"/>
    <mergeCell ref="B41:C41"/>
    <mergeCell ref="D41:E41"/>
    <mergeCell ref="B11:H11"/>
    <mergeCell ref="B75:H75"/>
    <mergeCell ref="B66:H66"/>
    <mergeCell ref="B69:H69"/>
    <mergeCell ref="B72:H72"/>
    <mergeCell ref="B54:C54"/>
    <mergeCell ref="A58:H59"/>
    <mergeCell ref="B63:H63"/>
    <mergeCell ref="A60:H60"/>
    <mergeCell ref="A55:H55"/>
    <mergeCell ref="B51:C51"/>
    <mergeCell ref="D51:E51"/>
    <mergeCell ref="D53:E53"/>
    <mergeCell ref="B42:C42"/>
    <mergeCell ref="D42:E42"/>
    <mergeCell ref="B48:C48"/>
    <mergeCell ref="A43:H43"/>
    <mergeCell ref="B52:C52"/>
    <mergeCell ref="B53:C53"/>
    <mergeCell ref="B45:C45"/>
    <mergeCell ref="A49:H49"/>
    <mergeCell ref="B46:C46"/>
    <mergeCell ref="B47:C47"/>
    <mergeCell ref="D45:E45"/>
    <mergeCell ref="D47:E47"/>
    <mergeCell ref="F51:H51"/>
  </mergeCells>
  <conditionalFormatting sqref="B54:C54">
    <cfRule type="cellIs" dxfId="37" priority="8" operator="equal">
      <formula>0</formula>
    </cfRule>
  </conditionalFormatting>
  <dataValidations xWindow="834" yWindow="669" count="2">
    <dataValidation allowBlank="1" showInputMessage="1" showErrorMessage="1" promptTitle="Project / Contract Name" prompt="Enter the name of the project" sqref="I5" xr:uid="{C4D1948E-B34C-4F21-9711-8020BB103E41}"/>
    <dataValidation type="date" allowBlank="1" showInputMessage="1" showErrorMessage="1" sqref="B19:H19 B31:H31" xr:uid="{E13CCF64-2C7D-4C52-95F9-537BF03F24CA}">
      <formula1>36526</formula1>
      <formula2>54789</formula2>
    </dataValidation>
  </dataValidations>
  <pageMargins left="0.62992125984251968" right="0.43307086614173229" top="0.35433070866141736" bottom="0.35433070866141736" header="0.31496062992125984" footer="0.31496062992125984"/>
  <pageSetup paperSize="9" scale="61" orientation="portrait" r:id="rId1"/>
  <headerFooter>
    <oddHeader>&amp;C&amp;"Calibri"&amp;12&amp;KFF0000 OFFICIAL&amp;1#_x000D_</oddHeader>
  </headerFooter>
  <rowBreaks count="1" manualBreakCount="1">
    <brk id="56" max="8" man="1"/>
  </rowBreaks>
  <ignoredErrors>
    <ignoredError sqref="D53" unlockedFormula="1"/>
  </ignoredErrors>
  <drawing r:id="rId2"/>
  <extLst>
    <ext xmlns:x14="http://schemas.microsoft.com/office/spreadsheetml/2009/9/main" uri="{CCE6A557-97BC-4b89-ADB6-D9C93CAAB3DF}">
      <x14:dataValidations xmlns:xm="http://schemas.microsoft.com/office/excel/2006/main" xWindow="834" yWindow="669" count="6">
        <x14:dataValidation type="list" allowBlank="1" showInputMessage="1" showErrorMessage="1" xr:uid="{00000000-0002-0000-0000-000002000000}">
          <x14:formula1>
            <xm:f>'BMW Workings'!$H$44:$H$49</xm:f>
          </x14:formula1>
          <xm:sqref>H74 H62 H65 H68 H71</xm:sqref>
        </x14:dataValidation>
        <x14:dataValidation type="list" allowBlank="1" showInputMessage="1" showErrorMessage="1" xr:uid="{BF39320B-3564-4780-B371-BAE82EE52A8A}">
          <x14:formula1>
            <xm:f>'BMW Workings'!$H$39:$H$40</xm:f>
          </x14:formula1>
          <xm:sqref>B46:C46</xm:sqref>
        </x14:dataValidation>
        <x14:dataValidation type="list" allowBlank="1" showInputMessage="1" showErrorMessage="1" promptTitle="Reason for Report" prompt="Select the reason from the drop down menu.  Exception reporting may relate to very poor or very good performance." xr:uid="{C0846E63-C9F0-4611-ABFA-C83CC3BE1ADE}">
          <x14:formula1>
            <xm:f>'BMW Workings'!$A$47:$A$51</xm:f>
          </x14:formula1>
          <xm:sqref>I35</xm:sqref>
        </x14:dataValidation>
        <x14:dataValidation type="list" allowBlank="1" showErrorMessage="1" promptTitle="Engagement Method" prompt="Select consultant engagement method" xr:uid="{CB38E39D-C112-46AF-ACC6-003D1E5C6576}">
          <x14:formula1>
            <xm:f>'BMW Workings'!$A$30:$A$33</xm:f>
          </x14:formula1>
          <xm:sqref>B25:H25</xm:sqref>
        </x14:dataValidation>
        <x14:dataValidation type="list" allowBlank="1" showErrorMessage="1" promptTitle="Current Project Status" prompt="Select from current project status from the drop down list" xr:uid="{6DB8F584-E9AF-4392-BB17-2BE7FA912E4C}">
          <x14:formula1>
            <xm:f>'BMW Workings'!$A$36:$A$44</xm:f>
          </x14:formula1>
          <xm:sqref>B9:H9</xm:sqref>
        </x14:dataValidation>
        <x14:dataValidation type="list" allowBlank="1" showErrorMessage="1" promptTitle="Reason for Report" prompt="Select the reason from the drop down menu.  Exception reporting may relate to very poor or very good performance." xr:uid="{1AF164D1-BD1B-4A81-BD9E-7DF96C618204}">
          <x14:formula1>
            <xm:f>'BMW Workings'!$A$47:$A$51</xm:f>
          </x14:formula1>
          <xm:sqref>B35:H35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12"/>
  <sheetViews>
    <sheetView showGridLines="0" topLeftCell="A52" zoomScaleNormal="100" zoomScaleSheetLayoutView="100" workbookViewId="0">
      <selection activeCell="A67" sqref="A67:I71"/>
    </sheetView>
  </sheetViews>
  <sheetFormatPr defaultColWidth="9" defaultRowHeight="15" x14ac:dyDescent="0.25"/>
  <cols>
    <col min="1" max="1" width="45.625" style="4" customWidth="1"/>
    <col min="2" max="2" width="12.125" style="6" customWidth="1"/>
    <col min="3" max="3" width="10.375" style="4" customWidth="1"/>
    <col min="4" max="9" width="11.5" style="4" customWidth="1"/>
    <col min="10" max="10" width="1.375" style="4" customWidth="1"/>
    <col min="11" max="16384" width="9" style="4"/>
  </cols>
  <sheetData>
    <row r="1" spans="1:10" ht="18.95" customHeight="1" x14ac:dyDescent="0.25">
      <c r="A1" s="289" t="s">
        <v>216</v>
      </c>
      <c r="B1" s="289"/>
      <c r="C1" s="289"/>
      <c r="D1" s="289"/>
      <c r="E1" s="289"/>
      <c r="F1" s="289"/>
      <c r="G1" s="289"/>
      <c r="H1" s="289"/>
      <c r="I1" s="289"/>
      <c r="J1" s="26"/>
    </row>
    <row r="2" spans="1:10" ht="18.95" customHeight="1" x14ac:dyDescent="0.25">
      <c r="A2" s="289"/>
      <c r="B2" s="289"/>
      <c r="C2" s="289"/>
      <c r="D2" s="289"/>
      <c r="E2" s="289"/>
      <c r="F2" s="289"/>
      <c r="G2" s="289"/>
      <c r="H2" s="289"/>
      <c r="I2" s="289"/>
      <c r="J2" s="26"/>
    </row>
    <row r="3" spans="1:10" ht="18.95" customHeight="1" x14ac:dyDescent="0.25">
      <c r="A3" s="289"/>
      <c r="B3" s="289"/>
      <c r="C3" s="289"/>
      <c r="D3" s="289"/>
      <c r="E3" s="289"/>
      <c r="F3" s="289"/>
      <c r="G3" s="289"/>
      <c r="H3" s="289"/>
      <c r="I3" s="289"/>
      <c r="J3" s="26"/>
    </row>
    <row r="4" spans="1:10" s="158" customFormat="1" ht="21.75" customHeight="1" x14ac:dyDescent="0.2">
      <c r="A4" s="196" t="s">
        <v>0</v>
      </c>
      <c r="B4" s="197"/>
    </row>
    <row r="5" spans="1:10" ht="5.25" customHeight="1" x14ac:dyDescent="0.25"/>
    <row r="6" spans="1:10" ht="28.5" customHeight="1" x14ac:dyDescent="0.25">
      <c r="A6" s="5" t="s">
        <v>170</v>
      </c>
      <c r="B6" s="252">
        <f>'Contract Info and Criteria'!B5</f>
        <v>0</v>
      </c>
      <c r="C6" s="253"/>
      <c r="D6" s="253"/>
      <c r="E6" s="253"/>
      <c r="F6" s="253"/>
      <c r="G6" s="253"/>
      <c r="H6" s="253"/>
      <c r="I6" s="254"/>
    </row>
    <row r="7" spans="1:10" ht="6.75" customHeight="1" x14ac:dyDescent="0.25"/>
    <row r="8" spans="1:10" ht="16.5" customHeight="1" x14ac:dyDescent="0.25">
      <c r="A8" s="4" t="s">
        <v>116</v>
      </c>
      <c r="B8" s="242">
        <f>'Contract Info and Criteria'!B7</f>
        <v>0</v>
      </c>
      <c r="C8" s="243"/>
      <c r="D8" s="243"/>
      <c r="E8" s="243"/>
      <c r="F8" s="243"/>
      <c r="G8" s="243"/>
      <c r="H8" s="243"/>
      <c r="I8" s="244"/>
    </row>
    <row r="9" spans="1:10" ht="6.75" customHeight="1" x14ac:dyDescent="0.25"/>
    <row r="10" spans="1:10" ht="16.5" customHeight="1" x14ac:dyDescent="0.25">
      <c r="A10" s="5" t="s">
        <v>9</v>
      </c>
      <c r="B10" s="242" t="str">
        <f>'Contract Info and Criteria'!B9</f>
        <v>Project Handover</v>
      </c>
      <c r="C10" s="243"/>
      <c r="D10" s="243"/>
      <c r="E10" s="243"/>
      <c r="F10" s="243"/>
      <c r="G10" s="243"/>
      <c r="H10" s="243"/>
      <c r="I10" s="244"/>
    </row>
    <row r="11" spans="1:10" ht="6.75" customHeight="1" x14ac:dyDescent="0.25"/>
    <row r="12" spans="1:10" ht="16.5" customHeight="1" x14ac:dyDescent="0.25">
      <c r="A12" s="4" t="s">
        <v>3</v>
      </c>
      <c r="B12" s="242">
        <f>'Contract Info and Criteria'!B11</f>
        <v>0</v>
      </c>
      <c r="C12" s="243"/>
      <c r="D12" s="243"/>
      <c r="E12" s="243"/>
      <c r="F12" s="243"/>
      <c r="G12" s="243"/>
      <c r="H12" s="243"/>
      <c r="I12" s="244"/>
    </row>
    <row r="13" spans="1:10" ht="6.75" customHeight="1" x14ac:dyDescent="0.25">
      <c r="B13" s="66"/>
      <c r="C13" s="67"/>
      <c r="D13" s="67"/>
      <c r="E13" s="67"/>
      <c r="F13" s="67"/>
      <c r="G13" s="67"/>
      <c r="H13" s="67"/>
      <c r="I13" s="67"/>
    </row>
    <row r="14" spans="1:10" ht="16.5" customHeight="1" x14ac:dyDescent="0.25">
      <c r="A14" s="4" t="s">
        <v>4</v>
      </c>
      <c r="B14" s="242">
        <f>'Contract Info and Criteria'!B13</f>
        <v>0</v>
      </c>
      <c r="C14" s="243"/>
      <c r="D14" s="243"/>
      <c r="E14" s="243"/>
      <c r="F14" s="243"/>
      <c r="G14" s="243"/>
      <c r="H14" s="243"/>
      <c r="I14" s="244"/>
    </row>
    <row r="15" spans="1:10" ht="6.75" customHeight="1" x14ac:dyDescent="0.25">
      <c r="B15" s="66"/>
      <c r="C15" s="67"/>
      <c r="D15" s="67"/>
      <c r="E15" s="67"/>
      <c r="F15" s="67"/>
      <c r="G15" s="67"/>
      <c r="H15" s="67"/>
      <c r="I15" s="67"/>
    </row>
    <row r="16" spans="1:10" ht="16.5" customHeight="1" x14ac:dyDescent="0.25">
      <c r="A16" s="4" t="s">
        <v>5</v>
      </c>
      <c r="B16" s="242">
        <f>'Contract Info and Criteria'!B15</f>
        <v>0</v>
      </c>
      <c r="C16" s="243"/>
      <c r="D16" s="243"/>
      <c r="E16" s="243"/>
      <c r="F16" s="243"/>
      <c r="G16" s="243"/>
      <c r="H16" s="243"/>
      <c r="I16" s="244"/>
    </row>
    <row r="17" spans="1:9" ht="6.75" customHeight="1" x14ac:dyDescent="0.25">
      <c r="B17" s="66"/>
      <c r="C17" s="67"/>
      <c r="D17" s="67"/>
      <c r="E17" s="67"/>
      <c r="F17" s="67"/>
      <c r="G17" s="67"/>
      <c r="H17" s="67"/>
      <c r="I17" s="67"/>
    </row>
    <row r="18" spans="1:9" ht="16.5" customHeight="1" x14ac:dyDescent="0.25">
      <c r="A18" s="4" t="s">
        <v>6</v>
      </c>
      <c r="B18" s="242">
        <f>'Contract Info and Criteria'!B17</f>
        <v>0</v>
      </c>
      <c r="C18" s="243"/>
      <c r="D18" s="243"/>
      <c r="E18" s="243"/>
      <c r="F18" s="243"/>
      <c r="G18" s="243"/>
      <c r="H18" s="243"/>
      <c r="I18" s="244"/>
    </row>
    <row r="19" spans="1:9" ht="6.75" customHeight="1" x14ac:dyDescent="0.25">
      <c r="B19" s="66"/>
      <c r="C19" s="67"/>
      <c r="D19" s="67"/>
      <c r="E19" s="67"/>
      <c r="F19" s="67"/>
      <c r="G19" s="67"/>
      <c r="H19" s="67"/>
      <c r="I19" s="67"/>
    </row>
    <row r="20" spans="1:9" ht="16.5" customHeight="1" x14ac:dyDescent="0.25">
      <c r="A20" s="5" t="s">
        <v>16</v>
      </c>
      <c r="B20" s="255">
        <f>'Contract Info and Criteria'!B19</f>
        <v>45839</v>
      </c>
      <c r="C20" s="256"/>
      <c r="D20" s="256"/>
      <c r="E20" s="256"/>
      <c r="F20" s="256"/>
      <c r="G20" s="256"/>
      <c r="H20" s="256"/>
      <c r="I20" s="257"/>
    </row>
    <row r="21" spans="1:9" ht="6.75" customHeight="1" x14ac:dyDescent="0.25">
      <c r="B21" s="66"/>
      <c r="C21" s="67"/>
      <c r="D21" s="67"/>
      <c r="E21" s="67"/>
      <c r="F21" s="67"/>
      <c r="G21" s="67"/>
      <c r="H21" s="67"/>
      <c r="I21" s="67"/>
    </row>
    <row r="22" spans="1:9" x14ac:dyDescent="0.25">
      <c r="A22" s="32" t="s">
        <v>169</v>
      </c>
      <c r="B22" s="66"/>
      <c r="C22" s="67"/>
      <c r="D22" s="67"/>
      <c r="E22" s="67"/>
      <c r="F22" s="67"/>
      <c r="G22" s="67"/>
      <c r="H22" s="67"/>
      <c r="I22" s="67"/>
    </row>
    <row r="23" spans="1:9" ht="5.25" customHeight="1" x14ac:dyDescent="0.25">
      <c r="B23" s="66"/>
      <c r="C23" s="67"/>
      <c r="D23" s="67"/>
      <c r="E23" s="67"/>
      <c r="F23" s="67"/>
      <c r="G23" s="67"/>
      <c r="H23" s="67"/>
      <c r="I23" s="67"/>
    </row>
    <row r="24" spans="1:9" ht="16.5" customHeight="1" x14ac:dyDescent="0.25">
      <c r="A24" s="4" t="s">
        <v>165</v>
      </c>
      <c r="B24" s="242">
        <f>'Contract Info and Criteria'!B23</f>
        <v>0</v>
      </c>
      <c r="C24" s="243"/>
      <c r="D24" s="243"/>
      <c r="E24" s="243"/>
      <c r="F24" s="243"/>
      <c r="G24" s="243"/>
      <c r="H24" s="243"/>
      <c r="I24" s="244"/>
    </row>
    <row r="25" spans="1:9" ht="6" customHeight="1" x14ac:dyDescent="0.25">
      <c r="B25" s="66"/>
      <c r="C25" s="67"/>
      <c r="D25" s="67"/>
      <c r="E25" s="67"/>
      <c r="F25" s="67"/>
      <c r="G25" s="67"/>
      <c r="H25" s="67"/>
      <c r="I25" s="67"/>
    </row>
    <row r="26" spans="1:9" ht="16.5" customHeight="1" x14ac:dyDescent="0.25">
      <c r="A26" s="5" t="s">
        <v>1</v>
      </c>
      <c r="B26" s="242" t="str">
        <f>'Contract Info and Criteria'!B25</f>
        <v>Cost Management Services Panel A 2017</v>
      </c>
      <c r="C26" s="243"/>
      <c r="D26" s="243"/>
      <c r="E26" s="243"/>
      <c r="F26" s="243"/>
      <c r="G26" s="243"/>
      <c r="H26" s="243"/>
      <c r="I26" s="244"/>
    </row>
    <row r="27" spans="1:9" ht="6" customHeight="1" x14ac:dyDescent="0.25">
      <c r="A27" s="5"/>
      <c r="B27" s="66"/>
      <c r="C27" s="67"/>
      <c r="D27" s="67"/>
      <c r="E27" s="67"/>
      <c r="F27" s="67"/>
      <c r="G27" s="67"/>
      <c r="H27" s="67"/>
      <c r="I27" s="67"/>
    </row>
    <row r="28" spans="1:9" ht="16.5" customHeight="1" x14ac:dyDescent="0.25">
      <c r="A28" s="5" t="s">
        <v>7</v>
      </c>
      <c r="B28" s="258">
        <f>'Contract Info and Criteria'!B27</f>
        <v>0</v>
      </c>
      <c r="C28" s="243"/>
      <c r="D28" s="243"/>
      <c r="E28" s="243"/>
      <c r="F28" s="243"/>
      <c r="G28" s="243"/>
      <c r="H28" s="243"/>
      <c r="I28" s="244"/>
    </row>
    <row r="29" spans="1:9" ht="6" customHeight="1" x14ac:dyDescent="0.25">
      <c r="B29" s="66"/>
      <c r="C29" s="67"/>
      <c r="D29" s="67"/>
      <c r="E29" s="67"/>
      <c r="F29" s="67"/>
      <c r="G29" s="67"/>
      <c r="H29" s="67"/>
      <c r="I29" s="67"/>
    </row>
    <row r="30" spans="1:9" ht="16.5" customHeight="1" x14ac:dyDescent="0.25">
      <c r="A30" s="4" t="s">
        <v>117</v>
      </c>
      <c r="B30" s="242">
        <f>'Contract Info and Criteria'!B29</f>
        <v>0</v>
      </c>
      <c r="C30" s="243"/>
      <c r="D30" s="243"/>
      <c r="E30" s="243"/>
      <c r="F30" s="243"/>
      <c r="G30" s="243"/>
      <c r="H30" s="243"/>
      <c r="I30" s="244"/>
    </row>
    <row r="31" spans="1:9" ht="6" customHeight="1" x14ac:dyDescent="0.25">
      <c r="B31" s="66"/>
      <c r="C31" s="67"/>
      <c r="D31" s="67"/>
      <c r="E31" s="67"/>
      <c r="F31" s="67"/>
      <c r="G31" s="67"/>
      <c r="H31" s="67"/>
      <c r="I31" s="67"/>
    </row>
    <row r="32" spans="1:9" ht="16.5" customHeight="1" x14ac:dyDescent="0.25">
      <c r="A32" s="5" t="s">
        <v>164</v>
      </c>
      <c r="B32" s="255">
        <f>'Contract Info and Criteria'!B31</f>
        <v>45658</v>
      </c>
      <c r="C32" s="256"/>
      <c r="D32" s="256"/>
      <c r="E32" s="256"/>
      <c r="F32" s="256"/>
      <c r="G32" s="256"/>
      <c r="H32" s="256"/>
      <c r="I32" s="257"/>
    </row>
    <row r="33" spans="1:13" ht="6" customHeight="1" x14ac:dyDescent="0.25">
      <c r="B33" s="66"/>
      <c r="C33" s="67"/>
      <c r="D33" s="67"/>
      <c r="E33" s="67"/>
      <c r="F33" s="67"/>
      <c r="G33" s="67"/>
      <c r="H33" s="67"/>
      <c r="I33" s="67"/>
    </row>
    <row r="34" spans="1:13" ht="16.5" customHeight="1" x14ac:dyDescent="0.25">
      <c r="A34" s="68" t="s">
        <v>209</v>
      </c>
      <c r="B34" s="242">
        <f>'Contract Info and Criteria'!B33</f>
        <v>0</v>
      </c>
      <c r="C34" s="243"/>
      <c r="D34" s="243"/>
      <c r="E34" s="243"/>
      <c r="F34" s="243"/>
      <c r="G34" s="243"/>
      <c r="H34" s="243"/>
      <c r="I34" s="244"/>
    </row>
    <row r="35" spans="1:13" ht="6" customHeight="1" x14ac:dyDescent="0.25">
      <c r="B35" s="66"/>
      <c r="C35" s="67"/>
      <c r="D35" s="67"/>
      <c r="E35" s="67"/>
      <c r="F35" s="67"/>
      <c r="G35" s="67"/>
      <c r="H35" s="67"/>
      <c r="I35" s="67"/>
    </row>
    <row r="36" spans="1:13" ht="16.5" customHeight="1" x14ac:dyDescent="0.25">
      <c r="A36" s="4" t="s">
        <v>181</v>
      </c>
      <c r="B36" s="242" t="str">
        <f>'Contract Info and Criteria'!B35</f>
        <v>Construction Practical Completion</v>
      </c>
      <c r="C36" s="243"/>
      <c r="D36" s="243"/>
      <c r="E36" s="243"/>
      <c r="F36" s="243"/>
      <c r="G36" s="243"/>
      <c r="H36" s="243"/>
      <c r="I36" s="244"/>
    </row>
    <row r="37" spans="1:13" x14ac:dyDescent="0.25">
      <c r="A37" s="32"/>
      <c r="C37" s="6"/>
      <c r="D37" s="6"/>
      <c r="E37" s="6"/>
      <c r="F37" s="6"/>
      <c r="G37" s="6"/>
      <c r="H37" s="6"/>
    </row>
    <row r="38" spans="1:13" ht="21" customHeight="1" x14ac:dyDescent="0.25">
      <c r="A38" s="69" t="s">
        <v>109</v>
      </c>
      <c r="B38" s="248" t="s">
        <v>110</v>
      </c>
      <c r="C38" s="248"/>
      <c r="D38" s="248" t="s">
        <v>111</v>
      </c>
      <c r="E38" s="248"/>
      <c r="F38" s="6"/>
      <c r="G38" s="6"/>
      <c r="H38" s="6"/>
    </row>
    <row r="39" spans="1:13" s="67" customFormat="1" ht="31.5" customHeight="1" x14ac:dyDescent="0.2">
      <c r="A39" s="65" t="s">
        <v>130</v>
      </c>
      <c r="B39" s="249">
        <f>+'Contract Info and Criteria'!F40</f>
        <v>0</v>
      </c>
      <c r="C39" s="249"/>
      <c r="D39" s="250" t="e">
        <f>+'Contract Info and Criteria'!G40</f>
        <v>#DIV/0!</v>
      </c>
      <c r="E39" s="250"/>
      <c r="F39" s="66"/>
      <c r="G39" s="66"/>
      <c r="H39" s="66"/>
    </row>
    <row r="40" spans="1:13" s="67" customFormat="1" ht="31.5" customHeight="1" x14ac:dyDescent="0.2">
      <c r="A40" s="46" t="s">
        <v>131</v>
      </c>
      <c r="B40" s="249">
        <f>+'Contract Info and Criteria'!F41</f>
        <v>0</v>
      </c>
      <c r="C40" s="249"/>
      <c r="D40" s="250" t="e">
        <f>+'Contract Info and Criteria'!G41</f>
        <v>#DIV/0!</v>
      </c>
      <c r="E40" s="250"/>
      <c r="F40" s="66"/>
      <c r="G40" s="66"/>
      <c r="H40" s="66"/>
    </row>
    <row r="41" spans="1:13" s="67" customFormat="1" ht="31.5" customHeight="1" x14ac:dyDescent="0.2">
      <c r="A41" s="46" t="s">
        <v>132</v>
      </c>
      <c r="B41" s="249">
        <f>+'Contract Info and Criteria'!F42</f>
        <v>0</v>
      </c>
      <c r="C41" s="249"/>
      <c r="D41" s="250" t="e">
        <f>+'Contract Info and Criteria'!G42</f>
        <v>#DIV/0!</v>
      </c>
      <c r="E41" s="250"/>
      <c r="F41" s="66"/>
      <c r="G41" s="66"/>
      <c r="H41" s="66"/>
    </row>
    <row r="42" spans="1:13" s="67" customFormat="1" ht="21" customHeight="1" x14ac:dyDescent="0.2">
      <c r="A42" s="68" t="s">
        <v>129</v>
      </c>
      <c r="B42" s="249" t="str">
        <f>+'Contract Info and Criteria'!F47</f>
        <v/>
      </c>
      <c r="C42" s="249"/>
      <c r="D42" s="250" t="str">
        <f>+'Contract Info and Criteria'!G47</f>
        <v/>
      </c>
      <c r="E42" s="250"/>
      <c r="F42" s="66"/>
      <c r="G42" s="66"/>
      <c r="H42" s="66"/>
    </row>
    <row r="43" spans="1:13" s="67" customFormat="1" ht="31.5" customHeight="1" x14ac:dyDescent="0.2">
      <c r="A43" s="65" t="s">
        <v>112</v>
      </c>
      <c r="B43" s="249">
        <f>+'Contract Info and Criteria'!F53</f>
        <v>0</v>
      </c>
      <c r="C43" s="249"/>
      <c r="D43" s="250" t="str">
        <f>+'Contract Info and Criteria'!G53</f>
        <v/>
      </c>
      <c r="E43" s="250"/>
      <c r="F43" s="69"/>
      <c r="G43" s="69"/>
      <c r="H43" s="69"/>
      <c r="J43" s="69"/>
    </row>
    <row r="45" spans="1:13" ht="7.5" customHeight="1" x14ac:dyDescent="0.25">
      <c r="A45" s="32"/>
      <c r="B45" s="35"/>
      <c r="C45" s="32"/>
      <c r="D45" s="32"/>
      <c r="E45" s="32"/>
      <c r="F45" s="32"/>
      <c r="G45" s="32"/>
      <c r="H45" s="32"/>
      <c r="I45" s="32"/>
      <c r="J45" s="32"/>
    </row>
    <row r="46" spans="1:13" ht="18.75" x14ac:dyDescent="0.3">
      <c r="A46" s="286" t="s">
        <v>33</v>
      </c>
      <c r="B46" s="286"/>
      <c r="C46" s="286"/>
      <c r="D46" s="286"/>
      <c r="E46" s="286"/>
      <c r="F46" s="286"/>
      <c r="G46" s="286"/>
      <c r="H46" s="286"/>
      <c r="I46" s="286"/>
      <c r="J46" s="36"/>
    </row>
    <row r="47" spans="1:13" ht="14.25" customHeight="1" x14ac:dyDescent="0.25">
      <c r="A47" s="37"/>
      <c r="B47" s="38"/>
      <c r="C47" s="38"/>
      <c r="D47" s="38"/>
      <c r="E47" s="38"/>
      <c r="F47" s="38"/>
      <c r="G47" s="38"/>
      <c r="H47" s="38"/>
      <c r="I47" s="39"/>
      <c r="J47" s="36"/>
    </row>
    <row r="48" spans="1:13" s="153" customFormat="1" ht="32.25" customHeight="1" x14ac:dyDescent="0.2">
      <c r="A48" s="152" t="s">
        <v>176</v>
      </c>
      <c r="B48" s="251">
        <f>+'BMW Workings'!Q21</f>
        <v>0.59999999999999987</v>
      </c>
      <c r="C48" s="251"/>
      <c r="D48" s="156"/>
      <c r="I48" s="154"/>
      <c r="M48" s="155"/>
    </row>
    <row r="49" spans="1:10" ht="14.25" customHeight="1" x14ac:dyDescent="0.25">
      <c r="A49" s="40"/>
      <c r="B49" s="41"/>
      <c r="C49" s="42"/>
      <c r="D49" s="43"/>
      <c r="E49" s="43"/>
      <c r="F49" s="43"/>
      <c r="G49" s="43"/>
      <c r="H49" s="43"/>
      <c r="I49" s="44"/>
      <c r="J49" s="36"/>
    </row>
    <row r="50" spans="1:10" ht="21" customHeight="1" x14ac:dyDescent="0.25">
      <c r="A50" s="151" t="s">
        <v>135</v>
      </c>
      <c r="B50" s="245" t="s">
        <v>142</v>
      </c>
      <c r="C50" s="245"/>
      <c r="D50" s="246" t="s">
        <v>143</v>
      </c>
      <c r="E50" s="246"/>
      <c r="F50" s="247" t="s">
        <v>118</v>
      </c>
      <c r="G50" s="247"/>
      <c r="H50" s="291" t="s">
        <v>134</v>
      </c>
      <c r="I50" s="291"/>
    </row>
    <row r="51" spans="1:10" ht="64.5" customHeight="1" x14ac:dyDescent="0.25">
      <c r="A51" s="45" t="s">
        <v>148</v>
      </c>
      <c r="B51" s="210" t="s">
        <v>147</v>
      </c>
      <c r="C51" s="210"/>
      <c r="D51" s="210" t="s">
        <v>144</v>
      </c>
      <c r="E51" s="210"/>
      <c r="F51" s="210" t="s">
        <v>145</v>
      </c>
      <c r="G51" s="210"/>
      <c r="H51" s="210" t="s">
        <v>146</v>
      </c>
      <c r="I51" s="210"/>
    </row>
    <row r="52" spans="1:10" ht="9" customHeight="1" x14ac:dyDescent="0.25">
      <c r="A52" s="46"/>
    </row>
    <row r="53" spans="1:10" ht="7.5" customHeight="1" x14ac:dyDescent="0.25"/>
    <row r="54" spans="1:10" s="67" customFormat="1" ht="18.75" x14ac:dyDescent="0.2">
      <c r="A54" s="136" t="s">
        <v>137</v>
      </c>
      <c r="B54" s="137" t="s">
        <v>51</v>
      </c>
      <c r="C54" s="137" t="s">
        <v>17</v>
      </c>
      <c r="D54" s="290" t="s">
        <v>18</v>
      </c>
      <c r="E54" s="290"/>
      <c r="F54" s="290"/>
      <c r="G54" s="290"/>
      <c r="H54" s="290"/>
      <c r="I54" s="290"/>
      <c r="J54" s="85"/>
    </row>
    <row r="55" spans="1:10" ht="6.75" customHeight="1" x14ac:dyDescent="0.25">
      <c r="A55" s="47"/>
      <c r="B55" s="48"/>
      <c r="C55" s="5"/>
      <c r="D55" s="49"/>
      <c r="E55" s="269"/>
      <c r="F55" s="269"/>
      <c r="G55" s="269"/>
      <c r="H55" s="269"/>
      <c r="I55" s="269"/>
      <c r="J55" s="269"/>
    </row>
    <row r="56" spans="1:10" ht="56.25" customHeight="1" x14ac:dyDescent="0.25">
      <c r="A56" s="181" t="s">
        <v>56</v>
      </c>
      <c r="B56" s="180">
        <f>+'BMW Workings'!N6</f>
        <v>0.35</v>
      </c>
      <c r="C56" s="194">
        <f>+'Contract Info and Criteria'!H62</f>
        <v>3</v>
      </c>
      <c r="D56" s="287">
        <f>+'Contract Info and Criteria'!B63</f>
        <v>0</v>
      </c>
      <c r="E56" s="287"/>
      <c r="F56" s="287"/>
      <c r="G56" s="287"/>
      <c r="H56" s="287"/>
      <c r="I56" s="287"/>
      <c r="J56" s="50"/>
    </row>
    <row r="57" spans="1:10" ht="5.25" customHeight="1" x14ac:dyDescent="0.25">
      <c r="A57" s="182"/>
      <c r="B57" s="48"/>
      <c r="C57" s="195"/>
      <c r="D57" s="47"/>
      <c r="E57" s="272"/>
      <c r="F57" s="272"/>
      <c r="G57" s="272"/>
      <c r="H57" s="272"/>
      <c r="I57" s="272"/>
      <c r="J57" s="272"/>
    </row>
    <row r="58" spans="1:10" ht="56.25" customHeight="1" x14ac:dyDescent="0.25">
      <c r="A58" s="181" t="s">
        <v>96</v>
      </c>
      <c r="B58" s="180">
        <f>+'BMW Workings'!N8</f>
        <v>0.35</v>
      </c>
      <c r="C58" s="194">
        <f>+'Contract Info and Criteria'!H65</f>
        <v>3</v>
      </c>
      <c r="D58" s="287">
        <f>+'Contract Info and Criteria'!B66</f>
        <v>0</v>
      </c>
      <c r="E58" s="287"/>
      <c r="F58" s="287"/>
      <c r="G58" s="287"/>
      <c r="H58" s="287"/>
      <c r="I58" s="287"/>
      <c r="J58" s="51"/>
    </row>
    <row r="59" spans="1:10" ht="4.7" customHeight="1" x14ac:dyDescent="0.25">
      <c r="A59" s="182"/>
      <c r="B59" s="48"/>
      <c r="C59" s="195"/>
      <c r="D59" s="47"/>
      <c r="E59" s="272"/>
      <c r="F59" s="272"/>
      <c r="G59" s="272"/>
      <c r="H59" s="272"/>
      <c r="I59" s="272"/>
      <c r="J59" s="272"/>
    </row>
    <row r="60" spans="1:10" ht="56.25" customHeight="1" x14ac:dyDescent="0.25">
      <c r="A60" s="181" t="s">
        <v>79</v>
      </c>
      <c r="B60" s="180">
        <f>+'BMW Workings'!N10</f>
        <v>0.1</v>
      </c>
      <c r="C60" s="194">
        <f>+'Contract Info and Criteria'!H68</f>
        <v>3</v>
      </c>
      <c r="D60" s="287">
        <f>+'Contract Info and Criteria'!B69</f>
        <v>0</v>
      </c>
      <c r="E60" s="287"/>
      <c r="F60" s="287"/>
      <c r="G60" s="287"/>
      <c r="H60" s="287"/>
      <c r="I60" s="287"/>
      <c r="J60" s="51"/>
    </row>
    <row r="61" spans="1:10" ht="4.7" customHeight="1" x14ac:dyDescent="0.25">
      <c r="A61" s="182"/>
      <c r="B61" s="48"/>
      <c r="C61" s="195"/>
      <c r="D61" s="47"/>
      <c r="E61" s="269"/>
      <c r="F61" s="269"/>
      <c r="G61" s="269"/>
      <c r="H61" s="269"/>
      <c r="I61" s="269"/>
      <c r="J61" s="269"/>
    </row>
    <row r="62" spans="1:10" ht="56.25" customHeight="1" x14ac:dyDescent="0.25">
      <c r="A62" s="181" t="s">
        <v>80</v>
      </c>
      <c r="B62" s="180">
        <f>+'BMW Workings'!N12</f>
        <v>0.1</v>
      </c>
      <c r="C62" s="194">
        <f>+'Contract Info and Criteria'!H71</f>
        <v>3</v>
      </c>
      <c r="D62" s="287">
        <f>+'Contract Info and Criteria'!B72</f>
        <v>0</v>
      </c>
      <c r="E62" s="287"/>
      <c r="F62" s="287"/>
      <c r="G62" s="287"/>
      <c r="H62" s="287"/>
      <c r="I62" s="287"/>
      <c r="J62" s="51"/>
    </row>
    <row r="63" spans="1:10" ht="4.7" customHeight="1" x14ac:dyDescent="0.25">
      <c r="A63" s="182"/>
      <c r="B63" s="48"/>
      <c r="C63" s="195"/>
      <c r="D63" s="270"/>
      <c r="E63" s="271"/>
      <c r="F63" s="271"/>
      <c r="G63" s="271"/>
      <c r="H63" s="271"/>
      <c r="I63" s="271"/>
      <c r="J63" s="271"/>
    </row>
    <row r="64" spans="1:10" ht="56.25" customHeight="1" x14ac:dyDescent="0.25">
      <c r="A64" s="181" t="s">
        <v>47</v>
      </c>
      <c r="B64" s="180">
        <f>+'BMW Workings'!N14</f>
        <v>0.1</v>
      </c>
      <c r="C64" s="194">
        <f>+'Contract Info and Criteria'!H74</f>
        <v>3</v>
      </c>
      <c r="D64" s="287">
        <f>+'Contract Info and Criteria'!B75</f>
        <v>0</v>
      </c>
      <c r="E64" s="287"/>
      <c r="F64" s="287"/>
      <c r="G64" s="287"/>
      <c r="H64" s="287"/>
      <c r="I64" s="287"/>
      <c r="J64" s="51"/>
    </row>
    <row r="65" spans="1:10" ht="12.75" customHeight="1" x14ac:dyDescent="0.25">
      <c r="A65" s="33"/>
      <c r="B65" s="52"/>
      <c r="C65" s="53"/>
    </row>
    <row r="66" spans="1:10" ht="21" customHeight="1" x14ac:dyDescent="0.25">
      <c r="A66" s="54" t="s">
        <v>19</v>
      </c>
    </row>
    <row r="67" spans="1:10" x14ac:dyDescent="0.25">
      <c r="A67" s="277"/>
      <c r="B67" s="278"/>
      <c r="C67" s="278"/>
      <c r="D67" s="278"/>
      <c r="E67" s="278"/>
      <c r="F67" s="278"/>
      <c r="G67" s="278"/>
      <c r="H67" s="278"/>
      <c r="I67" s="279"/>
      <c r="J67" s="55"/>
    </row>
    <row r="68" spans="1:10" x14ac:dyDescent="0.25">
      <c r="A68" s="280"/>
      <c r="B68" s="281"/>
      <c r="C68" s="281"/>
      <c r="D68" s="281"/>
      <c r="E68" s="281"/>
      <c r="F68" s="281"/>
      <c r="G68" s="281"/>
      <c r="H68" s="281"/>
      <c r="I68" s="282"/>
      <c r="J68" s="55"/>
    </row>
    <row r="69" spans="1:10" x14ac:dyDescent="0.25">
      <c r="A69" s="280"/>
      <c r="B69" s="281"/>
      <c r="C69" s="281"/>
      <c r="D69" s="281"/>
      <c r="E69" s="281"/>
      <c r="F69" s="281"/>
      <c r="G69" s="281"/>
      <c r="H69" s="281"/>
      <c r="I69" s="282"/>
      <c r="J69" s="55"/>
    </row>
    <row r="70" spans="1:10" x14ac:dyDescent="0.25">
      <c r="A70" s="280"/>
      <c r="B70" s="281"/>
      <c r="C70" s="281"/>
      <c r="D70" s="281"/>
      <c r="E70" s="281"/>
      <c r="F70" s="281"/>
      <c r="G70" s="281"/>
      <c r="H70" s="281"/>
      <c r="I70" s="282"/>
      <c r="J70" s="55"/>
    </row>
    <row r="71" spans="1:10" x14ac:dyDescent="0.25">
      <c r="A71" s="283"/>
      <c r="B71" s="284"/>
      <c r="C71" s="284"/>
      <c r="D71" s="284"/>
      <c r="E71" s="284"/>
      <c r="F71" s="284"/>
      <c r="G71" s="284"/>
      <c r="H71" s="284"/>
      <c r="I71" s="285"/>
      <c r="J71" s="55"/>
    </row>
    <row r="72" spans="1:10" x14ac:dyDescent="0.25">
      <c r="A72" s="54" t="s">
        <v>20</v>
      </c>
    </row>
    <row r="73" spans="1:10" x14ac:dyDescent="0.25">
      <c r="A73" s="277"/>
      <c r="B73" s="278"/>
      <c r="C73" s="278"/>
      <c r="D73" s="278"/>
      <c r="E73" s="278"/>
      <c r="F73" s="278"/>
      <c r="G73" s="278"/>
      <c r="H73" s="278"/>
      <c r="I73" s="279"/>
      <c r="J73" s="275"/>
    </row>
    <row r="74" spans="1:10" x14ac:dyDescent="0.25">
      <c r="A74" s="280"/>
      <c r="B74" s="281"/>
      <c r="C74" s="281"/>
      <c r="D74" s="281"/>
      <c r="E74" s="281"/>
      <c r="F74" s="281"/>
      <c r="G74" s="281"/>
      <c r="H74" s="281"/>
      <c r="I74" s="282"/>
      <c r="J74" s="275"/>
    </row>
    <row r="75" spans="1:10" x14ac:dyDescent="0.25">
      <c r="A75" s="280"/>
      <c r="B75" s="281"/>
      <c r="C75" s="281"/>
      <c r="D75" s="281"/>
      <c r="E75" s="281"/>
      <c r="F75" s="281"/>
      <c r="G75" s="281"/>
      <c r="H75" s="281"/>
      <c r="I75" s="282"/>
      <c r="J75" s="275"/>
    </row>
    <row r="76" spans="1:10" x14ac:dyDescent="0.25">
      <c r="A76" s="280"/>
      <c r="B76" s="281"/>
      <c r="C76" s="281"/>
      <c r="D76" s="281"/>
      <c r="E76" s="281"/>
      <c r="F76" s="281"/>
      <c r="G76" s="281"/>
      <c r="H76" s="281"/>
      <c r="I76" s="282"/>
      <c r="J76" s="275"/>
    </row>
    <row r="77" spans="1:10" x14ac:dyDescent="0.25">
      <c r="A77" s="283"/>
      <c r="B77" s="284"/>
      <c r="C77" s="284"/>
      <c r="D77" s="284"/>
      <c r="E77" s="284"/>
      <c r="F77" s="284"/>
      <c r="G77" s="284"/>
      <c r="H77" s="284"/>
      <c r="I77" s="285"/>
      <c r="J77" s="275"/>
    </row>
    <row r="78" spans="1:10" ht="17.25" customHeight="1" thickBot="1" x14ac:dyDescent="0.3">
      <c r="A78" s="191" t="s">
        <v>197</v>
      </c>
      <c r="B78" s="56"/>
      <c r="D78" s="274" t="s">
        <v>198</v>
      </c>
      <c r="E78" s="274"/>
      <c r="F78" s="274"/>
      <c r="G78" s="274"/>
      <c r="H78" s="274"/>
      <c r="I78" s="274"/>
      <c r="J78" s="57"/>
    </row>
    <row r="79" spans="1:10" ht="15.75" thickTop="1" x14ac:dyDescent="0.25">
      <c r="A79" s="58"/>
      <c r="B79" s="59"/>
      <c r="C79" s="34"/>
      <c r="D79" s="34"/>
      <c r="E79" s="34"/>
      <c r="F79" s="34"/>
      <c r="G79" s="34"/>
      <c r="H79" s="34"/>
      <c r="I79" s="34"/>
      <c r="J79" s="34"/>
    </row>
    <row r="80" spans="1:10" x14ac:dyDescent="0.25">
      <c r="A80" s="54" t="s">
        <v>166</v>
      </c>
    </row>
    <row r="81" spans="1:10" x14ac:dyDescent="0.25">
      <c r="A81" s="276"/>
      <c r="B81" s="276"/>
      <c r="C81" s="276"/>
      <c r="D81" s="276"/>
      <c r="E81" s="276"/>
      <c r="F81" s="276"/>
      <c r="G81" s="276"/>
      <c r="H81" s="276"/>
      <c r="I81" s="276"/>
      <c r="J81" s="275"/>
    </row>
    <row r="82" spans="1:10" x14ac:dyDescent="0.25">
      <c r="A82" s="276"/>
      <c r="B82" s="276"/>
      <c r="C82" s="276"/>
      <c r="D82" s="276"/>
      <c r="E82" s="276"/>
      <c r="F82" s="276"/>
      <c r="G82" s="276"/>
      <c r="H82" s="276"/>
      <c r="I82" s="276"/>
      <c r="J82" s="275"/>
    </row>
    <row r="83" spans="1:10" x14ac:dyDescent="0.25">
      <c r="A83" s="276"/>
      <c r="B83" s="276"/>
      <c r="C83" s="276"/>
      <c r="D83" s="276"/>
      <c r="E83" s="276"/>
      <c r="F83" s="276"/>
      <c r="G83" s="276"/>
      <c r="H83" s="276"/>
      <c r="I83" s="276"/>
      <c r="J83" s="275"/>
    </row>
    <row r="84" spans="1:10" x14ac:dyDescent="0.25">
      <c r="A84" s="276"/>
      <c r="B84" s="276"/>
      <c r="C84" s="276"/>
      <c r="D84" s="276"/>
      <c r="E84" s="276"/>
      <c r="F84" s="276"/>
      <c r="G84" s="276"/>
      <c r="H84" s="276"/>
      <c r="I84" s="276"/>
      <c r="J84" s="275"/>
    </row>
    <row r="85" spans="1:10" x14ac:dyDescent="0.25">
      <c r="A85" s="276"/>
      <c r="B85" s="276"/>
      <c r="C85" s="276"/>
      <c r="D85" s="276"/>
      <c r="E85" s="276"/>
      <c r="F85" s="276"/>
      <c r="G85" s="276"/>
      <c r="H85" s="276"/>
      <c r="I85" s="276"/>
      <c r="J85" s="275"/>
    </row>
    <row r="86" spans="1:10" ht="7.5" customHeight="1" x14ac:dyDescent="0.25">
      <c r="A86" s="58"/>
      <c r="B86" s="59"/>
      <c r="C86" s="34"/>
      <c r="D86" s="34"/>
      <c r="E86" s="34"/>
      <c r="F86" s="34"/>
      <c r="G86" s="34"/>
      <c r="H86" s="34"/>
      <c r="I86" s="34"/>
      <c r="J86" s="34"/>
    </row>
    <row r="87" spans="1:10" x14ac:dyDescent="0.25">
      <c r="A87" s="54" t="s">
        <v>21</v>
      </c>
    </row>
    <row r="88" spans="1:10" x14ac:dyDescent="0.25">
      <c r="A88" s="276"/>
      <c r="B88" s="276"/>
      <c r="C88" s="276"/>
      <c r="D88" s="276"/>
      <c r="E88" s="276"/>
      <c r="F88" s="276"/>
      <c r="G88" s="276"/>
      <c r="H88" s="276"/>
      <c r="I88" s="276"/>
      <c r="J88" s="273"/>
    </row>
    <row r="89" spans="1:10" x14ac:dyDescent="0.25">
      <c r="A89" s="276"/>
      <c r="B89" s="276"/>
      <c r="C89" s="276"/>
      <c r="D89" s="276"/>
      <c r="E89" s="276"/>
      <c r="F89" s="276"/>
      <c r="G89" s="276"/>
      <c r="H89" s="276"/>
      <c r="I89" s="276"/>
      <c r="J89" s="273"/>
    </row>
    <row r="90" spans="1:10" x14ac:dyDescent="0.25">
      <c r="A90" s="276"/>
      <c r="B90" s="276"/>
      <c r="C90" s="276"/>
      <c r="D90" s="276"/>
      <c r="E90" s="276"/>
      <c r="F90" s="276"/>
      <c r="G90" s="276"/>
      <c r="H90" s="276"/>
      <c r="I90" s="276"/>
      <c r="J90" s="273"/>
    </row>
    <row r="91" spans="1:10" x14ac:dyDescent="0.25">
      <c r="A91" s="276"/>
      <c r="B91" s="276"/>
      <c r="C91" s="276"/>
      <c r="D91" s="276"/>
      <c r="E91" s="276"/>
      <c r="F91" s="276"/>
      <c r="G91" s="276"/>
      <c r="H91" s="276"/>
      <c r="I91" s="276"/>
      <c r="J91" s="273"/>
    </row>
    <row r="92" spans="1:10" x14ac:dyDescent="0.25">
      <c r="A92" s="276"/>
      <c r="B92" s="276"/>
      <c r="C92" s="276"/>
      <c r="D92" s="276"/>
      <c r="E92" s="276"/>
      <c r="F92" s="276"/>
      <c r="G92" s="276"/>
      <c r="H92" s="276"/>
      <c r="I92" s="276"/>
      <c r="J92" s="273"/>
    </row>
    <row r="93" spans="1:10" ht="17.25" customHeight="1" thickBot="1" x14ac:dyDescent="0.3">
      <c r="A93" s="191" t="s">
        <v>199</v>
      </c>
      <c r="B93" s="56"/>
      <c r="D93" s="288" t="s">
        <v>188</v>
      </c>
      <c r="E93" s="288"/>
      <c r="F93" s="288"/>
      <c r="G93" s="288"/>
      <c r="H93" s="288"/>
      <c r="I93" s="288"/>
      <c r="J93" s="57"/>
    </row>
    <row r="94" spans="1:10" ht="15.75" thickTop="1" x14ac:dyDescent="0.25">
      <c r="A94" s="58"/>
      <c r="B94" s="59"/>
      <c r="C94" s="34"/>
      <c r="D94" s="34"/>
      <c r="E94" s="34"/>
      <c r="F94" s="34"/>
      <c r="G94" s="34"/>
      <c r="H94" s="34"/>
      <c r="I94" s="34"/>
      <c r="J94" s="34"/>
    </row>
    <row r="95" spans="1:10" ht="34.5" customHeight="1" x14ac:dyDescent="0.25">
      <c r="A95" s="294" t="s">
        <v>136</v>
      </c>
      <c r="B95" s="294"/>
      <c r="C95" s="294"/>
      <c r="D95" s="294"/>
      <c r="E95" s="294"/>
      <c r="F95" s="294"/>
      <c r="G95" s="294"/>
      <c r="H95" s="294"/>
      <c r="I95" s="294"/>
      <c r="J95" s="295"/>
    </row>
    <row r="96" spans="1:10" x14ac:dyDescent="0.25">
      <c r="A96" s="277"/>
      <c r="B96" s="278"/>
      <c r="C96" s="278"/>
      <c r="D96" s="278"/>
      <c r="E96" s="278"/>
      <c r="F96" s="278"/>
      <c r="G96" s="278"/>
      <c r="H96" s="278"/>
      <c r="I96" s="279"/>
      <c r="J96" s="273"/>
    </row>
    <row r="97" spans="1:10" x14ac:dyDescent="0.25">
      <c r="A97" s="280"/>
      <c r="B97" s="281"/>
      <c r="C97" s="281"/>
      <c r="D97" s="281"/>
      <c r="E97" s="281"/>
      <c r="F97" s="281"/>
      <c r="G97" s="281"/>
      <c r="H97" s="281"/>
      <c r="I97" s="282"/>
      <c r="J97" s="273"/>
    </row>
    <row r="98" spans="1:10" x14ac:dyDescent="0.25">
      <c r="A98" s="280"/>
      <c r="B98" s="281"/>
      <c r="C98" s="281"/>
      <c r="D98" s="281"/>
      <c r="E98" s="281"/>
      <c r="F98" s="281"/>
      <c r="G98" s="281"/>
      <c r="H98" s="281"/>
      <c r="I98" s="282"/>
      <c r="J98" s="273"/>
    </row>
    <row r="99" spans="1:10" x14ac:dyDescent="0.25">
      <c r="A99" s="280"/>
      <c r="B99" s="281"/>
      <c r="C99" s="281"/>
      <c r="D99" s="281"/>
      <c r="E99" s="281"/>
      <c r="F99" s="281"/>
      <c r="G99" s="281"/>
      <c r="H99" s="281"/>
      <c r="I99" s="282"/>
      <c r="J99" s="273"/>
    </row>
    <row r="100" spans="1:10" x14ac:dyDescent="0.25">
      <c r="A100" s="283"/>
      <c r="B100" s="284"/>
      <c r="C100" s="284"/>
      <c r="D100" s="284"/>
      <c r="E100" s="284"/>
      <c r="F100" s="284"/>
      <c r="G100" s="284"/>
      <c r="H100" s="284"/>
      <c r="I100" s="285"/>
      <c r="J100" s="273"/>
    </row>
    <row r="101" spans="1:10" ht="15.75" customHeight="1" x14ac:dyDescent="0.25">
      <c r="A101" s="54"/>
      <c r="C101" s="6"/>
      <c r="E101" s="6"/>
      <c r="F101" s="6"/>
    </row>
    <row r="102" spans="1:10" x14ac:dyDescent="0.25">
      <c r="A102" s="60" t="s">
        <v>84</v>
      </c>
      <c r="B102" s="60"/>
      <c r="C102" s="61" t="s">
        <v>22</v>
      </c>
      <c r="E102" s="61"/>
      <c r="F102" s="61" t="s">
        <v>23</v>
      </c>
      <c r="H102" s="61"/>
      <c r="I102" s="61" t="s">
        <v>24</v>
      </c>
    </row>
    <row r="103" spans="1:10" x14ac:dyDescent="0.25">
      <c r="A103" s="296">
        <f>B12</f>
        <v>0</v>
      </c>
      <c r="B103" s="4"/>
      <c r="C103" s="261">
        <f>B14</f>
        <v>0</v>
      </c>
      <c r="D103" s="262"/>
      <c r="F103" s="265"/>
      <c r="G103" s="266"/>
      <c r="I103" s="292"/>
    </row>
    <row r="104" spans="1:10" x14ac:dyDescent="0.25">
      <c r="A104" s="260"/>
      <c r="B104" s="4"/>
      <c r="C104" s="263"/>
      <c r="D104" s="264"/>
      <c r="F104" s="267"/>
      <c r="G104" s="268"/>
      <c r="I104" s="293"/>
    </row>
    <row r="105" spans="1:10" x14ac:dyDescent="0.25">
      <c r="B105" s="4"/>
    </row>
    <row r="106" spans="1:10" x14ac:dyDescent="0.25">
      <c r="A106" s="60" t="s">
        <v>85</v>
      </c>
      <c r="C106" s="61" t="s">
        <v>22</v>
      </c>
      <c r="E106" s="6"/>
      <c r="F106" s="61" t="s">
        <v>23</v>
      </c>
      <c r="H106" s="6"/>
      <c r="I106" s="61" t="s">
        <v>24</v>
      </c>
    </row>
    <row r="107" spans="1:10" x14ac:dyDescent="0.25">
      <c r="A107" s="259">
        <f>B16</f>
        <v>0</v>
      </c>
      <c r="B107" s="4"/>
      <c r="C107" s="261">
        <f>B18</f>
        <v>0</v>
      </c>
      <c r="D107" s="262"/>
      <c r="F107" s="265"/>
      <c r="G107" s="266"/>
      <c r="I107" s="292"/>
    </row>
    <row r="108" spans="1:10" x14ac:dyDescent="0.25">
      <c r="A108" s="260"/>
      <c r="B108" s="4"/>
      <c r="C108" s="263"/>
      <c r="D108" s="264"/>
      <c r="F108" s="267"/>
      <c r="G108" s="268"/>
      <c r="I108" s="293"/>
    </row>
    <row r="109" spans="1:10" x14ac:dyDescent="0.25">
      <c r="B109" s="62"/>
      <c r="C109" s="63"/>
      <c r="E109" s="63"/>
      <c r="F109" s="63"/>
      <c r="H109" s="63"/>
      <c r="I109" s="63"/>
    </row>
    <row r="110" spans="1:10" x14ac:dyDescent="0.25">
      <c r="B110" s="62"/>
      <c r="C110" s="63"/>
      <c r="E110" s="63"/>
      <c r="F110" s="63"/>
      <c r="H110" s="63"/>
      <c r="I110" s="63"/>
    </row>
    <row r="111" spans="1:10" x14ac:dyDescent="0.25">
      <c r="A111" s="64"/>
    </row>
    <row r="112" spans="1:10" x14ac:dyDescent="0.25">
      <c r="A112" s="64"/>
    </row>
  </sheetData>
  <sheetProtection algorithmName="SHA-512" hashValue="ngQ826xYqTsJE2DKr5wQT+DlLdK6YzJKx/k7LfrMZrb6FuCbbOLarPo+ZOqRMq1l8sjHgPRGHBrLN/TCa1g2/g==" saltValue="xiraGAPLCV/XdR/amI63oA==" spinCount="100000" sheet="1" formatColumns="0" formatRows="0" selectLockedCells="1"/>
  <mergeCells count="69">
    <mergeCell ref="A1:I3"/>
    <mergeCell ref="D54:I54"/>
    <mergeCell ref="H50:I50"/>
    <mergeCell ref="I107:I108"/>
    <mergeCell ref="I103:I104"/>
    <mergeCell ref="A95:J95"/>
    <mergeCell ref="D38:E38"/>
    <mergeCell ref="B39:C39"/>
    <mergeCell ref="A103:A104"/>
    <mergeCell ref="D39:E39"/>
    <mergeCell ref="F103:G104"/>
    <mergeCell ref="D40:E40"/>
    <mergeCell ref="D42:E42"/>
    <mergeCell ref="B42:C42"/>
    <mergeCell ref="B41:C41"/>
    <mergeCell ref="D41:E41"/>
    <mergeCell ref="A73:I77"/>
    <mergeCell ref="A46:I46"/>
    <mergeCell ref="D56:I56"/>
    <mergeCell ref="D58:I58"/>
    <mergeCell ref="A96:I100"/>
    <mergeCell ref="D60:I60"/>
    <mergeCell ref="D62:I62"/>
    <mergeCell ref="D64:I64"/>
    <mergeCell ref="A67:I71"/>
    <mergeCell ref="F51:G51"/>
    <mergeCell ref="H51:I51"/>
    <mergeCell ref="D93:I93"/>
    <mergeCell ref="A107:A108"/>
    <mergeCell ref="C107:D108"/>
    <mergeCell ref="F107:G108"/>
    <mergeCell ref="E55:J55"/>
    <mergeCell ref="D63:J63"/>
    <mergeCell ref="E59:J59"/>
    <mergeCell ref="E61:J61"/>
    <mergeCell ref="E57:J57"/>
    <mergeCell ref="J96:J100"/>
    <mergeCell ref="D78:I78"/>
    <mergeCell ref="J73:J77"/>
    <mergeCell ref="A81:I85"/>
    <mergeCell ref="J81:J85"/>
    <mergeCell ref="A88:I92"/>
    <mergeCell ref="J88:J92"/>
    <mergeCell ref="C103:D104"/>
    <mergeCell ref="B6:I6"/>
    <mergeCell ref="B8:I8"/>
    <mergeCell ref="B12:I12"/>
    <mergeCell ref="B14:I14"/>
    <mergeCell ref="B32:I32"/>
    <mergeCell ref="B16:I16"/>
    <mergeCell ref="B18:I18"/>
    <mergeCell ref="B20:I20"/>
    <mergeCell ref="B24:I24"/>
    <mergeCell ref="B28:I28"/>
    <mergeCell ref="B30:I30"/>
    <mergeCell ref="B26:I26"/>
    <mergeCell ref="B10:I10"/>
    <mergeCell ref="B36:I36"/>
    <mergeCell ref="D51:E51"/>
    <mergeCell ref="B34:I34"/>
    <mergeCell ref="B50:C50"/>
    <mergeCell ref="D50:E50"/>
    <mergeCell ref="F50:G50"/>
    <mergeCell ref="B38:C38"/>
    <mergeCell ref="B40:C40"/>
    <mergeCell ref="B43:C43"/>
    <mergeCell ref="D43:E43"/>
    <mergeCell ref="B48:C48"/>
    <mergeCell ref="B51:C51"/>
  </mergeCells>
  <conditionalFormatting sqref="E55:J55 E57:J57 E59:J59 E61:J61 E63:J63">
    <cfRule type="cellIs" dxfId="36" priority="115" operator="equal">
      <formula>0</formula>
    </cfRule>
  </conditionalFormatting>
  <conditionalFormatting sqref="B48:C48">
    <cfRule type="cellIs" dxfId="35" priority="101" stopIfTrue="1" operator="equal">
      <formula>0</formula>
    </cfRule>
    <cfRule type="cellIs" dxfId="34" priority="1" stopIfTrue="1" operator="greaterThanOrEqual">
      <formula>86%</formula>
    </cfRule>
    <cfRule type="cellIs" dxfId="33" priority="58" stopIfTrue="1" operator="greaterThanOrEqual">
      <formula>0.75</formula>
    </cfRule>
    <cfRule type="cellIs" dxfId="32" priority="97" stopIfTrue="1" operator="greaterThanOrEqual">
      <formula>0.6</formula>
    </cfRule>
    <cfRule type="cellIs" dxfId="31" priority="98" stopIfTrue="1" operator="greaterThanOrEqual">
      <formula>0.46</formula>
    </cfRule>
    <cfRule type="cellIs" dxfId="30" priority="99" stopIfTrue="1" operator="lessThan">
      <formula>0.46</formula>
    </cfRule>
  </conditionalFormatting>
  <conditionalFormatting sqref="C61 C63">
    <cfRule type="cellIs" dxfId="29" priority="67" operator="equal">
      <formula>"Not Applicable"</formula>
    </cfRule>
    <cfRule type="cellIs" dxfId="28" priority="68" operator="equal">
      <formula>"Unsatisfactory"</formula>
    </cfRule>
    <cfRule type="cellIs" dxfId="27" priority="69" operator="equal">
      <formula>"Marginal"</formula>
    </cfRule>
    <cfRule type="cellIs" dxfId="26" priority="71" operator="equal">
      <formula>"Good"</formula>
    </cfRule>
    <cfRule type="cellIs" dxfId="25" priority="72" operator="equal">
      <formula>"Excellent"</formula>
    </cfRule>
  </conditionalFormatting>
  <conditionalFormatting sqref="C61 C63">
    <cfRule type="cellIs" dxfId="24" priority="70" operator="equal">
      <formula>"Acceptable"</formula>
    </cfRule>
  </conditionalFormatting>
  <conditionalFormatting sqref="J58">
    <cfRule type="cellIs" dxfId="23" priority="50" operator="equal">
      <formula>"Not Applicable"</formula>
    </cfRule>
    <cfRule type="cellIs" dxfId="22" priority="51" operator="equal">
      <formula>"Unsatisfactory"</formula>
    </cfRule>
    <cfRule type="cellIs" dxfId="21" priority="52" operator="equal">
      <formula>"Marginal"</formula>
    </cfRule>
    <cfRule type="cellIs" dxfId="20" priority="54" operator="equal">
      <formula>"Good"</formula>
    </cfRule>
    <cfRule type="cellIs" dxfId="19" priority="55" operator="equal">
      <formula>"Excellent"</formula>
    </cfRule>
  </conditionalFormatting>
  <conditionalFormatting sqref="J58">
    <cfRule type="cellIs" dxfId="18" priority="53" operator="equal">
      <formula>"Acceptable"</formula>
    </cfRule>
  </conditionalFormatting>
  <conditionalFormatting sqref="J60">
    <cfRule type="cellIs" dxfId="17" priority="44" operator="equal">
      <formula>"Not Applicable"</formula>
    </cfRule>
    <cfRule type="cellIs" dxfId="16" priority="45" operator="equal">
      <formula>"Unsatisfactory"</formula>
    </cfRule>
    <cfRule type="cellIs" dxfId="15" priority="46" operator="equal">
      <formula>"Marginal"</formula>
    </cfRule>
    <cfRule type="cellIs" dxfId="14" priority="48" operator="equal">
      <formula>"Good"</formula>
    </cfRule>
    <cfRule type="cellIs" dxfId="13" priority="49" operator="equal">
      <formula>"Excellent"</formula>
    </cfRule>
  </conditionalFormatting>
  <conditionalFormatting sqref="J60">
    <cfRule type="cellIs" dxfId="12" priority="47" operator="equal">
      <formula>"Acceptable"</formula>
    </cfRule>
  </conditionalFormatting>
  <conditionalFormatting sqref="J62">
    <cfRule type="cellIs" dxfId="11" priority="38" operator="equal">
      <formula>"Not Applicable"</formula>
    </cfRule>
    <cfRule type="cellIs" dxfId="10" priority="39" operator="equal">
      <formula>"Unsatisfactory"</formula>
    </cfRule>
    <cfRule type="cellIs" dxfId="9" priority="40" operator="equal">
      <formula>"Marginal"</formula>
    </cfRule>
    <cfRule type="cellIs" dxfId="8" priority="42" operator="equal">
      <formula>"Good"</formula>
    </cfRule>
    <cfRule type="cellIs" dxfId="7" priority="43" operator="equal">
      <formula>"Excellent"</formula>
    </cfRule>
  </conditionalFormatting>
  <conditionalFormatting sqref="J62">
    <cfRule type="cellIs" dxfId="6" priority="41" operator="equal">
      <formula>"Acceptable"</formula>
    </cfRule>
  </conditionalFormatting>
  <conditionalFormatting sqref="J64">
    <cfRule type="cellIs" dxfId="5" priority="32" operator="equal">
      <formula>"Not Applicable"</formula>
    </cfRule>
    <cfRule type="cellIs" dxfId="4" priority="33" operator="equal">
      <formula>"Unsatisfactory"</formula>
    </cfRule>
    <cfRule type="cellIs" dxfId="3" priority="34" operator="equal">
      <formula>"Marginal"</formula>
    </cfRule>
    <cfRule type="cellIs" dxfId="2" priority="36" operator="equal">
      <formula>"Good"</formula>
    </cfRule>
    <cfRule type="cellIs" dxfId="1" priority="37" operator="equal">
      <formula>"Excellent"</formula>
    </cfRule>
  </conditionalFormatting>
  <conditionalFormatting sqref="J64">
    <cfRule type="cellIs" dxfId="0" priority="35" operator="equal">
      <formula>"Acceptable"</formula>
    </cfRule>
  </conditionalFormatting>
  <dataValidations disablePrompts="1" count="1">
    <dataValidation allowBlank="1" showInputMessage="1" showErrorMessage="1" promptTitle="TRIM record number" prompt="enter either record number or folder number" sqref="I93" xr:uid="{00000000-0002-0000-0100-000000000000}"/>
  </dataValidations>
  <pageMargins left="0.43307086614173229" right="0.43307086614173229" top="0.78740157480314965" bottom="0.78740157480314965" header="0.31496062992125984" footer="0.55118110236220474"/>
  <pageSetup paperSize="9" scale="60" fitToWidth="0" fitToHeight="0" orientation="portrait" r:id="rId1"/>
  <headerFooter scaleWithDoc="0">
    <oddHeader>&amp;C&amp;"Calibri"&amp;12&amp;KFF0000 OFFICIAL&amp;1#_x000D_</oddHeader>
  </headerFooter>
  <rowBreaks count="1" manualBreakCount="1">
    <brk id="65" max="8" man="1"/>
  </rowBreaks>
  <colBreaks count="1" manualBreakCount="1">
    <brk id="9" max="108" man="1"/>
  </col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Button 18">
              <controlPr defaultSize="0" print="0" autoFill="0" autoPict="0" macro="[0]!Print_Active_Worksheet">
                <anchor moveWithCells="1" sizeWithCells="1">
                  <from>
                    <xdr:col>2</xdr:col>
                    <xdr:colOff>714375</xdr:colOff>
                    <xdr:row>110</xdr:row>
                    <xdr:rowOff>57150</xdr:rowOff>
                  </from>
                  <to>
                    <xdr:col>5</xdr:col>
                    <xdr:colOff>352425</xdr:colOff>
                    <xdr:row>112</xdr:row>
                    <xdr:rowOff>171450</xdr:rowOff>
                  </to>
                </anchor>
              </controlPr>
            </control>
          </mc:Choice>
        </mc:AlternateContent>
        <mc:AlternateContent xmlns:mc="http://schemas.openxmlformats.org/markup-compatibility/2006">
          <mc:Choice Requires="x14">
            <control shapeId="2065" r:id="rId5" name="Button 17">
              <controlPr defaultSize="0" print="0" autoFill="0" autoPict="0" macro="[0]!PDF_Summary">
                <anchor moveWithCells="1" sizeWithCells="1">
                  <from>
                    <xdr:col>6</xdr:col>
                    <xdr:colOff>85725</xdr:colOff>
                    <xdr:row>110</xdr:row>
                    <xdr:rowOff>38100</xdr:rowOff>
                  </from>
                  <to>
                    <xdr:col>8</xdr:col>
                    <xdr:colOff>752475</xdr:colOff>
                    <xdr:row>112</xdr:row>
                    <xdr:rowOff>161925</xdr:rowOff>
                  </to>
                </anchor>
              </controlPr>
            </control>
          </mc:Choice>
        </mc:AlternateContent>
        <mc:AlternateContent xmlns:mc="http://schemas.openxmlformats.org/markup-compatibility/2006">
          <mc:Choice Requires="x14">
            <control shapeId="2064" r:id="rId6" name="Button 16">
              <controlPr defaultSize="0" print="0" autoFill="0" autoPict="0" macro="[0]!Module10.PDF_Document">
                <anchor moveWithCells="1" sizeWithCells="1">
                  <from>
                    <xdr:col>0</xdr:col>
                    <xdr:colOff>2581275</xdr:colOff>
                    <xdr:row>110</xdr:row>
                    <xdr:rowOff>57150</xdr:rowOff>
                  </from>
                  <to>
                    <xdr:col>2</xdr:col>
                    <xdr:colOff>247650</xdr:colOff>
                    <xdr:row>112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12"/>
  <sheetViews>
    <sheetView zoomScaleNormal="100" workbookViewId="0"/>
  </sheetViews>
  <sheetFormatPr defaultColWidth="9" defaultRowHeight="15.75" x14ac:dyDescent="0.2"/>
  <cols>
    <col min="1" max="1" width="200.625" style="158" customWidth="1"/>
    <col min="2" max="16384" width="9" style="1"/>
  </cols>
  <sheetData>
    <row r="1" spans="1:2" ht="39.950000000000003" customHeight="1" thickBot="1" x14ac:dyDescent="0.25">
      <c r="A1" s="190" t="s">
        <v>195</v>
      </c>
    </row>
    <row r="2" spans="1:2" s="3" customFormat="1" ht="20.100000000000001" customHeight="1" thickBot="1" x14ac:dyDescent="0.25">
      <c r="A2" s="170" t="s">
        <v>196</v>
      </c>
    </row>
    <row r="3" spans="1:2" ht="397.5" customHeight="1" thickBot="1" x14ac:dyDescent="0.25">
      <c r="A3" s="171" t="s">
        <v>175</v>
      </c>
    </row>
    <row r="4" spans="1:2" s="3" customFormat="1" ht="20.100000000000001" customHeight="1" thickBot="1" x14ac:dyDescent="0.25">
      <c r="A4" s="170" t="s">
        <v>156</v>
      </c>
    </row>
    <row r="5" spans="1:2" ht="288" customHeight="1" thickBot="1" x14ac:dyDescent="0.25">
      <c r="A5" s="172" t="s">
        <v>174</v>
      </c>
    </row>
    <row r="6" spans="1:2" s="3" customFormat="1" ht="20.100000000000001" customHeight="1" thickBot="1" x14ac:dyDescent="0.25">
      <c r="A6" s="170" t="s">
        <v>157</v>
      </c>
    </row>
    <row r="7" spans="1:2" ht="96" customHeight="1" thickBot="1" x14ac:dyDescent="0.25">
      <c r="A7" s="173" t="s">
        <v>161</v>
      </c>
    </row>
    <row r="8" spans="1:2" s="3" customFormat="1" ht="21.75" customHeight="1" thickBot="1" x14ac:dyDescent="0.25">
      <c r="A8" s="170" t="s">
        <v>173</v>
      </c>
    </row>
    <row r="9" spans="1:2" ht="67.5" customHeight="1" thickBot="1" x14ac:dyDescent="0.25">
      <c r="A9" s="174" t="s">
        <v>162</v>
      </c>
    </row>
    <row r="10" spans="1:2" s="3" customFormat="1" ht="20.100000000000001" customHeight="1" thickBot="1" x14ac:dyDescent="0.25">
      <c r="A10" s="170" t="s">
        <v>159</v>
      </c>
    </row>
    <row r="11" spans="1:2" ht="65.25" customHeight="1" thickBot="1" x14ac:dyDescent="0.25">
      <c r="A11" s="175" t="s">
        <v>163</v>
      </c>
      <c r="B11" s="2" t="s">
        <v>113</v>
      </c>
    </row>
    <row r="12" spans="1:2" x14ac:dyDescent="0.2">
      <c r="A12" s="157"/>
    </row>
  </sheetData>
  <sheetProtection formatCells="0" formatColumns="0" formatRows="0"/>
  <hyperlinks>
    <hyperlink ref="B11" location="'Contract Info and Criteria'!B78" display="BACK" xr:uid="{00000000-0004-0000-0400-000001000000}"/>
  </hyperlinks>
  <pageMargins left="0.70866141732283472" right="0.70866141732283472" top="0.74803149606299213" bottom="0.74803149606299213" header="0.31496062992125984" footer="0.31496062992125984"/>
  <pageSetup paperSize="9" scale="65" orientation="landscape"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A68C-22E2-4B84-A488-7F33EB67820D}">
  <sheetPr codeName="Sheet5"/>
  <dimension ref="A1:S85"/>
  <sheetViews>
    <sheetView workbookViewId="0"/>
  </sheetViews>
  <sheetFormatPr defaultColWidth="9" defaultRowHeight="15" x14ac:dyDescent="0.25"/>
  <cols>
    <col min="1" max="1" width="46.375" style="4" customWidth="1"/>
    <col min="2" max="2" width="8" style="6" bestFit="1" customWidth="1"/>
    <col min="3" max="3" width="8.5" style="6" bestFit="1" customWidth="1"/>
    <col min="4" max="4" width="8" style="6" bestFit="1" customWidth="1"/>
    <col min="5" max="6" width="6.625" style="6" customWidth="1"/>
    <col min="7" max="7" width="13.875" style="4" customWidth="1"/>
    <col min="8" max="9" width="11" style="6" customWidth="1"/>
    <col min="10" max="10" width="11" style="4" customWidth="1"/>
    <col min="11" max="11" width="11" style="6" customWidth="1"/>
    <col min="12" max="12" width="11" style="4" customWidth="1"/>
    <col min="13" max="13" width="17" style="4" bestFit="1" customWidth="1"/>
    <col min="14" max="14" width="14.75" style="4" bestFit="1" customWidth="1"/>
    <col min="15" max="15" width="16.5" style="4" bestFit="1" customWidth="1"/>
    <col min="16" max="16" width="14.25" style="6" bestFit="1" customWidth="1"/>
    <col min="17" max="17" width="14.5" style="6" customWidth="1"/>
    <col min="18" max="18" width="14.25" style="4" customWidth="1"/>
    <col min="19" max="19" width="4.875" style="4" customWidth="1"/>
    <col min="20" max="16384" width="9" style="4"/>
  </cols>
  <sheetData>
    <row r="1" spans="1:19" ht="96" customHeight="1" x14ac:dyDescent="0.25">
      <c r="B1" s="86" t="s">
        <v>11</v>
      </c>
      <c r="C1" s="86" t="s">
        <v>12</v>
      </c>
      <c r="D1" s="86" t="s">
        <v>13</v>
      </c>
      <c r="E1" s="86" t="s">
        <v>140</v>
      </c>
      <c r="F1" s="87" t="s">
        <v>14</v>
      </c>
      <c r="G1" s="87" t="s">
        <v>15</v>
      </c>
      <c r="H1" s="87" t="s">
        <v>31</v>
      </c>
      <c r="I1" s="87" t="s">
        <v>25</v>
      </c>
      <c r="J1" s="87" t="s">
        <v>17</v>
      </c>
    </row>
    <row r="2" spans="1:19" x14ac:dyDescent="0.25">
      <c r="B2" s="88">
        <v>0.45</v>
      </c>
      <c r="C2" s="88">
        <v>0.59</v>
      </c>
      <c r="D2" s="88">
        <v>0.74</v>
      </c>
      <c r="E2" s="88">
        <v>0.85</v>
      </c>
      <c r="F2" s="8"/>
      <c r="G2" s="33"/>
      <c r="H2" s="8"/>
      <c r="M2" s="33" t="s">
        <v>77</v>
      </c>
    </row>
    <row r="3" spans="1:19" x14ac:dyDescent="0.25">
      <c r="B3" s="8">
        <v>1</v>
      </c>
      <c r="C3" s="8">
        <v>2</v>
      </c>
      <c r="D3" s="8">
        <v>3</v>
      </c>
      <c r="E3" s="8">
        <v>4</v>
      </c>
      <c r="F3" s="8">
        <v>5</v>
      </c>
      <c r="G3" s="8" t="s">
        <v>15</v>
      </c>
    </row>
    <row r="4" spans="1:19" ht="15.75" thickBot="1" x14ac:dyDescent="0.3">
      <c r="B4" s="8"/>
      <c r="C4" s="8"/>
      <c r="D4" s="8"/>
      <c r="E4" s="8"/>
      <c r="F4" s="8"/>
      <c r="G4" s="8"/>
      <c r="H4" s="89" t="s">
        <v>58</v>
      </c>
      <c r="I4" s="89" t="s">
        <v>59</v>
      </c>
      <c r="J4" s="89" t="s">
        <v>60</v>
      </c>
      <c r="K4" s="89" t="s">
        <v>61</v>
      </c>
      <c r="L4" s="89" t="s">
        <v>62</v>
      </c>
      <c r="M4" s="89" t="s">
        <v>63</v>
      </c>
      <c r="N4" s="89" t="s">
        <v>64</v>
      </c>
      <c r="O4" s="89" t="s">
        <v>65</v>
      </c>
      <c r="P4" s="89" t="s">
        <v>66</v>
      </c>
      <c r="Q4" s="89" t="s">
        <v>67</v>
      </c>
    </row>
    <row r="5" spans="1:19" ht="15.75" thickBot="1" x14ac:dyDescent="0.3">
      <c r="H5" s="90" t="s">
        <v>70</v>
      </c>
      <c r="I5" s="91" t="s">
        <v>49</v>
      </c>
      <c r="J5" s="92" t="s">
        <v>69</v>
      </c>
      <c r="K5" s="93" t="s">
        <v>48</v>
      </c>
      <c r="L5" s="92" t="s">
        <v>55</v>
      </c>
      <c r="M5" s="185" t="s">
        <v>182</v>
      </c>
      <c r="N5" s="186" t="s">
        <v>183</v>
      </c>
      <c r="O5" s="187" t="s">
        <v>184</v>
      </c>
      <c r="P5" s="188" t="s">
        <v>185</v>
      </c>
      <c r="Q5" s="91" t="s">
        <v>54</v>
      </c>
    </row>
    <row r="6" spans="1:19" x14ac:dyDescent="0.25">
      <c r="A6" s="94" t="str">
        <f>+[2]interactive!B58</f>
        <v>Quality of Cost Management</v>
      </c>
      <c r="B6" s="95"/>
      <c r="C6" s="95"/>
      <c r="D6" s="95"/>
      <c r="E6" s="95"/>
      <c r="F6" s="95"/>
      <c r="G6" s="96"/>
      <c r="H6" s="97">
        <f>+'Contract Info and Criteria'!H62</f>
        <v>3</v>
      </c>
      <c r="I6" s="98">
        <f>IF(H6="N/a",0,H6)</f>
        <v>3</v>
      </c>
      <c r="J6" s="99" t="str">
        <f>IF(I6&gt;=5,"Excellent",IF(I6&gt;=4,"Very Good",IF(I6&gt;=3,"Good",IF(I6&gt;=2,"Marginal",IF(I6&gt;=1,"Unsatisfactory",IF(I6&lt;=0,"Not Applicable"))))))</f>
        <v>Good</v>
      </c>
      <c r="K6" s="100">
        <v>0.35</v>
      </c>
      <c r="L6" s="6">
        <f>IF(O6=0,0,1)</f>
        <v>1</v>
      </c>
      <c r="M6" s="101">
        <f>IF(L6=0,0,K6)</f>
        <v>0.35</v>
      </c>
      <c r="N6" s="102">
        <f>IF(L6=0,0,M6*$K$17/$M$17)</f>
        <v>0.35</v>
      </c>
      <c r="O6" s="101">
        <f>+I6/$I$19*K6</f>
        <v>0.21</v>
      </c>
      <c r="P6" s="102">
        <f>IF(L6=0,0,O6*$K$17/$O$17)</f>
        <v>0.34999999999999987</v>
      </c>
      <c r="Q6" s="103">
        <f>+I6*N6</f>
        <v>1.0499999999999998</v>
      </c>
      <c r="S6" s="104">
        <f>+Q6/$S$19</f>
        <v>0.20999999999999996</v>
      </c>
    </row>
    <row r="7" spans="1:19" x14ac:dyDescent="0.25">
      <c r="A7" s="47"/>
      <c r="H7" s="105"/>
      <c r="I7" s="98"/>
      <c r="J7" s="99"/>
      <c r="K7" s="98"/>
      <c r="L7" s="6"/>
      <c r="M7" s="101"/>
      <c r="N7" s="106"/>
      <c r="O7" s="101"/>
      <c r="P7" s="106"/>
      <c r="Q7" s="107"/>
    </row>
    <row r="8" spans="1:19" x14ac:dyDescent="0.25">
      <c r="A8" s="94" t="str">
        <f>+[2]interactive!B62</f>
        <v>Quality of Documentation and Service</v>
      </c>
      <c r="B8" s="95"/>
      <c r="C8" s="95"/>
      <c r="D8" s="95"/>
      <c r="E8" s="95"/>
      <c r="F8" s="95"/>
      <c r="G8" s="96"/>
      <c r="H8" s="105">
        <f>+'Contract Info and Criteria'!H65</f>
        <v>3</v>
      </c>
      <c r="I8" s="98">
        <f>IF(H8="N/a",0,H8)</f>
        <v>3</v>
      </c>
      <c r="J8" s="99" t="str">
        <f>IF(I8&gt;=5,"Excellent",IF(I8&gt;=4,"Very Good",IF(I8&gt;=3,"Good",IF(I8&gt;=2,"Marginal",IF(I8&gt;=1,"Unsatisfactory",IF(I8&lt;=0,"Not Applicable"))))))</f>
        <v>Good</v>
      </c>
      <c r="K8" s="100">
        <v>0.35</v>
      </c>
      <c r="L8" s="6">
        <f>IF(O8=0,0,1)</f>
        <v>1</v>
      </c>
      <c r="M8" s="101">
        <f>IF(L8=0,0,K8)</f>
        <v>0.35</v>
      </c>
      <c r="N8" s="102">
        <f>IF(L8=0,0,M8*$K$17/$M$17)</f>
        <v>0.35</v>
      </c>
      <c r="O8" s="101">
        <f>+I8/$I$19*K8</f>
        <v>0.21</v>
      </c>
      <c r="P8" s="102">
        <f>IF(L8=0,0,O8*$K$17/$O$17)</f>
        <v>0.34999999999999987</v>
      </c>
      <c r="Q8" s="107">
        <f>+I8*N8</f>
        <v>1.0499999999999998</v>
      </c>
      <c r="S8" s="104">
        <f>+Q8/$S$19</f>
        <v>0.20999999999999996</v>
      </c>
    </row>
    <row r="9" spans="1:19" x14ac:dyDescent="0.25">
      <c r="A9" s="47"/>
      <c r="H9" s="105"/>
      <c r="I9" s="98"/>
      <c r="J9" s="99"/>
      <c r="K9" s="98"/>
      <c r="L9" s="6"/>
      <c r="M9" s="101"/>
      <c r="N9" s="106"/>
      <c r="O9" s="101"/>
      <c r="P9" s="106"/>
      <c r="Q9" s="107"/>
      <c r="S9" s="104"/>
    </row>
    <row r="10" spans="1:19" x14ac:dyDescent="0.25">
      <c r="A10" s="94" t="str">
        <f>+[2]interactive!B66</f>
        <v>Time Management</v>
      </c>
      <c r="B10" s="95"/>
      <c r="C10" s="95"/>
      <c r="D10" s="95"/>
      <c r="E10" s="95"/>
      <c r="F10" s="95"/>
      <c r="G10" s="96"/>
      <c r="H10" s="105">
        <f>+'Contract Info and Criteria'!H68</f>
        <v>3</v>
      </c>
      <c r="I10" s="98">
        <f>IF(H10="N/a",0,H10)</f>
        <v>3</v>
      </c>
      <c r="J10" s="99" t="str">
        <f>IF(I10&gt;=5,"Excellent",IF(I10&gt;=4,"Very Good",IF(I10&gt;=3,"Good",IF(I10&gt;=2,"Marginal",IF(I10&gt;=1,"Unsatisfactory",IF(I10&lt;=0,"Not Applicable"))))))</f>
        <v>Good</v>
      </c>
      <c r="K10" s="100">
        <v>0.1</v>
      </c>
      <c r="L10" s="6">
        <f>IF(O10=0,0,1)</f>
        <v>1</v>
      </c>
      <c r="M10" s="101">
        <f>IF(L10=0,0,K10)</f>
        <v>0.1</v>
      </c>
      <c r="N10" s="102">
        <f>IF(L10=0,0,M10*$K$17/$M$17)</f>
        <v>0.1</v>
      </c>
      <c r="O10" s="101">
        <f>+I10/$I$19*K10</f>
        <v>0.06</v>
      </c>
      <c r="P10" s="102">
        <f>IF(L10=0,0,O10*$K$17/$O$17)</f>
        <v>9.9999999999999964E-2</v>
      </c>
      <c r="Q10" s="107">
        <f>+I10*N10</f>
        <v>0.30000000000000004</v>
      </c>
      <c r="S10" s="104">
        <f>+Q10/$S$19</f>
        <v>6.0000000000000012E-2</v>
      </c>
    </row>
    <row r="11" spans="1:19" x14ac:dyDescent="0.25">
      <c r="A11" s="47"/>
      <c r="H11" s="105"/>
      <c r="I11" s="98"/>
      <c r="J11" s="99"/>
      <c r="K11" s="98"/>
      <c r="L11" s="6"/>
      <c r="M11" s="101"/>
      <c r="N11" s="106"/>
      <c r="O11" s="101"/>
      <c r="P11" s="106"/>
      <c r="Q11" s="107"/>
      <c r="S11" s="104"/>
    </row>
    <row r="12" spans="1:19" x14ac:dyDescent="0.25">
      <c r="A12" s="94" t="str">
        <f>+[2]interactive!B69</f>
        <v>Resource Management</v>
      </c>
      <c r="B12" s="95"/>
      <c r="C12" s="95"/>
      <c r="D12" s="95"/>
      <c r="E12" s="95"/>
      <c r="F12" s="95"/>
      <c r="G12" s="96"/>
      <c r="H12" s="105">
        <f>+'Contract Info and Criteria'!H71</f>
        <v>3</v>
      </c>
      <c r="I12" s="98">
        <f>IF(H12="N/a",0,H12)</f>
        <v>3</v>
      </c>
      <c r="J12" s="99" t="str">
        <f>IF(I12&gt;=5,"Excellent",IF(I12&gt;=4,"Very Good",IF(I12&gt;=3,"Good",IF(I12&gt;=2,"Marginal",IF(I12&gt;=1,"Unsatisfactory",IF(I12&lt;=0,"Not Applicable"))))))</f>
        <v>Good</v>
      </c>
      <c r="K12" s="100">
        <v>0.1</v>
      </c>
      <c r="L12" s="6">
        <f>IF(O12=0,0,1)</f>
        <v>1</v>
      </c>
      <c r="M12" s="101">
        <f>IF(L12=0,0,K12)</f>
        <v>0.1</v>
      </c>
      <c r="N12" s="102">
        <f>IF(L12=0,0,M12*$K$17/$M$17)</f>
        <v>0.1</v>
      </c>
      <c r="O12" s="101">
        <f>+I12/$I$19*K12</f>
        <v>0.06</v>
      </c>
      <c r="P12" s="102">
        <f>IF(L12=0,0,O12*$K$17/$O$17)</f>
        <v>9.9999999999999964E-2</v>
      </c>
      <c r="Q12" s="107">
        <f>+I12*N12</f>
        <v>0.30000000000000004</v>
      </c>
      <c r="S12" s="104">
        <f>+Q12/$S$19</f>
        <v>6.0000000000000012E-2</v>
      </c>
    </row>
    <row r="13" spans="1:19" x14ac:dyDescent="0.25">
      <c r="A13" s="47"/>
      <c r="H13" s="105"/>
      <c r="I13" s="98"/>
      <c r="J13" s="99"/>
      <c r="K13" s="98"/>
      <c r="L13" s="6"/>
      <c r="M13" s="101"/>
      <c r="N13" s="106"/>
      <c r="O13" s="101"/>
      <c r="P13" s="106"/>
      <c r="Q13" s="107"/>
      <c r="S13" s="104"/>
    </row>
    <row r="14" spans="1:19" x14ac:dyDescent="0.25">
      <c r="A14" s="94" t="str">
        <f>+[2]interactive!B73</f>
        <v>Communications and Relationships</v>
      </c>
      <c r="B14" s="95"/>
      <c r="C14" s="95"/>
      <c r="D14" s="95"/>
      <c r="E14" s="95"/>
      <c r="F14" s="95"/>
      <c r="G14" s="96"/>
      <c r="H14" s="105">
        <f>+'Contract Info and Criteria'!H74</f>
        <v>3</v>
      </c>
      <c r="I14" s="98">
        <f>IF(H14="N/a",0,H14)</f>
        <v>3</v>
      </c>
      <c r="J14" s="99" t="str">
        <f>IF(I14&gt;=5,"Excellent",IF(I14&gt;=4,"Very Good",IF(I14&gt;=3,"Good",IF(I14&gt;=2,"Marginal",IF(I14&gt;=1,"Unsatisfactory",IF(I14&lt;=0,"Not Applicable"))))))</f>
        <v>Good</v>
      </c>
      <c r="K14" s="100">
        <v>0.1</v>
      </c>
      <c r="L14" s="6">
        <f>IF(O14=0,0,1)</f>
        <v>1</v>
      </c>
      <c r="M14" s="101">
        <f>IF(L14=0,0,K14)</f>
        <v>0.1</v>
      </c>
      <c r="N14" s="102">
        <f>IF(L14=0,0,M14*$K$17/$M$17)</f>
        <v>0.1</v>
      </c>
      <c r="O14" s="101">
        <f>+I14/$I$19*K14</f>
        <v>0.06</v>
      </c>
      <c r="P14" s="102">
        <f>IF(L14=0,0,O14*$K$17/$O$17)</f>
        <v>9.9999999999999964E-2</v>
      </c>
      <c r="Q14" s="107">
        <f>+I14*N14</f>
        <v>0.30000000000000004</v>
      </c>
      <c r="S14" s="104">
        <f>+Q14/$S$19</f>
        <v>6.0000000000000012E-2</v>
      </c>
    </row>
    <row r="15" spans="1:19" x14ac:dyDescent="0.25">
      <c r="H15" s="105"/>
      <c r="I15" s="98"/>
      <c r="J15" s="99"/>
      <c r="K15" s="98"/>
      <c r="M15" s="108"/>
      <c r="N15" s="106"/>
      <c r="O15" s="108"/>
      <c r="P15" s="106"/>
      <c r="Q15" s="107"/>
    </row>
    <row r="16" spans="1:19" ht="15.75" thickBot="1" x14ac:dyDescent="0.3">
      <c r="H16" s="105"/>
      <c r="I16" s="98"/>
      <c r="J16" s="99"/>
      <c r="K16" s="98"/>
      <c r="M16" s="108"/>
      <c r="N16" s="106"/>
      <c r="O16" s="108"/>
      <c r="P16" s="106"/>
      <c r="Q16" s="107"/>
    </row>
    <row r="17" spans="1:19" ht="15.75" thickBot="1" x14ac:dyDescent="0.3">
      <c r="A17" s="33" t="s">
        <v>26</v>
      </c>
      <c r="H17" s="109"/>
      <c r="I17" s="110">
        <f>SUM(I6:I14)</f>
        <v>15</v>
      </c>
      <c r="J17" s="111"/>
      <c r="K17" s="112">
        <f>SUM(K6:K14)</f>
        <v>0.99999999999999989</v>
      </c>
      <c r="L17" s="113"/>
      <c r="M17" s="114">
        <f>SUM(M6:M14)</f>
        <v>0.99999999999999989</v>
      </c>
      <c r="N17" s="115">
        <f>SUM(N6:N14)</f>
        <v>0.99999999999999989</v>
      </c>
      <c r="O17" s="114">
        <f>SUM(O6:O14)</f>
        <v>0.60000000000000009</v>
      </c>
      <c r="P17" s="115">
        <f>SUM(P6:P14)</f>
        <v>0.99999999999999967</v>
      </c>
      <c r="Q17" s="116">
        <f>SUM(Q6:Q14)</f>
        <v>2.9999999999999991</v>
      </c>
      <c r="R17" s="92" t="str">
        <f>IF(S17&gt;=0.86,"Excellent",IF(S17&gt;=0.75,"Very Good",IF(S17&gt;=0.6,"Good",IF(S17&gt;=0.46,"Marginal",IF(S17&gt;=0.1,"Unsatisfactory",IF(S17&lt;=0,"Not Applicable"))))))</f>
        <v>Good</v>
      </c>
      <c r="S17" s="117">
        <f>SUM(S6:S16)</f>
        <v>0.6</v>
      </c>
    </row>
    <row r="18" spans="1:19" ht="15.75" thickBot="1" x14ac:dyDescent="0.3"/>
    <row r="19" spans="1:19" ht="15.75" thickBot="1" x14ac:dyDescent="0.3">
      <c r="A19" s="4" t="s">
        <v>29</v>
      </c>
      <c r="H19" s="8"/>
      <c r="I19" s="91">
        <f>COUNT(I6:I14)</f>
        <v>5</v>
      </c>
      <c r="Q19" s="118">
        <f>+I19</f>
        <v>5</v>
      </c>
      <c r="S19" s="4">
        <v>5</v>
      </c>
    </row>
    <row r="20" spans="1:19" ht="15.75" thickBot="1" x14ac:dyDescent="0.3">
      <c r="A20" s="4" t="s">
        <v>27</v>
      </c>
    </row>
    <row r="21" spans="1:19" ht="15.75" thickBot="1" x14ac:dyDescent="0.3">
      <c r="A21" s="4" t="s">
        <v>28</v>
      </c>
      <c r="O21" s="104"/>
      <c r="Q21" s="119">
        <f>+Q17/Q19</f>
        <v>0.59999999999999987</v>
      </c>
    </row>
    <row r="22" spans="1:19" x14ac:dyDescent="0.25">
      <c r="H22" s="120" t="s">
        <v>78</v>
      </c>
    </row>
    <row r="23" spans="1:19" x14ac:dyDescent="0.25">
      <c r="A23" s="4" t="s">
        <v>30</v>
      </c>
      <c r="H23" s="89" t="s">
        <v>58</v>
      </c>
      <c r="I23" s="121" t="s">
        <v>68</v>
      </c>
    </row>
    <row r="24" spans="1:19" x14ac:dyDescent="0.25">
      <c r="H24" s="89" t="s">
        <v>59</v>
      </c>
      <c r="I24" s="121" t="s">
        <v>194</v>
      </c>
    </row>
    <row r="25" spans="1:19" x14ac:dyDescent="0.25">
      <c r="A25" s="4" t="s">
        <v>17</v>
      </c>
      <c r="H25" s="89" t="s">
        <v>60</v>
      </c>
      <c r="I25" s="121" t="s">
        <v>71</v>
      </c>
    </row>
    <row r="26" spans="1:19" x14ac:dyDescent="0.25">
      <c r="H26" s="89" t="s">
        <v>61</v>
      </c>
      <c r="I26" s="121" t="s">
        <v>72</v>
      </c>
    </row>
    <row r="27" spans="1:19" x14ac:dyDescent="0.25">
      <c r="H27" s="89" t="s">
        <v>62</v>
      </c>
      <c r="I27" s="121" t="s">
        <v>73</v>
      </c>
    </row>
    <row r="28" spans="1:19" x14ac:dyDescent="0.25">
      <c r="A28" s="122" t="s">
        <v>168</v>
      </c>
      <c r="H28" s="89" t="s">
        <v>63</v>
      </c>
      <c r="I28" s="121" t="s">
        <v>74</v>
      </c>
    </row>
    <row r="29" spans="1:19" x14ac:dyDescent="0.25">
      <c r="A29" s="123" t="s">
        <v>34</v>
      </c>
      <c r="H29" s="89" t="s">
        <v>64</v>
      </c>
      <c r="I29" s="121" t="s">
        <v>192</v>
      </c>
    </row>
    <row r="30" spans="1:19" x14ac:dyDescent="0.25">
      <c r="A30" s="124" t="s">
        <v>82</v>
      </c>
      <c r="H30" s="89" t="s">
        <v>65</v>
      </c>
      <c r="I30" s="121" t="s">
        <v>75</v>
      </c>
    </row>
    <row r="31" spans="1:19" x14ac:dyDescent="0.25">
      <c r="A31" s="124" t="s">
        <v>83</v>
      </c>
      <c r="H31" s="89" t="s">
        <v>66</v>
      </c>
      <c r="I31" s="121" t="s">
        <v>193</v>
      </c>
    </row>
    <row r="32" spans="1:19" x14ac:dyDescent="0.25">
      <c r="A32" s="124" t="s">
        <v>179</v>
      </c>
      <c r="H32" s="89" t="s">
        <v>67</v>
      </c>
      <c r="I32" s="121" t="s">
        <v>76</v>
      </c>
    </row>
    <row r="33" spans="1:9" x14ac:dyDescent="0.25">
      <c r="A33" s="124" t="s">
        <v>81</v>
      </c>
      <c r="H33" s="89"/>
      <c r="I33" s="121"/>
    </row>
    <row r="34" spans="1:9" x14ac:dyDescent="0.25">
      <c r="A34" s="125"/>
    </row>
    <row r="35" spans="1:9" x14ac:dyDescent="0.25">
      <c r="A35" s="126" t="s">
        <v>41</v>
      </c>
    </row>
    <row r="36" spans="1:9" x14ac:dyDescent="0.25">
      <c r="A36" s="127" t="s">
        <v>210</v>
      </c>
    </row>
    <row r="37" spans="1:9" x14ac:dyDescent="0.25">
      <c r="A37" s="127" t="s">
        <v>42</v>
      </c>
      <c r="H37" s="33" t="s">
        <v>106</v>
      </c>
    </row>
    <row r="38" spans="1:9" x14ac:dyDescent="0.25">
      <c r="A38" s="127" t="s">
        <v>43</v>
      </c>
    </row>
    <row r="39" spans="1:9" x14ac:dyDescent="0.25">
      <c r="A39" s="127" t="s">
        <v>204</v>
      </c>
      <c r="H39" s="6" t="s">
        <v>91</v>
      </c>
    </row>
    <row r="40" spans="1:9" x14ac:dyDescent="0.25">
      <c r="A40" s="128" t="s">
        <v>202</v>
      </c>
      <c r="H40" s="6" t="s">
        <v>107</v>
      </c>
    </row>
    <row r="41" spans="1:9" x14ac:dyDescent="0.25">
      <c r="A41" s="128" t="s">
        <v>180</v>
      </c>
    </row>
    <row r="42" spans="1:9" x14ac:dyDescent="0.25">
      <c r="A42" s="128" t="s">
        <v>203</v>
      </c>
      <c r="H42" s="8" t="s">
        <v>108</v>
      </c>
    </row>
    <row r="43" spans="1:9" x14ac:dyDescent="0.25">
      <c r="A43" s="128" t="s">
        <v>44</v>
      </c>
    </row>
    <row r="44" spans="1:9" x14ac:dyDescent="0.25">
      <c r="A44" s="128" t="s">
        <v>45</v>
      </c>
      <c r="H44" s="6">
        <v>1</v>
      </c>
      <c r="I44" s="121" t="s">
        <v>11</v>
      </c>
    </row>
    <row r="45" spans="1:9" x14ac:dyDescent="0.25">
      <c r="A45" s="125"/>
      <c r="H45" s="6">
        <v>2</v>
      </c>
      <c r="I45" s="121" t="s">
        <v>12</v>
      </c>
    </row>
    <row r="46" spans="1:9" x14ac:dyDescent="0.25">
      <c r="A46" s="126" t="s">
        <v>46</v>
      </c>
      <c r="H46" s="6">
        <v>3</v>
      </c>
      <c r="I46" s="121" t="s">
        <v>13</v>
      </c>
    </row>
    <row r="47" spans="1:9" x14ac:dyDescent="0.25">
      <c r="A47" s="128" t="s">
        <v>149</v>
      </c>
      <c r="H47" s="6">
        <v>4</v>
      </c>
      <c r="I47" s="121" t="s">
        <v>140</v>
      </c>
    </row>
    <row r="48" spans="1:9" x14ac:dyDescent="0.25">
      <c r="A48" s="128" t="s">
        <v>150</v>
      </c>
      <c r="H48" s="6">
        <v>5</v>
      </c>
      <c r="I48" s="121" t="s">
        <v>14</v>
      </c>
    </row>
    <row r="49" spans="1:17" x14ac:dyDescent="0.25">
      <c r="A49" s="128" t="s">
        <v>151</v>
      </c>
      <c r="H49" s="6" t="s">
        <v>15</v>
      </c>
      <c r="I49" s="121" t="s">
        <v>114</v>
      </c>
    </row>
    <row r="50" spans="1:17" x14ac:dyDescent="0.25">
      <c r="A50" s="128" t="s">
        <v>152</v>
      </c>
    </row>
    <row r="51" spans="1:17" x14ac:dyDescent="0.25">
      <c r="A51" s="128" t="s">
        <v>81</v>
      </c>
    </row>
    <row r="52" spans="1:17" x14ac:dyDescent="0.25">
      <c r="H52" s="6" t="s">
        <v>115</v>
      </c>
    </row>
    <row r="53" spans="1:17" x14ac:dyDescent="0.25">
      <c r="A53" s="33" t="s">
        <v>52</v>
      </c>
      <c r="C53" s="6" t="s">
        <v>50</v>
      </c>
      <c r="H53" s="6">
        <v>1</v>
      </c>
      <c r="I53" s="129"/>
    </row>
    <row r="54" spans="1:17" x14ac:dyDescent="0.25">
      <c r="A54" s="4" t="s">
        <v>97</v>
      </c>
      <c r="B54" s="53" t="e">
        <f>+'Contract Info and Criteria'!G40</f>
        <v>#DIV/0!</v>
      </c>
      <c r="C54" s="130" t="e">
        <f t="shared" ref="C54:C56" si="0">IF(B54&lt;0,-B54,B54)</f>
        <v>#DIV/0!</v>
      </c>
      <c r="D54" s="6" t="e">
        <f>IF(C54&lt;$A$63,$B$63,0)</f>
        <v>#DIV/0!</v>
      </c>
    </row>
    <row r="55" spans="1:17" ht="15" customHeight="1" x14ac:dyDescent="0.25">
      <c r="A55" s="4" t="s">
        <v>98</v>
      </c>
      <c r="B55" s="53" t="e">
        <f>+'Contract Info and Criteria'!G41</f>
        <v>#DIV/0!</v>
      </c>
      <c r="C55" s="130" t="e">
        <f t="shared" si="0"/>
        <v>#DIV/0!</v>
      </c>
      <c r="D55" s="6" t="e">
        <f>IF(C55&lt;$A$63,$B$63,0)</f>
        <v>#DIV/0!</v>
      </c>
    </row>
    <row r="56" spans="1:17" x14ac:dyDescent="0.25">
      <c r="A56" s="4" t="s">
        <v>99</v>
      </c>
      <c r="B56" s="53" t="e">
        <f>+'Contract Info and Criteria'!G42</f>
        <v>#DIV/0!</v>
      </c>
      <c r="C56" s="130" t="e">
        <f t="shared" si="0"/>
        <v>#DIV/0!</v>
      </c>
      <c r="D56" s="6" t="e">
        <f>IF(C56&lt;$A$63,$B$63,0)</f>
        <v>#DIV/0!</v>
      </c>
    </row>
    <row r="57" spans="1:17" x14ac:dyDescent="0.25">
      <c r="A57" s="4" t="str">
        <f>+[2]interactive!B49</f>
        <v xml:space="preserve">2nd lowest tender </v>
      </c>
      <c r="B57" s="131" t="str">
        <f>+'Contract Info and Criteria'!G47</f>
        <v/>
      </c>
      <c r="C57" s="130" t="str">
        <f>IF(B57&lt;0,-B57,B57)</f>
        <v/>
      </c>
      <c r="D57" s="6">
        <f>IF(C57&lt;$A$67,$B$67,IF(C57&lt;$A$68,$B$68,IF(C57&lt;$A$69,$B$69,B70)))</f>
        <v>0</v>
      </c>
    </row>
    <row r="58" spans="1:17" x14ac:dyDescent="0.25">
      <c r="A58" s="4" t="str">
        <f>+[2]interactive!B49</f>
        <v xml:space="preserve">2nd lowest tender </v>
      </c>
      <c r="B58" s="131" t="str">
        <f>+'Contract Info and Criteria'!G47</f>
        <v/>
      </c>
      <c r="C58" s="130" t="str">
        <f>IF(B58&lt;0,-B58,B58)</f>
        <v/>
      </c>
      <c r="D58" s="6">
        <f>IF(C58&lt;$A$74,$B$74,IF(C58&lt;$A$75,$B$75,IF(C58&lt;$A$76,$B$76,B77)))</f>
        <v>0</v>
      </c>
    </row>
    <row r="59" spans="1:17" x14ac:dyDescent="0.25">
      <c r="A59" s="4" t="s">
        <v>100</v>
      </c>
      <c r="B59" s="131" t="str">
        <f>+'Contract Info and Criteria'!G53</f>
        <v/>
      </c>
      <c r="C59" s="132" t="str">
        <f t="shared" ref="C59" si="1">IF(B59&lt;0,-B59,B59)</f>
        <v/>
      </c>
      <c r="D59" s="6">
        <f>IF(C59&lt;$A$81,$B$81,IF(C59&lt;$A$82,$B$82,IF(C59&lt;$A$83,$B$83,IF(C59&lt;$A$84,$B$84,$B$84))))</f>
        <v>0</v>
      </c>
    </row>
    <row r="60" spans="1:17" x14ac:dyDescent="0.25">
      <c r="B60" s="131"/>
      <c r="C60" s="131"/>
    </row>
    <row r="62" spans="1:17" ht="18.75" customHeight="1" x14ac:dyDescent="0.25">
      <c r="A62" s="33" t="s">
        <v>101</v>
      </c>
      <c r="F62" s="193" t="s">
        <v>25</v>
      </c>
      <c r="G62" s="297" t="s">
        <v>139</v>
      </c>
      <c r="H62" s="298"/>
      <c r="I62" s="298"/>
      <c r="J62" s="298"/>
      <c r="K62" s="299"/>
      <c r="O62" s="6"/>
      <c r="Q62" s="4"/>
    </row>
    <row r="63" spans="1:17" ht="45" customHeight="1" x14ac:dyDescent="0.25">
      <c r="A63" s="133">
        <v>1E-4</v>
      </c>
      <c r="B63" s="6">
        <f>+B67</f>
        <v>5</v>
      </c>
      <c r="F63" s="28">
        <v>1</v>
      </c>
      <c r="G63" s="222" t="s">
        <v>190</v>
      </c>
      <c r="H63" s="222"/>
      <c r="I63" s="222"/>
      <c r="J63" s="222"/>
      <c r="K63" s="222"/>
      <c r="O63" s="6"/>
      <c r="Q63" s="4"/>
    </row>
    <row r="64" spans="1:17" ht="27.75" customHeight="1" x14ac:dyDescent="0.25">
      <c r="A64" s="134" t="s">
        <v>124</v>
      </c>
      <c r="B64" s="6">
        <v>0</v>
      </c>
      <c r="F64" s="28">
        <v>2</v>
      </c>
      <c r="G64" s="222" t="s">
        <v>191</v>
      </c>
      <c r="H64" s="222"/>
      <c r="I64" s="222"/>
      <c r="J64" s="222"/>
      <c r="K64" s="222"/>
      <c r="O64" s="6"/>
      <c r="Q64" s="4"/>
    </row>
    <row r="65" spans="1:17" ht="27.75" customHeight="1" x14ac:dyDescent="0.25">
      <c r="A65" s="133"/>
      <c r="F65" s="28">
        <v>3</v>
      </c>
      <c r="G65" s="222" t="s">
        <v>205</v>
      </c>
      <c r="H65" s="222"/>
      <c r="I65" s="222"/>
      <c r="J65" s="222"/>
      <c r="K65" s="222"/>
      <c r="O65" s="6"/>
      <c r="Q65" s="4"/>
    </row>
    <row r="66" spans="1:17" ht="31.5" customHeight="1" x14ac:dyDescent="0.25">
      <c r="A66" s="135" t="s">
        <v>103</v>
      </c>
      <c r="F66" s="28">
        <v>4</v>
      </c>
      <c r="G66" s="222" t="s">
        <v>206</v>
      </c>
      <c r="H66" s="222"/>
      <c r="I66" s="222"/>
      <c r="J66" s="222"/>
      <c r="K66" s="222"/>
      <c r="O66" s="6"/>
      <c r="Q66" s="4"/>
    </row>
    <row r="67" spans="1:17" ht="42.75" customHeight="1" x14ac:dyDescent="0.25">
      <c r="A67" s="133">
        <v>2.5000000000000001E-2</v>
      </c>
      <c r="B67" s="6">
        <v>5</v>
      </c>
      <c r="F67" s="28">
        <v>5</v>
      </c>
      <c r="G67" s="222" t="s">
        <v>207</v>
      </c>
      <c r="H67" s="222"/>
      <c r="I67" s="222"/>
      <c r="J67" s="222"/>
      <c r="K67" s="222"/>
      <c r="O67" s="6"/>
      <c r="Q67" s="4"/>
    </row>
    <row r="68" spans="1:17" ht="27.75" customHeight="1" x14ac:dyDescent="0.25">
      <c r="A68" s="133">
        <v>0.05</v>
      </c>
      <c r="B68" s="6">
        <v>3</v>
      </c>
      <c r="F68" s="28" t="s">
        <v>15</v>
      </c>
      <c r="G68" s="222" t="s">
        <v>208</v>
      </c>
      <c r="H68" s="222"/>
      <c r="I68" s="222"/>
      <c r="J68" s="222"/>
      <c r="K68" s="222"/>
      <c r="O68" s="6"/>
      <c r="Q68" s="4"/>
    </row>
    <row r="69" spans="1:17" x14ac:dyDescent="0.25">
      <c r="A69" s="133">
        <v>0.1</v>
      </c>
      <c r="B69" s="6">
        <v>0</v>
      </c>
    </row>
    <row r="70" spans="1:17" x14ac:dyDescent="0.25">
      <c r="A70" s="134" t="s">
        <v>102</v>
      </c>
      <c r="B70" s="6">
        <v>0</v>
      </c>
    </row>
    <row r="71" spans="1:17" x14ac:dyDescent="0.25">
      <c r="B71" s="6">
        <v>0</v>
      </c>
    </row>
    <row r="73" spans="1:17" x14ac:dyDescent="0.25">
      <c r="A73" s="135" t="s">
        <v>104</v>
      </c>
    </row>
    <row r="74" spans="1:17" x14ac:dyDescent="0.25">
      <c r="A74" s="133">
        <v>2.5000000000000001E-2</v>
      </c>
      <c r="B74" s="6">
        <v>5</v>
      </c>
    </row>
    <row r="75" spans="1:17" x14ac:dyDescent="0.25">
      <c r="A75" s="133">
        <v>0.1</v>
      </c>
      <c r="B75" s="6">
        <v>3</v>
      </c>
    </row>
    <row r="76" spans="1:17" x14ac:dyDescent="0.25">
      <c r="A76" s="133">
        <v>0.15</v>
      </c>
      <c r="B76" s="6">
        <v>0</v>
      </c>
    </row>
    <row r="77" spans="1:17" x14ac:dyDescent="0.25">
      <c r="A77" s="134" t="s">
        <v>105</v>
      </c>
      <c r="B77" s="6">
        <v>0</v>
      </c>
    </row>
    <row r="78" spans="1:17" x14ac:dyDescent="0.25">
      <c r="B78" s="6">
        <v>0</v>
      </c>
    </row>
    <row r="80" spans="1:17" x14ac:dyDescent="0.25">
      <c r="A80" s="135" t="s">
        <v>100</v>
      </c>
      <c r="B80" s="6" t="s">
        <v>53</v>
      </c>
    </row>
    <row r="81" spans="1:2" x14ac:dyDescent="0.25">
      <c r="A81" s="133">
        <v>5.0000000000000001E-3</v>
      </c>
      <c r="B81" s="6">
        <v>5</v>
      </c>
    </row>
    <row r="82" spans="1:2" x14ac:dyDescent="0.25">
      <c r="A82" s="133">
        <v>0.01</v>
      </c>
      <c r="B82" s="6">
        <v>3</v>
      </c>
    </row>
    <row r="83" spans="1:2" x14ac:dyDescent="0.25">
      <c r="A83" s="133">
        <v>0.05</v>
      </c>
      <c r="B83" s="6">
        <v>0</v>
      </c>
    </row>
    <row r="84" spans="1:2" x14ac:dyDescent="0.25">
      <c r="A84" s="133">
        <v>0.1</v>
      </c>
      <c r="B84" s="6">
        <v>0</v>
      </c>
    </row>
    <row r="85" spans="1:2" x14ac:dyDescent="0.25">
      <c r="B85" s="6">
        <v>0</v>
      </c>
    </row>
  </sheetData>
  <mergeCells count="7">
    <mergeCell ref="G67:K67"/>
    <mergeCell ref="G68:K68"/>
    <mergeCell ref="G62:K62"/>
    <mergeCell ref="G63:K63"/>
    <mergeCell ref="G64:K64"/>
    <mergeCell ref="G65:K65"/>
    <mergeCell ref="G66:K66"/>
  </mergeCells>
  <pageMargins left="0.7" right="0.7" top="0.75" bottom="0.75" header="0.3" footer="0.3"/>
  <pageSetup paperSize="9" orientation="portrait"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45"/>
  <sheetViews>
    <sheetView workbookViewId="0">
      <selection sqref="A1:J1"/>
    </sheetView>
  </sheetViews>
  <sheetFormatPr defaultRowHeight="15" x14ac:dyDescent="0.25"/>
  <cols>
    <col min="1" max="1" width="16.5" style="4" customWidth="1"/>
    <col min="2" max="2" width="18.75" style="4" customWidth="1"/>
    <col min="3" max="5" width="9" style="4"/>
    <col min="6" max="6" width="11.875" style="4" customWidth="1"/>
    <col min="7" max="8" width="9.375" style="4" customWidth="1"/>
    <col min="9" max="9" width="9" style="4"/>
    <col min="10" max="10" width="13.125" style="4" customWidth="1"/>
    <col min="11" max="12" width="9" style="66"/>
    <col min="13" max="13" width="10.125" style="66" customWidth="1"/>
    <col min="14" max="15" width="9" style="66"/>
    <col min="16" max="16" width="9.875" style="66" customWidth="1"/>
    <col min="17" max="18" width="9" style="66"/>
    <col min="19" max="19" width="10" style="66" customWidth="1"/>
    <col min="20" max="21" width="9" style="66"/>
    <col min="22" max="22" width="9.875" style="66" customWidth="1"/>
    <col min="23" max="24" width="9" style="66"/>
    <col min="25" max="25" width="9.875" style="66" customWidth="1"/>
    <col min="26" max="26" width="12.5" style="66" customWidth="1"/>
    <col min="27" max="27" width="11.5" style="66" customWidth="1"/>
    <col min="28" max="29" width="32" style="4" customWidth="1"/>
    <col min="30" max="16384" width="9" style="4"/>
  </cols>
  <sheetData>
    <row r="1" spans="1:29" x14ac:dyDescent="0.25">
      <c r="A1" s="303" t="s">
        <v>171</v>
      </c>
      <c r="B1" s="303"/>
      <c r="C1" s="303"/>
      <c r="D1" s="303"/>
      <c r="E1" s="303"/>
      <c r="F1" s="303"/>
      <c r="G1" s="303"/>
      <c r="H1" s="303"/>
      <c r="I1" s="303"/>
      <c r="J1" s="303"/>
      <c r="K1" s="159"/>
      <c r="L1" s="159"/>
      <c r="M1" s="159"/>
      <c r="N1" s="159"/>
      <c r="O1" s="159"/>
      <c r="P1" s="159"/>
      <c r="Q1" s="159"/>
      <c r="R1" s="159"/>
      <c r="S1" s="159"/>
      <c r="T1" s="159"/>
      <c r="U1" s="159"/>
      <c r="V1" s="159"/>
      <c r="W1" s="159"/>
      <c r="X1" s="159"/>
      <c r="Y1" s="159"/>
      <c r="Z1" s="159"/>
      <c r="AA1" s="159"/>
    </row>
    <row r="2" spans="1:29" ht="30" customHeight="1" x14ac:dyDescent="0.25">
      <c r="A2" s="305" t="s">
        <v>32</v>
      </c>
      <c r="B2" s="305"/>
      <c r="C2" s="305"/>
      <c r="D2" s="305"/>
      <c r="E2" s="305"/>
      <c r="F2" s="305"/>
      <c r="G2" s="305"/>
      <c r="H2" s="305"/>
      <c r="I2" s="305"/>
      <c r="J2" s="305"/>
      <c r="K2" s="301" t="str">
        <f>+'BMW Workings'!A6</f>
        <v>Quality of Cost Management</v>
      </c>
      <c r="L2" s="301"/>
      <c r="M2" s="302"/>
      <c r="N2" s="301" t="str">
        <f>+'BMW Workings'!A8</f>
        <v>Quality of Documentation and Service</v>
      </c>
      <c r="O2" s="301"/>
      <c r="P2" s="301"/>
      <c r="Q2" s="304" t="str">
        <f>+'BMW Workings'!A10</f>
        <v>Time Management</v>
      </c>
      <c r="R2" s="304"/>
      <c r="S2" s="304"/>
      <c r="T2" s="301" t="str">
        <f>+'BMW Workings'!A12</f>
        <v>Resource Management</v>
      </c>
      <c r="U2" s="301"/>
      <c r="V2" s="301"/>
      <c r="W2" s="301" t="str">
        <f>+'BMW Workings'!A14</f>
        <v>Communications and Relationships</v>
      </c>
      <c r="X2" s="301"/>
      <c r="Y2" s="301"/>
      <c r="Z2" s="300" t="s">
        <v>178</v>
      </c>
      <c r="AA2" s="300" t="s">
        <v>176</v>
      </c>
      <c r="AB2" s="300" t="s">
        <v>186</v>
      </c>
      <c r="AC2" s="300" t="s">
        <v>187</v>
      </c>
    </row>
    <row r="3" spans="1:29" s="50" customFormat="1" ht="54" customHeight="1" x14ac:dyDescent="0.25">
      <c r="A3" s="160" t="s">
        <v>34</v>
      </c>
      <c r="B3" s="160" t="s">
        <v>172</v>
      </c>
      <c r="C3" s="160" t="s">
        <v>2</v>
      </c>
      <c r="D3" s="160" t="s">
        <v>3</v>
      </c>
      <c r="E3" s="160" t="s">
        <v>5</v>
      </c>
      <c r="F3" s="160" t="s">
        <v>35</v>
      </c>
      <c r="G3" s="160" t="s">
        <v>36</v>
      </c>
      <c r="H3" s="160" t="s">
        <v>37</v>
      </c>
      <c r="I3" s="160" t="s">
        <v>8</v>
      </c>
      <c r="J3" s="160" t="s">
        <v>38</v>
      </c>
      <c r="K3" s="161" t="s">
        <v>17</v>
      </c>
      <c r="L3" s="161" t="s">
        <v>25</v>
      </c>
      <c r="M3" s="161" t="s">
        <v>177</v>
      </c>
      <c r="N3" s="162" t="s">
        <v>17</v>
      </c>
      <c r="O3" s="162" t="s">
        <v>25</v>
      </c>
      <c r="P3" s="162" t="s">
        <v>177</v>
      </c>
      <c r="Q3" s="161" t="s">
        <v>17</v>
      </c>
      <c r="R3" s="161" t="s">
        <v>25</v>
      </c>
      <c r="S3" s="161" t="s">
        <v>177</v>
      </c>
      <c r="T3" s="162" t="s">
        <v>17</v>
      </c>
      <c r="U3" s="162" t="s">
        <v>25</v>
      </c>
      <c r="V3" s="162" t="s">
        <v>177</v>
      </c>
      <c r="W3" s="161" t="s">
        <v>17</v>
      </c>
      <c r="X3" s="161" t="s">
        <v>25</v>
      </c>
      <c r="Y3" s="161" t="s">
        <v>177</v>
      </c>
      <c r="Z3" s="300"/>
      <c r="AA3" s="300"/>
      <c r="AB3" s="300"/>
      <c r="AC3" s="300"/>
    </row>
    <row r="4" spans="1:29" s="50" customFormat="1" ht="38.25" x14ac:dyDescent="0.25">
      <c r="A4" s="166" t="str">
        <f>'Contract Info and Criteria'!B25</f>
        <v>Cost Management Services Panel A 2017</v>
      </c>
      <c r="B4" s="166">
        <f>+'Contract Info and Criteria'!B5</f>
        <v>0</v>
      </c>
      <c r="C4" s="167">
        <f>'Contract Info and Criteria'!B7</f>
        <v>0</v>
      </c>
      <c r="D4" s="167">
        <f>+'Contract Info and Criteria'!B11</f>
        <v>0</v>
      </c>
      <c r="E4" s="166">
        <f>+'Contract Info and Criteria'!B15</f>
        <v>0</v>
      </c>
      <c r="F4" s="168">
        <f>+'Contract Info and Criteria'!B19</f>
        <v>45839</v>
      </c>
      <c r="G4" s="169">
        <f>+'Contract Info and Criteria'!B23</f>
        <v>0</v>
      </c>
      <c r="H4" s="166">
        <f>+'Contract Info and Criteria'!B27</f>
        <v>0</v>
      </c>
      <c r="I4" s="166">
        <f>+'Contract Info and Criteria'!B29</f>
        <v>0</v>
      </c>
      <c r="J4" s="166" t="str">
        <f>+'Contract Info and Criteria'!B35</f>
        <v>Construction Practical Completion</v>
      </c>
      <c r="K4" s="163" t="str">
        <f>+'BMW Workings'!J6</f>
        <v>Good</v>
      </c>
      <c r="L4" s="176">
        <f>+'BMW Workings'!I6</f>
        <v>3</v>
      </c>
      <c r="M4" s="177">
        <f>+'BMW Workings'!S6</f>
        <v>0.20999999999999996</v>
      </c>
      <c r="N4" s="163" t="str">
        <f>+'BMW Workings'!J8</f>
        <v>Good</v>
      </c>
      <c r="O4" s="176">
        <f>+'BMW Workings'!I8</f>
        <v>3</v>
      </c>
      <c r="P4" s="177">
        <f>+'BMW Workings'!S8</f>
        <v>0.20999999999999996</v>
      </c>
      <c r="Q4" s="163" t="str">
        <f>+'BMW Workings'!J10</f>
        <v>Good</v>
      </c>
      <c r="R4" s="176">
        <f>+'BMW Workings'!I10</f>
        <v>3</v>
      </c>
      <c r="S4" s="177">
        <f>+'BMW Workings'!S10</f>
        <v>6.0000000000000012E-2</v>
      </c>
      <c r="T4" s="163" t="str">
        <f>+'BMW Workings'!J12</f>
        <v>Good</v>
      </c>
      <c r="U4" s="176">
        <f>+'BMW Workings'!I12</f>
        <v>3</v>
      </c>
      <c r="V4" s="177">
        <f>+'BMW Workings'!S12</f>
        <v>6.0000000000000012E-2</v>
      </c>
      <c r="W4" s="163" t="str">
        <f>+'BMW Workings'!J14</f>
        <v>Good</v>
      </c>
      <c r="X4" s="176">
        <f>+'BMW Workings'!I14</f>
        <v>3</v>
      </c>
      <c r="Y4" s="177">
        <f>+'BMW Workings'!S14</f>
        <v>6.0000000000000012E-2</v>
      </c>
      <c r="Z4" s="164" t="str">
        <f>+'BMW Workings'!R17</f>
        <v>Good</v>
      </c>
      <c r="AA4" s="177">
        <f>+'BMW Workings'!S17</f>
        <v>0.6</v>
      </c>
      <c r="AB4" s="189" t="str">
        <f>CONCATENATE('Summary and Additional Comments'!A67,"
",'Summary and Additional Comments'!A73)</f>
        <v xml:space="preserve">
</v>
      </c>
      <c r="AC4" s="169">
        <f>'Summary and Additional Comments'!A81</f>
        <v>0</v>
      </c>
    </row>
    <row r="5" spans="1:29" x14ac:dyDescent="0.25">
      <c r="A5" s="165"/>
      <c r="B5" s="165"/>
      <c r="C5" s="165"/>
      <c r="D5" s="165"/>
      <c r="E5" s="165"/>
      <c r="F5" s="165"/>
      <c r="G5" s="165"/>
      <c r="H5" s="165"/>
      <c r="I5" s="165"/>
      <c r="J5" s="165"/>
      <c r="K5" s="159"/>
      <c r="L5" s="159"/>
      <c r="M5" s="159"/>
      <c r="N5" s="159"/>
      <c r="O5" s="159"/>
      <c r="P5" s="159"/>
      <c r="Q5" s="159"/>
      <c r="R5" s="159"/>
      <c r="S5" s="159"/>
      <c r="T5" s="159"/>
      <c r="U5" s="159"/>
      <c r="V5" s="159"/>
      <c r="W5" s="159"/>
      <c r="X5" s="159"/>
      <c r="Y5" s="159"/>
      <c r="Z5" s="159"/>
      <c r="AA5" s="159"/>
    </row>
    <row r="6" spans="1:29" x14ac:dyDescent="0.25">
      <c r="A6" s="165"/>
      <c r="B6" s="165"/>
      <c r="C6" s="165"/>
      <c r="D6" s="165"/>
      <c r="E6" s="165"/>
      <c r="F6" s="165"/>
      <c r="G6" s="165"/>
      <c r="H6" s="165"/>
      <c r="I6" s="165"/>
      <c r="J6" s="165"/>
      <c r="K6" s="159"/>
      <c r="L6" s="159"/>
      <c r="M6" s="159"/>
      <c r="N6" s="159"/>
      <c r="O6" s="159"/>
      <c r="P6" s="159"/>
      <c r="Q6" s="159"/>
      <c r="R6" s="159"/>
      <c r="S6" s="159"/>
      <c r="T6" s="159"/>
      <c r="U6" s="159"/>
      <c r="V6" s="159"/>
      <c r="W6" s="159"/>
      <c r="X6" s="159"/>
      <c r="Y6" s="159"/>
      <c r="Z6" s="159"/>
      <c r="AA6" s="159"/>
    </row>
    <row r="7" spans="1:29" x14ac:dyDescent="0.25">
      <c r="A7" s="165"/>
      <c r="B7" s="165"/>
      <c r="C7" s="165"/>
      <c r="D7" s="165"/>
      <c r="E7" s="165"/>
      <c r="F7" s="165"/>
      <c r="G7" s="165"/>
      <c r="H7" s="165"/>
      <c r="I7" s="165"/>
      <c r="J7" s="165"/>
      <c r="K7" s="159"/>
      <c r="L7" s="159"/>
      <c r="M7" s="159"/>
      <c r="N7" s="159"/>
      <c r="O7" s="159"/>
      <c r="P7" s="159"/>
      <c r="Q7" s="159"/>
      <c r="R7" s="159"/>
      <c r="S7" s="159"/>
      <c r="T7" s="159"/>
      <c r="U7" s="159"/>
      <c r="V7" s="159"/>
      <c r="W7" s="159"/>
      <c r="X7" s="159"/>
      <c r="Y7" s="159"/>
      <c r="Z7" s="159"/>
      <c r="AA7" s="159"/>
    </row>
    <row r="8" spans="1:29" x14ac:dyDescent="0.25">
      <c r="A8" s="165"/>
      <c r="B8" s="165"/>
      <c r="C8" s="165"/>
      <c r="D8" s="165"/>
      <c r="E8" s="165"/>
      <c r="F8" s="165"/>
      <c r="G8" s="165"/>
      <c r="H8" s="165"/>
      <c r="I8" s="165"/>
      <c r="J8" s="165"/>
      <c r="K8" s="159"/>
      <c r="L8" s="159"/>
      <c r="M8" s="159"/>
      <c r="N8" s="159"/>
      <c r="O8" s="159"/>
      <c r="P8" s="159"/>
      <c r="Q8" s="159"/>
      <c r="R8" s="159"/>
      <c r="S8" s="159"/>
      <c r="T8" s="159"/>
      <c r="U8" s="159"/>
      <c r="V8" s="159"/>
      <c r="W8" s="159"/>
      <c r="X8" s="159"/>
      <c r="Y8" s="159"/>
      <c r="Z8" s="159"/>
      <c r="AA8" s="159"/>
    </row>
    <row r="9" spans="1:29" x14ac:dyDescent="0.25">
      <c r="A9" s="165"/>
      <c r="B9" s="165"/>
      <c r="C9" s="165"/>
      <c r="D9" s="165"/>
      <c r="E9" s="165"/>
      <c r="F9" s="165"/>
      <c r="G9" s="165"/>
      <c r="H9" s="165"/>
      <c r="I9" s="165"/>
      <c r="J9" s="165"/>
      <c r="K9" s="159"/>
      <c r="L9" s="159"/>
      <c r="M9" s="159"/>
      <c r="N9" s="159"/>
      <c r="O9" s="159"/>
      <c r="P9" s="159"/>
      <c r="Q9" s="159"/>
      <c r="R9" s="159"/>
      <c r="S9" s="159"/>
      <c r="T9" s="159"/>
      <c r="U9" s="159"/>
      <c r="V9" s="159"/>
      <c r="W9" s="159"/>
      <c r="X9" s="159"/>
      <c r="Y9" s="159"/>
      <c r="Z9" s="159"/>
      <c r="AA9" s="159"/>
    </row>
    <row r="10" spans="1:29" x14ac:dyDescent="0.25">
      <c r="A10" s="165"/>
      <c r="B10" s="165"/>
      <c r="C10" s="165"/>
      <c r="D10" s="165"/>
      <c r="E10" s="165"/>
      <c r="F10" s="165"/>
      <c r="G10" s="165"/>
      <c r="H10" s="165"/>
      <c r="I10" s="165"/>
      <c r="J10" s="165"/>
      <c r="K10" s="159"/>
      <c r="L10" s="159"/>
      <c r="M10" s="159"/>
      <c r="N10" s="159"/>
      <c r="O10" s="159"/>
      <c r="P10" s="159"/>
      <c r="Q10" s="159"/>
      <c r="R10" s="159"/>
      <c r="S10" s="159"/>
      <c r="T10" s="159"/>
      <c r="U10" s="159"/>
      <c r="V10" s="159"/>
      <c r="W10" s="159"/>
      <c r="X10" s="159"/>
      <c r="Y10" s="159"/>
      <c r="Z10" s="159"/>
      <c r="AA10" s="159"/>
    </row>
    <row r="11" spans="1:29" x14ac:dyDescent="0.25">
      <c r="A11" s="165"/>
      <c r="B11" s="165"/>
      <c r="C11" s="165"/>
      <c r="D11" s="165"/>
      <c r="E11" s="165"/>
      <c r="F11" s="165"/>
      <c r="G11" s="165"/>
      <c r="H11" s="165"/>
      <c r="I11" s="165"/>
      <c r="J11" s="165"/>
      <c r="K11" s="159"/>
      <c r="L11" s="159"/>
      <c r="M11" s="159"/>
      <c r="N11" s="159"/>
      <c r="O11" s="159"/>
      <c r="P11" s="159"/>
      <c r="Q11" s="159"/>
      <c r="R11" s="159"/>
      <c r="S11" s="159"/>
      <c r="T11" s="159"/>
      <c r="U11" s="159"/>
      <c r="V11" s="159"/>
      <c r="W11" s="159"/>
      <c r="X11" s="159"/>
      <c r="Y11" s="159"/>
      <c r="Z11" s="159"/>
      <c r="AA11" s="159"/>
    </row>
    <row r="12" spans="1:29" x14ac:dyDescent="0.25">
      <c r="A12" s="165"/>
      <c r="B12" s="165"/>
      <c r="C12" s="165"/>
      <c r="D12" s="165"/>
      <c r="E12" s="165"/>
      <c r="F12" s="165"/>
      <c r="G12" s="165"/>
      <c r="H12" s="165"/>
      <c r="I12" s="165"/>
      <c r="J12" s="165"/>
      <c r="K12" s="159"/>
      <c r="L12" s="159"/>
      <c r="M12" s="159"/>
      <c r="N12" s="159"/>
      <c r="O12" s="159"/>
      <c r="P12" s="159"/>
      <c r="Q12" s="159"/>
      <c r="R12" s="159"/>
      <c r="S12" s="159"/>
      <c r="T12" s="159"/>
      <c r="U12" s="159"/>
      <c r="V12" s="159"/>
      <c r="W12" s="159"/>
      <c r="X12" s="159"/>
      <c r="Y12" s="159"/>
      <c r="Z12" s="159"/>
      <c r="AA12" s="159"/>
    </row>
    <row r="13" spans="1:29" x14ac:dyDescent="0.25">
      <c r="A13" s="165"/>
      <c r="B13" s="165"/>
      <c r="C13" s="165"/>
      <c r="D13" s="165"/>
      <c r="E13" s="165"/>
      <c r="F13" s="165"/>
      <c r="G13" s="165"/>
      <c r="H13" s="165"/>
      <c r="I13" s="165"/>
      <c r="J13" s="165"/>
      <c r="K13" s="159"/>
      <c r="L13" s="159"/>
      <c r="M13" s="159"/>
      <c r="N13" s="159"/>
      <c r="O13" s="159"/>
      <c r="P13" s="159"/>
      <c r="Q13" s="159"/>
      <c r="R13" s="159"/>
      <c r="S13" s="159"/>
      <c r="T13" s="159"/>
      <c r="U13" s="159"/>
      <c r="V13" s="159"/>
      <c r="W13" s="159"/>
      <c r="X13" s="159"/>
      <c r="Y13" s="159"/>
      <c r="Z13" s="159"/>
      <c r="AA13" s="159"/>
    </row>
    <row r="14" spans="1:29" x14ac:dyDescent="0.25">
      <c r="A14" s="165"/>
      <c r="B14" s="165"/>
      <c r="C14" s="165"/>
      <c r="D14" s="165"/>
      <c r="E14" s="165"/>
      <c r="F14" s="165"/>
      <c r="G14" s="165"/>
      <c r="H14" s="165"/>
      <c r="I14" s="165"/>
      <c r="J14" s="165"/>
      <c r="K14" s="159"/>
      <c r="L14" s="159"/>
      <c r="M14" s="159"/>
      <c r="N14" s="159"/>
      <c r="O14" s="159"/>
      <c r="P14" s="159"/>
      <c r="Q14" s="159"/>
      <c r="R14" s="159"/>
      <c r="S14" s="159"/>
      <c r="T14" s="159"/>
      <c r="U14" s="159"/>
      <c r="V14" s="159"/>
      <c r="W14" s="159"/>
      <c r="X14" s="159"/>
      <c r="Y14" s="159"/>
      <c r="Z14" s="159"/>
      <c r="AA14" s="159"/>
    </row>
    <row r="15" spans="1:29" x14ac:dyDescent="0.25">
      <c r="A15" s="165"/>
      <c r="B15" s="165"/>
      <c r="C15" s="165"/>
      <c r="D15" s="165"/>
      <c r="E15" s="165"/>
      <c r="F15" s="165"/>
      <c r="G15" s="165"/>
      <c r="H15" s="165"/>
      <c r="I15" s="165"/>
      <c r="J15" s="165"/>
      <c r="K15" s="159"/>
      <c r="L15" s="159"/>
      <c r="M15" s="159"/>
      <c r="N15" s="159"/>
      <c r="O15" s="159"/>
      <c r="P15" s="159"/>
      <c r="Q15" s="159"/>
      <c r="R15" s="159"/>
      <c r="S15" s="159"/>
      <c r="T15" s="159"/>
      <c r="U15" s="159"/>
      <c r="V15" s="159"/>
      <c r="W15" s="159"/>
      <c r="X15" s="159"/>
      <c r="Y15" s="159"/>
      <c r="Z15" s="159"/>
      <c r="AA15" s="159"/>
    </row>
    <row r="16" spans="1:29" x14ac:dyDescent="0.25">
      <c r="A16" s="165"/>
      <c r="B16" s="165"/>
      <c r="C16" s="165"/>
      <c r="D16" s="165"/>
      <c r="E16" s="165"/>
      <c r="F16" s="165"/>
      <c r="G16" s="165"/>
      <c r="H16" s="165"/>
      <c r="I16" s="165"/>
      <c r="J16" s="165"/>
      <c r="K16" s="159"/>
      <c r="L16" s="159"/>
      <c r="M16" s="159"/>
      <c r="N16" s="159"/>
      <c r="O16" s="159"/>
      <c r="P16" s="159"/>
      <c r="Q16" s="159"/>
      <c r="R16" s="159"/>
      <c r="S16" s="159"/>
      <c r="T16" s="159"/>
      <c r="U16" s="159"/>
      <c r="V16" s="159"/>
      <c r="W16" s="159"/>
      <c r="X16" s="159"/>
      <c r="Y16" s="159"/>
      <c r="Z16" s="159"/>
      <c r="AA16" s="159"/>
    </row>
    <row r="17" spans="1:27" x14ac:dyDescent="0.25">
      <c r="A17" s="165"/>
      <c r="B17" s="165"/>
      <c r="C17" s="165"/>
      <c r="D17" s="165"/>
      <c r="E17" s="165"/>
      <c r="F17" s="165"/>
      <c r="G17" s="165"/>
      <c r="H17" s="165"/>
      <c r="I17" s="165"/>
      <c r="J17" s="165"/>
      <c r="K17" s="159"/>
      <c r="L17" s="159"/>
      <c r="M17" s="159"/>
      <c r="N17" s="159"/>
      <c r="O17" s="159"/>
      <c r="P17" s="159"/>
      <c r="Q17" s="159"/>
      <c r="R17" s="159"/>
      <c r="S17" s="159"/>
      <c r="T17" s="159"/>
      <c r="U17" s="159"/>
      <c r="V17" s="159"/>
      <c r="W17" s="159"/>
      <c r="X17" s="159"/>
      <c r="Y17" s="159"/>
      <c r="Z17" s="159"/>
      <c r="AA17" s="159"/>
    </row>
    <row r="18" spans="1:27" x14ac:dyDescent="0.25">
      <c r="A18" s="165"/>
      <c r="B18" s="165"/>
      <c r="C18" s="165"/>
      <c r="D18" s="165"/>
      <c r="E18" s="165"/>
      <c r="F18" s="165"/>
      <c r="G18" s="165"/>
      <c r="H18" s="165"/>
      <c r="I18" s="165"/>
      <c r="J18" s="165"/>
      <c r="K18" s="159"/>
      <c r="L18" s="159"/>
      <c r="M18" s="159"/>
      <c r="N18" s="159"/>
      <c r="O18" s="159"/>
      <c r="P18" s="159"/>
      <c r="Q18" s="159"/>
      <c r="R18" s="159"/>
      <c r="S18" s="159"/>
      <c r="T18" s="159"/>
      <c r="U18" s="159"/>
      <c r="V18" s="159"/>
      <c r="W18" s="159"/>
      <c r="X18" s="159"/>
      <c r="Y18" s="159"/>
      <c r="Z18" s="159"/>
      <c r="AA18" s="159"/>
    </row>
    <row r="19" spans="1:27" x14ac:dyDescent="0.25">
      <c r="A19" s="165"/>
      <c r="B19" s="165"/>
      <c r="C19" s="165"/>
      <c r="D19" s="165"/>
      <c r="E19" s="165"/>
      <c r="F19" s="165"/>
      <c r="G19" s="165"/>
      <c r="H19" s="165"/>
      <c r="I19" s="165"/>
      <c r="J19" s="165"/>
      <c r="K19" s="159"/>
      <c r="L19" s="159"/>
      <c r="M19" s="159"/>
      <c r="N19" s="159"/>
      <c r="O19" s="159"/>
      <c r="P19" s="159"/>
      <c r="Q19" s="159"/>
      <c r="R19" s="159"/>
      <c r="S19" s="159"/>
      <c r="T19" s="159"/>
      <c r="U19" s="159"/>
      <c r="V19" s="159"/>
      <c r="W19" s="159"/>
      <c r="X19" s="159"/>
      <c r="Y19" s="159"/>
      <c r="Z19" s="159"/>
      <c r="AA19" s="159"/>
    </row>
    <row r="20" spans="1:27" x14ac:dyDescent="0.25">
      <c r="A20" s="165"/>
      <c r="B20" s="165"/>
      <c r="C20" s="165"/>
      <c r="D20" s="165"/>
      <c r="E20" s="165"/>
      <c r="F20" s="165"/>
      <c r="G20" s="165"/>
      <c r="H20" s="165"/>
      <c r="I20" s="165"/>
      <c r="J20" s="165"/>
      <c r="K20" s="159"/>
      <c r="L20" s="159"/>
      <c r="M20" s="159"/>
      <c r="N20" s="159"/>
      <c r="O20" s="159"/>
      <c r="P20" s="159"/>
      <c r="Q20" s="159"/>
      <c r="R20" s="159"/>
      <c r="S20" s="159"/>
      <c r="T20" s="159"/>
      <c r="U20" s="159"/>
      <c r="V20" s="159"/>
      <c r="W20" s="159"/>
      <c r="X20" s="159"/>
      <c r="Y20" s="159"/>
      <c r="Z20" s="159"/>
      <c r="AA20" s="159"/>
    </row>
    <row r="21" spans="1:27" x14ac:dyDescent="0.25">
      <c r="A21" s="165"/>
      <c r="B21" s="165"/>
      <c r="C21" s="165"/>
      <c r="D21" s="165"/>
      <c r="E21" s="165"/>
      <c r="F21" s="165"/>
      <c r="G21" s="165"/>
      <c r="H21" s="165"/>
      <c r="I21" s="165"/>
      <c r="J21" s="165"/>
      <c r="K21" s="159"/>
      <c r="L21" s="159"/>
      <c r="M21" s="159"/>
      <c r="N21" s="159"/>
      <c r="O21" s="159"/>
      <c r="P21" s="159"/>
      <c r="Q21" s="159"/>
      <c r="R21" s="159"/>
      <c r="S21" s="159"/>
      <c r="T21" s="159"/>
      <c r="U21" s="159"/>
      <c r="V21" s="159"/>
      <c r="W21" s="159"/>
      <c r="X21" s="159"/>
      <c r="Y21" s="159"/>
      <c r="Z21" s="159"/>
      <c r="AA21" s="159"/>
    </row>
    <row r="22" spans="1:27" x14ac:dyDescent="0.25">
      <c r="A22" s="165"/>
      <c r="B22" s="165"/>
      <c r="C22" s="165"/>
      <c r="D22" s="165"/>
      <c r="E22" s="165"/>
      <c r="F22" s="165"/>
      <c r="G22" s="165"/>
      <c r="H22" s="165"/>
      <c r="I22" s="165"/>
      <c r="J22" s="165"/>
      <c r="K22" s="159"/>
      <c r="L22" s="159"/>
      <c r="M22" s="159"/>
      <c r="N22" s="159"/>
      <c r="O22" s="159"/>
      <c r="P22" s="159"/>
      <c r="Q22" s="159"/>
      <c r="R22" s="159"/>
      <c r="S22" s="159"/>
      <c r="T22" s="159"/>
      <c r="U22" s="159"/>
      <c r="V22" s="159"/>
      <c r="W22" s="159"/>
      <c r="X22" s="159"/>
      <c r="Y22" s="159"/>
      <c r="Z22" s="159"/>
      <c r="AA22" s="159"/>
    </row>
    <row r="23" spans="1:27" x14ac:dyDescent="0.25">
      <c r="A23" s="165"/>
      <c r="B23" s="165"/>
      <c r="C23" s="165"/>
      <c r="D23" s="165"/>
      <c r="E23" s="165"/>
      <c r="F23" s="165"/>
      <c r="G23" s="165"/>
      <c r="H23" s="165"/>
      <c r="I23" s="165"/>
      <c r="J23" s="165"/>
      <c r="K23" s="159"/>
      <c r="L23" s="159"/>
      <c r="M23" s="159"/>
      <c r="N23" s="159"/>
      <c r="O23" s="159"/>
      <c r="P23" s="159"/>
      <c r="Q23" s="159"/>
      <c r="R23" s="159"/>
      <c r="S23" s="159"/>
      <c r="T23" s="159"/>
      <c r="U23" s="159"/>
      <c r="V23" s="159"/>
      <c r="W23" s="159"/>
      <c r="X23" s="159"/>
      <c r="Y23" s="159"/>
      <c r="Z23" s="159"/>
      <c r="AA23" s="159"/>
    </row>
    <row r="24" spans="1:27" x14ac:dyDescent="0.25">
      <c r="A24" s="165"/>
      <c r="B24" s="165"/>
      <c r="C24" s="165"/>
      <c r="D24" s="165"/>
      <c r="E24" s="165"/>
      <c r="F24" s="165"/>
      <c r="G24" s="165"/>
      <c r="H24" s="165"/>
      <c r="I24" s="165"/>
      <c r="J24" s="165"/>
      <c r="K24" s="159"/>
      <c r="L24" s="159"/>
      <c r="M24" s="159"/>
      <c r="N24" s="159"/>
      <c r="O24" s="159"/>
      <c r="P24" s="159"/>
      <c r="Q24" s="159"/>
      <c r="R24" s="159"/>
      <c r="S24" s="159"/>
      <c r="T24" s="159"/>
      <c r="U24" s="159"/>
      <c r="V24" s="159"/>
      <c r="W24" s="159"/>
      <c r="X24" s="159"/>
      <c r="Y24" s="159"/>
      <c r="Z24" s="159"/>
      <c r="AA24" s="159"/>
    </row>
    <row r="25" spans="1:27" x14ac:dyDescent="0.25">
      <c r="A25" s="165"/>
      <c r="B25" s="165"/>
      <c r="C25" s="165"/>
      <c r="D25" s="165"/>
      <c r="E25" s="165"/>
      <c r="F25" s="165"/>
      <c r="G25" s="165"/>
      <c r="H25" s="165"/>
      <c r="I25" s="165"/>
      <c r="J25" s="165"/>
      <c r="K25" s="159"/>
      <c r="L25" s="159"/>
      <c r="M25" s="159"/>
      <c r="N25" s="159"/>
      <c r="O25" s="159"/>
      <c r="P25" s="159"/>
      <c r="Q25" s="159"/>
      <c r="R25" s="159"/>
      <c r="S25" s="159"/>
      <c r="T25" s="159"/>
      <c r="U25" s="159"/>
      <c r="V25" s="159"/>
      <c r="W25" s="159"/>
      <c r="X25" s="159"/>
      <c r="Y25" s="159"/>
      <c r="Z25" s="159"/>
      <c r="AA25" s="159"/>
    </row>
    <row r="26" spans="1:27" x14ac:dyDescent="0.25">
      <c r="A26" s="165"/>
      <c r="B26" s="165"/>
      <c r="C26" s="165"/>
      <c r="D26" s="165"/>
      <c r="E26" s="165"/>
      <c r="F26" s="165"/>
      <c r="G26" s="165"/>
      <c r="H26" s="165"/>
      <c r="I26" s="165"/>
      <c r="J26" s="165"/>
      <c r="K26" s="159"/>
      <c r="L26" s="159"/>
      <c r="M26" s="159"/>
      <c r="N26" s="159"/>
      <c r="O26" s="159"/>
      <c r="P26" s="159"/>
      <c r="Q26" s="159"/>
      <c r="R26" s="159"/>
      <c r="S26" s="159"/>
      <c r="T26" s="159"/>
      <c r="U26" s="159"/>
      <c r="V26" s="159"/>
      <c r="W26" s="159"/>
      <c r="X26" s="159"/>
      <c r="Y26" s="159"/>
      <c r="Z26" s="159"/>
      <c r="AA26" s="159"/>
    </row>
    <row r="27" spans="1:27" x14ac:dyDescent="0.25">
      <c r="A27" s="165"/>
      <c r="B27" s="165"/>
      <c r="C27" s="165"/>
      <c r="D27" s="165"/>
      <c r="E27" s="165"/>
      <c r="F27" s="165"/>
      <c r="G27" s="165"/>
      <c r="H27" s="165"/>
      <c r="I27" s="165"/>
      <c r="J27" s="165"/>
      <c r="K27" s="159"/>
      <c r="L27" s="159"/>
      <c r="M27" s="159"/>
      <c r="N27" s="159"/>
      <c r="O27" s="159"/>
      <c r="P27" s="159"/>
      <c r="Q27" s="159"/>
      <c r="R27" s="159"/>
      <c r="S27" s="159"/>
      <c r="T27" s="159"/>
      <c r="U27" s="159"/>
      <c r="V27" s="159"/>
      <c r="W27" s="159"/>
      <c r="X27" s="159"/>
      <c r="Y27" s="159"/>
      <c r="Z27" s="159"/>
      <c r="AA27" s="159"/>
    </row>
    <row r="28" spans="1:27" x14ac:dyDescent="0.25">
      <c r="A28" s="165"/>
      <c r="B28" s="165"/>
      <c r="C28" s="165"/>
      <c r="D28" s="165"/>
      <c r="E28" s="165"/>
      <c r="F28" s="165"/>
      <c r="G28" s="165"/>
      <c r="H28" s="165"/>
      <c r="I28" s="165"/>
      <c r="J28" s="165"/>
      <c r="K28" s="159"/>
      <c r="L28" s="159"/>
      <c r="M28" s="159"/>
      <c r="N28" s="159"/>
      <c r="O28" s="159"/>
      <c r="P28" s="159"/>
      <c r="Q28" s="159"/>
      <c r="R28" s="159"/>
      <c r="S28" s="159"/>
      <c r="T28" s="159"/>
      <c r="U28" s="159"/>
      <c r="V28" s="159"/>
      <c r="W28" s="159"/>
      <c r="X28" s="159"/>
      <c r="Y28" s="159"/>
      <c r="Z28" s="159"/>
      <c r="AA28" s="159"/>
    </row>
    <row r="29" spans="1:27" x14ac:dyDescent="0.25">
      <c r="A29" s="165"/>
      <c r="B29" s="165"/>
      <c r="C29" s="165"/>
      <c r="D29" s="165"/>
      <c r="E29" s="165"/>
      <c r="F29" s="165"/>
      <c r="G29" s="165"/>
      <c r="H29" s="165"/>
      <c r="I29" s="165"/>
      <c r="J29" s="165"/>
      <c r="K29" s="159"/>
      <c r="L29" s="159"/>
      <c r="M29" s="159"/>
      <c r="N29" s="159"/>
      <c r="O29" s="159"/>
      <c r="P29" s="159"/>
      <c r="Q29" s="159"/>
      <c r="R29" s="159"/>
      <c r="S29" s="159"/>
      <c r="T29" s="159"/>
      <c r="U29" s="159"/>
      <c r="V29" s="159"/>
      <c r="W29" s="159"/>
      <c r="X29" s="159"/>
      <c r="Y29" s="159"/>
      <c r="Z29" s="159"/>
      <c r="AA29" s="159"/>
    </row>
    <row r="30" spans="1:27" x14ac:dyDescent="0.25">
      <c r="A30" s="165"/>
      <c r="B30" s="165"/>
      <c r="C30" s="165"/>
      <c r="D30" s="165"/>
      <c r="E30" s="165"/>
      <c r="F30" s="165"/>
      <c r="G30" s="165"/>
      <c r="H30" s="165"/>
      <c r="I30" s="165"/>
      <c r="J30" s="165"/>
      <c r="K30" s="159"/>
      <c r="L30" s="159"/>
      <c r="M30" s="159"/>
      <c r="N30" s="159"/>
      <c r="O30" s="159"/>
      <c r="P30" s="159"/>
      <c r="Q30" s="159"/>
      <c r="R30" s="159"/>
      <c r="S30" s="159"/>
      <c r="T30" s="159"/>
      <c r="U30" s="159"/>
      <c r="V30" s="159"/>
      <c r="W30" s="159"/>
      <c r="X30" s="159"/>
      <c r="Y30" s="159"/>
      <c r="Z30" s="159"/>
      <c r="AA30" s="159"/>
    </row>
    <row r="31" spans="1:27" x14ac:dyDescent="0.25">
      <c r="A31" s="165"/>
      <c r="B31" s="165"/>
      <c r="C31" s="165"/>
      <c r="D31" s="165"/>
      <c r="E31" s="165"/>
      <c r="F31" s="165"/>
      <c r="G31" s="165"/>
      <c r="H31" s="165"/>
      <c r="I31" s="165"/>
      <c r="J31" s="165"/>
      <c r="K31" s="159"/>
      <c r="L31" s="159"/>
      <c r="M31" s="159"/>
      <c r="N31" s="159"/>
      <c r="O31" s="159"/>
      <c r="P31" s="159"/>
      <c r="Q31" s="159"/>
      <c r="R31" s="159"/>
      <c r="S31" s="159"/>
      <c r="T31" s="159"/>
      <c r="U31" s="159"/>
      <c r="V31" s="159"/>
      <c r="W31" s="159"/>
      <c r="X31" s="159"/>
      <c r="Y31" s="159"/>
      <c r="Z31" s="159"/>
      <c r="AA31" s="159"/>
    </row>
    <row r="32" spans="1:27" x14ac:dyDescent="0.25">
      <c r="A32" s="165"/>
      <c r="B32" s="165"/>
      <c r="C32" s="165"/>
      <c r="D32" s="165"/>
      <c r="E32" s="165"/>
      <c r="F32" s="165"/>
      <c r="G32" s="165"/>
      <c r="H32" s="165"/>
      <c r="I32" s="165"/>
      <c r="J32" s="165"/>
      <c r="K32" s="159"/>
      <c r="L32" s="159"/>
      <c r="M32" s="159"/>
      <c r="N32" s="159"/>
      <c r="O32" s="159"/>
      <c r="P32" s="159"/>
      <c r="Q32" s="159"/>
      <c r="R32" s="159"/>
      <c r="S32" s="159"/>
      <c r="T32" s="159"/>
      <c r="U32" s="159"/>
      <c r="V32" s="159"/>
      <c r="W32" s="159"/>
      <c r="X32" s="159"/>
      <c r="Y32" s="159"/>
      <c r="Z32" s="159"/>
      <c r="AA32" s="159"/>
    </row>
    <row r="33" spans="1:27" x14ac:dyDescent="0.25">
      <c r="A33" s="165"/>
      <c r="B33" s="165"/>
      <c r="C33" s="165"/>
      <c r="D33" s="165"/>
      <c r="E33" s="165"/>
      <c r="F33" s="165"/>
      <c r="G33" s="165"/>
      <c r="H33" s="165"/>
      <c r="I33" s="165"/>
      <c r="J33" s="165"/>
      <c r="K33" s="159"/>
      <c r="L33" s="159"/>
      <c r="M33" s="159"/>
      <c r="N33" s="159"/>
      <c r="O33" s="159"/>
      <c r="P33" s="159"/>
      <c r="Q33" s="159"/>
      <c r="R33" s="159"/>
      <c r="S33" s="159"/>
      <c r="T33" s="159"/>
      <c r="U33" s="159"/>
      <c r="V33" s="159"/>
      <c r="W33" s="159"/>
      <c r="X33" s="159"/>
      <c r="Y33" s="159"/>
      <c r="Z33" s="159"/>
      <c r="AA33" s="159"/>
    </row>
    <row r="34" spans="1:27" x14ac:dyDescent="0.25">
      <c r="A34" s="165"/>
      <c r="B34" s="165"/>
      <c r="C34" s="165"/>
      <c r="D34" s="165"/>
      <c r="E34" s="165"/>
      <c r="F34" s="165"/>
      <c r="G34" s="165"/>
      <c r="H34" s="165"/>
      <c r="I34" s="165"/>
      <c r="J34" s="165"/>
      <c r="K34" s="159"/>
      <c r="L34" s="159"/>
      <c r="M34" s="159"/>
      <c r="N34" s="159"/>
      <c r="O34" s="159"/>
      <c r="P34" s="159"/>
      <c r="Q34" s="159"/>
      <c r="R34" s="159"/>
      <c r="S34" s="159"/>
      <c r="T34" s="159"/>
      <c r="U34" s="159"/>
      <c r="V34" s="159"/>
      <c r="W34" s="159"/>
      <c r="X34" s="159"/>
      <c r="Y34" s="159"/>
      <c r="Z34" s="159"/>
      <c r="AA34" s="159"/>
    </row>
    <row r="35" spans="1:27" x14ac:dyDescent="0.25">
      <c r="A35" s="165"/>
      <c r="B35" s="165"/>
      <c r="C35" s="165"/>
      <c r="D35" s="165"/>
      <c r="E35" s="165"/>
      <c r="F35" s="165"/>
      <c r="G35" s="165"/>
      <c r="H35" s="165"/>
      <c r="I35" s="165"/>
      <c r="J35" s="165"/>
      <c r="K35" s="159"/>
      <c r="L35" s="159"/>
      <c r="M35" s="159"/>
      <c r="N35" s="159"/>
      <c r="O35" s="159"/>
      <c r="P35" s="159"/>
      <c r="Q35" s="159"/>
      <c r="R35" s="159"/>
      <c r="S35" s="159"/>
      <c r="T35" s="159"/>
      <c r="U35" s="159"/>
      <c r="V35" s="159"/>
      <c r="W35" s="159"/>
      <c r="X35" s="159"/>
      <c r="Y35" s="159"/>
      <c r="Z35" s="159"/>
      <c r="AA35" s="159"/>
    </row>
    <row r="36" spans="1:27" x14ac:dyDescent="0.25">
      <c r="A36" s="165"/>
      <c r="B36" s="165"/>
      <c r="C36" s="165"/>
      <c r="D36" s="165"/>
      <c r="E36" s="165"/>
      <c r="F36" s="165"/>
      <c r="G36" s="165"/>
      <c r="H36" s="165"/>
      <c r="I36" s="165"/>
      <c r="J36" s="165"/>
      <c r="K36" s="159"/>
      <c r="L36" s="159"/>
      <c r="M36" s="159"/>
      <c r="N36" s="159"/>
      <c r="O36" s="159"/>
      <c r="P36" s="159"/>
      <c r="Q36" s="159"/>
      <c r="R36" s="159"/>
      <c r="S36" s="159"/>
      <c r="T36" s="159"/>
      <c r="U36" s="159"/>
      <c r="V36" s="159"/>
      <c r="W36" s="159"/>
      <c r="X36" s="159"/>
      <c r="Y36" s="159"/>
      <c r="Z36" s="159"/>
      <c r="AA36" s="159"/>
    </row>
    <row r="37" spans="1:27" x14ac:dyDescent="0.25">
      <c r="A37" s="165"/>
      <c r="B37" s="165"/>
      <c r="C37" s="165"/>
      <c r="D37" s="165"/>
      <c r="E37" s="165"/>
      <c r="F37" s="165"/>
      <c r="G37" s="165"/>
      <c r="H37" s="165"/>
      <c r="I37" s="165"/>
      <c r="J37" s="165"/>
      <c r="K37" s="159"/>
      <c r="L37" s="159"/>
      <c r="M37" s="159"/>
      <c r="N37" s="159"/>
      <c r="O37" s="159"/>
      <c r="P37" s="159"/>
      <c r="Q37" s="159"/>
      <c r="R37" s="159"/>
      <c r="S37" s="159"/>
      <c r="T37" s="159"/>
      <c r="U37" s="159"/>
      <c r="V37" s="159"/>
      <c r="W37" s="159"/>
      <c r="X37" s="159"/>
      <c r="Y37" s="159"/>
      <c r="Z37" s="159"/>
      <c r="AA37" s="159"/>
    </row>
    <row r="38" spans="1:27" x14ac:dyDescent="0.25">
      <c r="A38" s="165"/>
      <c r="B38" s="165"/>
      <c r="C38" s="165"/>
      <c r="D38" s="165"/>
      <c r="E38" s="165"/>
      <c r="F38" s="165"/>
      <c r="G38" s="165"/>
      <c r="H38" s="165"/>
      <c r="I38" s="165"/>
      <c r="J38" s="165"/>
      <c r="K38" s="159"/>
      <c r="L38" s="159"/>
      <c r="M38" s="159"/>
      <c r="N38" s="159"/>
      <c r="O38" s="159"/>
      <c r="P38" s="159"/>
      <c r="Q38" s="159"/>
      <c r="R38" s="159"/>
      <c r="S38" s="159"/>
      <c r="T38" s="159"/>
      <c r="U38" s="159"/>
      <c r="V38" s="159"/>
      <c r="W38" s="159"/>
      <c r="X38" s="159"/>
      <c r="Y38" s="159"/>
      <c r="Z38" s="159"/>
      <c r="AA38" s="159"/>
    </row>
    <row r="39" spans="1:27" x14ac:dyDescent="0.25">
      <c r="A39" s="165"/>
      <c r="B39" s="165"/>
      <c r="C39" s="165"/>
      <c r="D39" s="165"/>
      <c r="E39" s="165"/>
      <c r="F39" s="165"/>
      <c r="G39" s="165"/>
      <c r="H39" s="165"/>
      <c r="I39" s="165"/>
      <c r="J39" s="165"/>
      <c r="K39" s="159"/>
      <c r="L39" s="159"/>
      <c r="M39" s="159"/>
      <c r="N39" s="159"/>
      <c r="O39" s="159"/>
      <c r="P39" s="159"/>
      <c r="Q39" s="159"/>
      <c r="R39" s="159"/>
      <c r="S39" s="159"/>
      <c r="T39" s="159"/>
      <c r="U39" s="159"/>
      <c r="V39" s="159"/>
      <c r="W39" s="159"/>
      <c r="X39" s="159"/>
      <c r="Y39" s="159"/>
      <c r="Z39" s="159"/>
      <c r="AA39" s="159"/>
    </row>
    <row r="40" spans="1:27" x14ac:dyDescent="0.25">
      <c r="A40" s="165"/>
      <c r="B40" s="165"/>
      <c r="C40" s="165"/>
      <c r="D40" s="165"/>
      <c r="E40" s="165"/>
      <c r="F40" s="165"/>
      <c r="G40" s="165"/>
      <c r="H40" s="165"/>
      <c r="I40" s="165"/>
      <c r="J40" s="165"/>
      <c r="K40" s="159"/>
      <c r="L40" s="159"/>
      <c r="M40" s="159"/>
      <c r="N40" s="159"/>
      <c r="O40" s="159"/>
      <c r="P40" s="159"/>
      <c r="Q40" s="159"/>
      <c r="R40" s="159"/>
      <c r="S40" s="159"/>
      <c r="T40" s="159"/>
      <c r="U40" s="159"/>
      <c r="V40" s="159"/>
      <c r="W40" s="159"/>
      <c r="X40" s="159"/>
      <c r="Y40" s="159"/>
      <c r="Z40" s="159"/>
      <c r="AA40" s="159"/>
    </row>
    <row r="41" spans="1:27" x14ac:dyDescent="0.25">
      <c r="A41" s="165"/>
      <c r="B41" s="165"/>
      <c r="C41" s="165"/>
      <c r="D41" s="165"/>
      <c r="E41" s="165"/>
      <c r="F41" s="165"/>
      <c r="G41" s="165"/>
      <c r="H41" s="165"/>
      <c r="I41" s="165"/>
      <c r="J41" s="165"/>
      <c r="K41" s="159"/>
      <c r="L41" s="159"/>
      <c r="M41" s="159"/>
      <c r="N41" s="159"/>
      <c r="O41" s="159"/>
      <c r="P41" s="159"/>
      <c r="Q41" s="159"/>
      <c r="R41" s="159"/>
      <c r="S41" s="159"/>
      <c r="T41" s="159"/>
      <c r="U41" s="159"/>
      <c r="V41" s="159"/>
      <c r="W41" s="159"/>
      <c r="X41" s="159"/>
      <c r="Y41" s="159"/>
      <c r="Z41" s="159"/>
      <c r="AA41" s="159"/>
    </row>
    <row r="42" spans="1:27" x14ac:dyDescent="0.25">
      <c r="A42" s="165"/>
      <c r="B42" s="165"/>
      <c r="C42" s="165"/>
      <c r="D42" s="165"/>
      <c r="E42" s="165"/>
      <c r="F42" s="165"/>
      <c r="G42" s="165"/>
      <c r="H42" s="165"/>
      <c r="I42" s="165"/>
      <c r="J42" s="165"/>
      <c r="K42" s="159"/>
      <c r="L42" s="159"/>
      <c r="M42" s="159"/>
      <c r="N42" s="159"/>
      <c r="O42" s="159"/>
      <c r="P42" s="159"/>
      <c r="Q42" s="159"/>
      <c r="R42" s="159"/>
      <c r="S42" s="159"/>
      <c r="T42" s="159"/>
      <c r="U42" s="159"/>
      <c r="V42" s="159"/>
      <c r="W42" s="159"/>
      <c r="X42" s="159"/>
      <c r="Y42" s="159"/>
      <c r="Z42" s="159"/>
      <c r="AA42" s="159"/>
    </row>
    <row r="43" spans="1:27" x14ac:dyDescent="0.25">
      <c r="A43" s="165"/>
      <c r="B43" s="165"/>
      <c r="C43" s="165"/>
      <c r="D43" s="165"/>
      <c r="E43" s="165"/>
      <c r="F43" s="165"/>
      <c r="G43" s="165"/>
      <c r="H43" s="165"/>
      <c r="I43" s="165"/>
      <c r="J43" s="165"/>
      <c r="K43" s="159"/>
      <c r="L43" s="159"/>
      <c r="M43" s="159"/>
      <c r="N43" s="159"/>
      <c r="O43" s="159"/>
      <c r="P43" s="159"/>
      <c r="Q43" s="159"/>
      <c r="R43" s="159"/>
      <c r="S43" s="159"/>
      <c r="T43" s="159"/>
      <c r="U43" s="159"/>
      <c r="V43" s="159"/>
      <c r="W43" s="159"/>
      <c r="X43" s="159"/>
      <c r="Y43" s="159"/>
      <c r="Z43" s="159"/>
      <c r="AA43" s="159"/>
    </row>
    <row r="44" spans="1:27" x14ac:dyDescent="0.25">
      <c r="A44" s="165"/>
      <c r="B44" s="165"/>
      <c r="C44" s="165"/>
      <c r="D44" s="165"/>
      <c r="E44" s="165"/>
      <c r="F44" s="165"/>
      <c r="G44" s="165"/>
      <c r="H44" s="165"/>
      <c r="I44" s="165"/>
      <c r="J44" s="165"/>
      <c r="K44" s="159"/>
      <c r="L44" s="159"/>
      <c r="M44" s="159"/>
      <c r="N44" s="159"/>
      <c r="O44" s="159"/>
      <c r="P44" s="159"/>
      <c r="Q44" s="159"/>
      <c r="R44" s="159"/>
      <c r="S44" s="159"/>
      <c r="T44" s="159"/>
      <c r="U44" s="159"/>
      <c r="V44" s="159"/>
      <c r="W44" s="159"/>
      <c r="X44" s="159"/>
      <c r="Y44" s="159"/>
      <c r="Z44" s="159"/>
      <c r="AA44" s="159"/>
    </row>
    <row r="45" spans="1:27" x14ac:dyDescent="0.25">
      <c r="A45" s="165"/>
      <c r="B45" s="165"/>
      <c r="C45" s="165"/>
      <c r="D45" s="165"/>
      <c r="E45" s="165"/>
      <c r="F45" s="165"/>
      <c r="G45" s="165"/>
      <c r="H45" s="165"/>
      <c r="I45" s="165"/>
      <c r="J45" s="165"/>
      <c r="K45" s="159"/>
      <c r="L45" s="159"/>
      <c r="M45" s="159"/>
      <c r="N45" s="159"/>
      <c r="O45" s="159"/>
      <c r="P45" s="159"/>
      <c r="Q45" s="159"/>
      <c r="R45" s="159"/>
      <c r="S45" s="159"/>
      <c r="T45" s="159"/>
      <c r="U45" s="159"/>
      <c r="V45" s="159"/>
      <c r="W45" s="159"/>
      <c r="X45" s="159"/>
      <c r="Y45" s="159"/>
      <c r="Z45" s="159"/>
      <c r="AA45" s="159"/>
    </row>
  </sheetData>
  <mergeCells count="11">
    <mergeCell ref="A1:J1"/>
    <mergeCell ref="N2:P2"/>
    <mergeCell ref="Q2:S2"/>
    <mergeCell ref="T2:V2"/>
    <mergeCell ref="W2:Y2"/>
    <mergeCell ref="A2:J2"/>
    <mergeCell ref="AB2:AB3"/>
    <mergeCell ref="AC2:AC3"/>
    <mergeCell ref="Z2:Z3"/>
    <mergeCell ref="AA2:AA3"/>
    <mergeCell ref="K2:M2"/>
  </mergeCells>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F8E0F1F30664195E5D38569A4FE50" ma:contentTypeVersion="36" ma:contentTypeDescription="Create a new document." ma:contentTypeScope="" ma:versionID="f27e0332a75a26024585dd4ca32161c3">
  <xsd:schema xmlns:xsd="http://www.w3.org/2001/XMLSchema" xmlns:xs="http://www.w3.org/2001/XMLSchema" xmlns:p="http://schemas.microsoft.com/office/2006/metadata/properties" xmlns:ns2="e04524db-8978-4673-9f16-475665e21175" xmlns:ns3="6a10fc8a-cbfd-4c40-acb9-268a8ac93595" targetNamespace="http://schemas.microsoft.com/office/2006/metadata/properties" ma:root="true" ma:fieldsID="2fe92075eff75cbdf060814d9029c044" ns2:_="" ns3:_="">
    <xsd:import namespace="e04524db-8978-4673-9f16-475665e21175"/>
    <xsd:import namespace="6a10fc8a-cbfd-4c40-acb9-268a8ac93595"/>
    <xsd:element name="properties">
      <xsd:complexType>
        <xsd:sequence>
          <xsd:element name="documentManagement">
            <xsd:complexType>
              <xsd:all>
                <xsd:element ref="ns2:_dlc_DocId" minOccurs="0"/>
                <xsd:element ref="ns2:_dlc_DocIdUrl" minOccurs="0"/>
                <xsd:element ref="ns2:_dlc_DocIdPersistId" minOccurs="0"/>
                <xsd:element ref="ns3:LastReviewDate" minOccurs="0"/>
                <xsd:element ref="ns3:TRIMReferenceNumber" minOccurs="0"/>
                <xsd:element ref="ns3:Function" minOccurs="0"/>
                <xsd:element ref="ns3:Topic" minOccurs="0"/>
                <xsd:element ref="ns3:d36b95f707bb4822b6deac2076a75625" minOccurs="0"/>
                <xsd:element ref="ns2:TaxCatchAll" minOccurs="0"/>
                <xsd:element ref="ns3:l8a62370e39240bba9ea270f9d0005df" minOccurs="0"/>
                <xsd:element ref="ns3:f4b4fb05700e4c588f75ec4f2a0b52a9" minOccurs="0"/>
                <xsd:element ref="ns3:c67b674dd0164118b0a9bfc72d5810d1" minOccurs="0"/>
                <xsd:element ref="ns3:i9013c70e6394bd18f439f8ebd60de89" minOccurs="0"/>
                <xsd:element ref="ns3:ReviewPeriodFinance" minOccurs="0"/>
                <xsd:element ref="ns3:Showinwhatsnew" minOccurs="0"/>
                <xsd:element ref="ns3:SortOrder" minOccurs="0"/>
                <xsd:element ref="ns3:j18307bcfe594314a25ca72fff92da2e" minOccurs="0"/>
                <xsd:element ref="ns3:URL" minOccurs="0"/>
                <xsd:element ref="ns3:MediaServiceMetadata" minOccurs="0"/>
                <xsd:element ref="ns3:MediaServiceFastMetadata" minOccurs="0"/>
                <xsd:element ref="ns3:MediaServiceObjectDetectorVersion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524db-8978-4673-9f16-475665e2117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7e1e8ffe-a9d2-43a2-9672-7919bdfbbb24}" ma:internalName="TaxCatchAll" ma:showField="CatchAllData" ma:web="e04524db-8978-4673-9f16-475665e21175">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10fc8a-cbfd-4c40-acb9-268a8ac93595" elementFormDefault="qualified">
    <xsd:import namespace="http://schemas.microsoft.com/office/2006/documentManagement/types"/>
    <xsd:import namespace="http://schemas.microsoft.com/office/infopath/2007/PartnerControls"/>
    <xsd:element name="LastReviewDate" ma:index="11" nillable="true" ma:displayName="Last Review Date" ma:description="When the record was last updated" ma:format="DateOnly" ma:internalName="LastReviewDate">
      <xsd:simpleType>
        <xsd:restriction base="dms:DateTime"/>
      </xsd:simpleType>
    </xsd:element>
    <xsd:element name="TRIMReferenceNumber" ma:index="12" nillable="true" ma:displayName="TRIM Reference Number" ma:format="Dropdown" ma:internalName="TRIMReferenceNumber">
      <xsd:simpleType>
        <xsd:restriction base="dms:Text">
          <xsd:maxLength value="255"/>
        </xsd:restriction>
      </xsd:simpleType>
    </xsd:element>
    <xsd:element name="Function" ma:index="13"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Project Management"/>
                    <xsd:enumeration value="Procurement - Works"/>
                    <xsd:enumeration value="Asset Management"/>
                    <xsd:enumeration value="Building Quality"/>
                  </xsd:restriction>
                </xsd:simpleType>
              </xsd:element>
            </xsd:sequence>
          </xsd:extension>
        </xsd:complexContent>
      </xsd:complexType>
    </xsd:element>
    <xsd:element name="Topic" ma:index="15" nillable="true" ma:displayName="Topic" ma:internalName="Topic">
      <xsd:complexType>
        <xsd:complexContent>
          <xsd:extension base="dms:MultiChoice">
            <xsd:sequence>
              <xsd:element name="Value" maxOccurs="unbounded" minOccurs="0" nillable="true">
                <xsd:simpleType>
                  <xsd:restriction base="dms:Choice">
                    <xsd:enumeration value="Tools"/>
                    <xsd:enumeration value="Interior Fitout and Workplace Design Panel"/>
                    <xsd:enumeration value="Engineering and Building Specialists"/>
                    <xsd:enumeration value="Guidelines"/>
                    <xsd:enumeration value="Land Services"/>
                    <xsd:enumeration value="Project Management and Asset Planning Services Panel"/>
                    <xsd:enumeration value="Architectural Services Panel"/>
                    <xsd:enumeration value="Intruder Alarm Systems Panel"/>
                    <xsd:enumeration value="Works Master - AS2124"/>
                    <xsd:enumeration value="Minor Works"/>
                    <xsd:enumeration value="Standards and Guidelines"/>
                    <xsd:enumeration value="Building Permit"/>
                    <xsd:enumeration value="Demolition Permit"/>
                    <xsd:enumeration value="Occupancy Permit"/>
                    <xsd:enumeration value="Project Bank Accounts (PBAs)"/>
                    <xsd:enumeration value="Performance Reporting"/>
                    <xsd:enumeration value="Procurement Process Forms"/>
                    <xsd:enumeration value="Process Forms"/>
                    <xsd:enumeration value="Job Registration and Ready Reckoners"/>
                    <xsd:enumeration value="Project Initiation and Planning"/>
                    <xsd:enumeration value="Lift Maintenance Panel"/>
                    <xsd:enumeration value="Low Value Maintenance Panel (LVMP)"/>
                    <xsd:enumeration value="Expression of Interest"/>
                    <xsd:enumeration value="Tender Documentation"/>
                    <xsd:enumeration value="Tender Award Documents"/>
                    <xsd:enumeration value="Insurances and Securities"/>
                    <xsd:enumeration value="Site Security"/>
                    <xsd:enumeration value="Tender Management Documents"/>
                    <xsd:enumeration value="Calling and Evaluating Tenders"/>
                    <xsd:enumeration value="Financial Management"/>
                    <xsd:enumeration value="Project Management Framework"/>
                    <xsd:enumeration value="Consultant Engagement"/>
                    <xsd:enumeration value="Art Coordination Services Panel"/>
                    <xsd:enumeration value="Percent for Art"/>
                    <xsd:enumeration value="Tender Evaluation Documents"/>
                    <xsd:enumeration value="Policies"/>
                    <xsd:enumeration value="Occupational Safety and Health"/>
                    <xsd:enumeration value="Contractor Prequalification and Business Risk"/>
                    <xsd:enumeration value="Working in PACMan"/>
                    <xsd:enumeration value="Data Management"/>
                    <xsd:enumeration value="Cost Management Services Panel"/>
                    <xsd:enumeration value="Maintenance Planning"/>
                    <xsd:enumeration value="Mainsaver - Other"/>
                    <xsd:enumeration value="Breakdown Repairs"/>
                    <xsd:enumeration value="Building Records"/>
                    <xsd:enumeration value="Building Certification Services Panel"/>
                    <xsd:enumeration value="Process Overview and Information"/>
                    <xsd:enumeration value="Initiate a New Contract"/>
                    <xsd:enumeration value="Design and Documentation Reviews"/>
                    <xsd:enumeration value="Sustainability"/>
                    <xsd:enumeration value="Heritage"/>
                    <xsd:enumeration value="Process Maps"/>
                    <xsd:enumeration value="Contract Award and Set Up"/>
                    <xsd:enumeration value="Conditions of Contract"/>
                    <xsd:enumeration value="Governance and Procedures"/>
                    <xsd:enumeration value="Maintenance of Fire Protection Systems and Equipment Contracts Panel"/>
                    <xsd:enumeration value="Operational Governance and Procedures"/>
                    <xsd:enumeration value="Contract Administration"/>
                    <xsd:enumeration value="Contract Completion"/>
                    <xsd:enumeration value="Metro Tender Processes"/>
                    <xsd:enumeration value="Regional Tender Processes"/>
                    <xsd:enumeration value="Templates"/>
                    <xsd:enumeration value="Government Building Training"/>
                    <xsd:enumeration value="Practical Completion"/>
                    <xsd:enumeration value="Initiate a New Project"/>
                    <xsd:enumeration value="Vary a Contract"/>
                    <xsd:enumeration value="Pay a Contractor"/>
                    <xsd:enumeration value="Addendum Documents"/>
                    <xsd:enumeration value="Risk Management"/>
                    <xsd:enumeration value="Construct Only Practice Guide"/>
                    <xsd:enumeration value="Breakdown Repairs Processes"/>
                    <xsd:enumeration value="Contract Evaluation and Set Up"/>
                    <xsd:enumeration value="Contract Novation"/>
                    <xsd:enumeration value="MARP specific documents"/>
                    <xsd:enumeration value="Manuals that cover all areas"/>
                    <xsd:enumeration value="MARP specific PACMAN documents"/>
                    <xsd:enumeration value="Other Documents"/>
                    <xsd:enumeration value="Supplier Management"/>
                    <xsd:enumeration value="Acts and Regulations"/>
                    <xsd:enumeration value="Cost Management Services Panel 2011 - EXPIRED"/>
                    <xsd:enumeration value="Cost Management Services Panel 2017"/>
                    <xsd:enumeration value="Procurement"/>
                    <xsd:enumeration value="Leasing and Property Consultants Panel"/>
                    <xsd:enumeration value="Architectural Services Panel 2012"/>
                    <xsd:enumeration value="Architectural Services Panel 2018"/>
                    <xsd:enumeration value="Fume Cupboard Maintenance Panel"/>
                    <xsd:enumeration value="Architectural Services Panel 2012 - Expired"/>
                    <xsd:enumeration value="Close a Project and Contract"/>
                    <xsd:enumeration value="Routine Maintenance"/>
                    <xsd:enumeration value="Contractor Performance Management"/>
                    <xsd:enumeration value="Interior Fitout and Workplace Design Services Panel 2020"/>
                    <xsd:enumeration value="Interior Fitout and Workplace Design Panel 2015"/>
                    <xsd:enumeration value="Interior Fitout and Workplace Design Panel 2015 - EXPIRED"/>
                    <xsd:enumeration value="Low Value Quotation Panel"/>
                    <xsd:enumeration value="Consultancy Panel Arrangements - Parent PACMAN Contracts"/>
                    <xsd:enumeration value="Contractor Prequalification"/>
                    <xsd:enumeration value="Business Risk"/>
                    <xsd:enumeration value="Presentations"/>
                  </xsd:restriction>
                </xsd:simpleType>
              </xsd:element>
            </xsd:sequence>
          </xsd:extension>
        </xsd:complexContent>
      </xsd:complexType>
    </xsd:element>
    <xsd:element name="d36b95f707bb4822b6deac2076a75625" ma:index="17" nillable="true" ma:taxonomy="true" ma:internalName="d36b95f707bb4822b6deac2076a75625" ma:taxonomyFieldName="Business_x0020_Unit" ma:displayName="Business Unit" ma:default="" ma:fieldId="{d36b95f7-07bb-4822-b6de-ac2076a75625}" ma:taxonomyMulti="true" ma:sspId="eebd1d07-dfa9-44ce-be9f-3bcf6381f533" ma:termSetId="4506d285-3f20-4903-8b2e-21b374077d64" ma:anchorId="00000000-0000-0000-0000-000000000000" ma:open="false" ma:isKeyword="false">
      <xsd:complexType>
        <xsd:sequence>
          <xsd:element ref="pc:Terms" minOccurs="0" maxOccurs="1"/>
        </xsd:sequence>
      </xsd:complexType>
    </xsd:element>
    <xsd:element name="l8a62370e39240bba9ea270f9d0005df" ma:index="20" nillable="true" ma:taxonomy="true" ma:internalName="l8a62370e39240bba9ea270f9d0005df" ma:taxonomyFieldName="Category" ma:displayName="Category" ma:default="" ma:fieldId="{58a62370-e392-40bb-a9ea-270f9d0005df}" ma:taxonomyMulti="true" ma:sspId="eebd1d07-dfa9-44ce-be9f-3bcf6381f533" ma:termSetId="2bb60fdc-6f47-49f9-b07e-c24c046021bd" ma:anchorId="00000000-0000-0000-0000-000000000000" ma:open="false" ma:isKeyword="false">
      <xsd:complexType>
        <xsd:sequence>
          <xsd:element ref="pc:Terms" minOccurs="0" maxOccurs="1"/>
        </xsd:sequence>
      </xsd:complexType>
    </xsd:element>
    <xsd:element name="f4b4fb05700e4c588f75ec4f2a0b52a9" ma:index="22" nillable="true" ma:taxonomy="true" ma:internalName="f4b4fb05700e4c588f75ec4f2a0b52a9" ma:taxonomyFieldName="Content_x0020_Owner" ma:displayName="Content Owner" ma:default="" ma:fieldId="{f4b4fb05-700e-4c58-8f75-ec4f2a0b52a9}" ma:sspId="eebd1d07-dfa9-44ce-be9f-3bcf6381f533" ma:termSetId="ffcf0081-9ddc-48df-bcc0-0b32e0407f9b" ma:anchorId="00000000-0000-0000-0000-000000000000" ma:open="false" ma:isKeyword="false">
      <xsd:complexType>
        <xsd:sequence>
          <xsd:element ref="pc:Terms" minOccurs="0" maxOccurs="1"/>
        </xsd:sequence>
      </xsd:complexType>
    </xsd:element>
    <xsd:element name="c67b674dd0164118b0a9bfc72d5810d1" ma:index="24" nillable="true" ma:taxonomy="true" ma:internalName="c67b674dd0164118b0a9bfc72d5810d1" ma:taxonomyFieldName="Division" ma:displayName="Division" ma:default="" ma:fieldId="{c67b674d-d016-4118-b0a9-bfc72d5810d1}" ma:taxonomyMulti="true" ma:sspId="eebd1d07-dfa9-44ce-be9f-3bcf6381f533" ma:termSetId="82ffb7e3-f1ed-465f-af28-82b5706070a7" ma:anchorId="00000000-0000-0000-0000-000000000000" ma:open="false" ma:isKeyword="false">
      <xsd:complexType>
        <xsd:sequence>
          <xsd:element ref="pc:Terms" minOccurs="0" maxOccurs="1"/>
        </xsd:sequence>
      </xsd:complexType>
    </xsd:element>
    <xsd:element name="i9013c70e6394bd18f439f8ebd60de89" ma:index="26" nillable="true" ma:taxonomy="true" ma:internalName="i9013c70e6394bd18f439f8ebd60de89" ma:taxonomyFieldName="Document_x0020_Type" ma:displayName="Document Type" ma:default="" ma:fieldId="{29013c70-e639-4bd1-8f43-9f8ebd60de89}" ma:sspId="eebd1d07-dfa9-44ce-be9f-3bcf6381f533" ma:termSetId="4d4ff2c6-d200-4d57-8b0f-af9b2b2a14cd" ma:anchorId="00000000-0000-0000-0000-000000000000" ma:open="false" ma:isKeyword="false">
      <xsd:complexType>
        <xsd:sequence>
          <xsd:element ref="pc:Terms" minOccurs="0" maxOccurs="1"/>
        </xsd:sequence>
      </xsd:complexType>
    </xsd:element>
    <xsd:element name="ReviewPeriodFinance" ma:index="28" nillable="true" ma:displayName="Review Period Finance" ma:decimals="0" ma:default="12" ma:format="Dropdown" ma:internalName="ReviewPeriodFinance" ma:percentage="FALSE">
      <xsd:simpleType>
        <xsd:restriction base="dms:Number">
          <xsd:maxInclusive value="24"/>
          <xsd:minInclusive value="1"/>
        </xsd:restriction>
      </xsd:simpleType>
    </xsd:element>
    <xsd:element name="Showinwhatsnew" ma:index="29" nillable="true" ma:displayName="Show in whats new" ma:default="1" ma:format="Dropdown" ma:internalName="Showinwhatsnew">
      <xsd:simpleType>
        <xsd:restriction base="dms:Boolean"/>
      </xsd:simpleType>
    </xsd:element>
    <xsd:element name="SortOrder" ma:index="30" nillable="true" ma:displayName="Sort Order" ma:format="Dropdown" ma:internalName="SortOrder" ma:percentage="FALSE">
      <xsd:simpleType>
        <xsd:restriction base="dms:Number"/>
      </xsd:simpleType>
    </xsd:element>
    <xsd:element name="j18307bcfe594314a25ca72fff92da2e" ma:index="32" nillable="true" ma:taxonomy="true" ma:internalName="j18307bcfe594314a25ca72fff92da2e" ma:taxonomyFieldName="Subject_x0020_Matter_x0020_Experts" ma:displayName="Subject Matter Expert" ma:default="" ma:fieldId="{318307bc-fe59-4314-a25c-a72fff92da2e}" ma:sspId="eebd1d07-dfa9-44ce-be9f-3bcf6381f533" ma:termSetId="30a208aa-f5f5-4428-9450-d4162956eef7" ma:anchorId="00000000-0000-0000-0000-000000000000" ma:open="false" ma:isKeyword="false">
      <xsd:complexType>
        <xsd:sequence>
          <xsd:element ref="pc:Terms" minOccurs="0" maxOccurs="1"/>
        </xsd:sequence>
      </xsd:complexType>
    </xsd:element>
    <xsd:element name="URL" ma:index="3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4" ma:displayName="Subject"/>
        <xsd:element ref="dc:description" minOccurs="0" maxOccurs="1"/>
        <xsd:element name="keywords" minOccurs="0" maxOccurs="1" type="xsd:string" ma:index="2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4524db-8978-4673-9f16-475665e21175">
      <Value>220</Value>
      <Value>338</Value>
      <Value>336</Value>
      <Value>369</Value>
      <Value>232</Value>
      <Value>370</Value>
      <Value>209</Value>
    </TaxCatchAll>
    <d36b95f707bb4822b6deac2076a75625 xmlns="6a10fc8a-cbfd-4c40-acb9-268a8ac93595">
      <Terms xmlns="http://schemas.microsoft.com/office/infopath/2007/PartnerControls">
        <TermInfo xmlns="http://schemas.microsoft.com/office/infopath/2007/PartnerControls">
          <TermName xmlns="http://schemas.microsoft.com/office/infopath/2007/PartnerControls">Buildings and Contracts</TermName>
          <TermId xmlns="http://schemas.microsoft.com/office/infopath/2007/PartnerControls">46a2d541-b812-4f6e-bb5a-3c8b0c7413db</TermId>
        </TermInfo>
      </Terms>
    </d36b95f707bb4822b6deac2076a75625>
    <URL xmlns="6a10fc8a-cbfd-4c40-acb9-268a8ac93595">
      <Url xsi:nil="true"/>
      <Description xsi:nil="true"/>
    </URL>
    <i9013c70e6394bd18f439f8ebd60de89 xmlns="6a10fc8a-cbfd-4c40-acb9-268a8ac93595">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5d4fd7b1-9327-40b0-bff1-6063b858819f</TermId>
        </TermInfo>
      </Terms>
    </i9013c70e6394bd18f439f8ebd60de89>
    <TRIMReferenceNumber xmlns="6a10fc8a-cbfd-4c40-acb9-268a8ac93595">03231926</TRIMReferenceNumber>
    <Topic xmlns="6a10fc8a-cbfd-4c40-acb9-268a8ac93595">
      <Value>Cost Management Services Panel 2017</Value>
      <Value>Supplier Management</Value>
    </Topic>
    <ReviewPeriodFinance xmlns="6a10fc8a-cbfd-4c40-acb9-268a8ac93595">24</ReviewPeriodFinance>
    <Showinwhatsnew xmlns="6a10fc8a-cbfd-4c40-acb9-268a8ac93595">false</Showinwhatsnew>
    <f4b4fb05700e4c588f75ec4f2a0b52a9 xmlns="6a10fc8a-cbfd-4c40-acb9-268a8ac93595">
      <Terms xmlns="http://schemas.microsoft.com/office/infopath/2007/PartnerControls">
        <TermInfo xmlns="http://schemas.microsoft.com/office/infopath/2007/PartnerControls">
          <TermName xmlns="http://schemas.microsoft.com/office/infopath/2007/PartnerControls">A/D Supplier Management, Policy and Procurement Services</TermName>
          <TermId xmlns="http://schemas.microsoft.com/office/infopath/2007/PartnerControls">9a9c8b4a-cea6-447d-8431-1b0b91840328</TermId>
        </TermInfo>
      </Terms>
    </f4b4fb05700e4c588f75ec4f2a0b52a9>
    <Function xmlns="6a10fc8a-cbfd-4c40-acb9-268a8ac93595">
      <Value>Procurement - Works</Value>
    </Function>
    <l8a62370e39240bba9ea270f9d0005df xmlns="6a10fc8a-cbfd-4c40-acb9-268a8ac93595">
      <Terms xmlns="http://schemas.microsoft.com/office/infopath/2007/PartnerControls">
        <TermInfo xmlns="http://schemas.microsoft.com/office/infopath/2007/PartnerControls">
          <TermName xmlns="http://schemas.microsoft.com/office/infopath/2007/PartnerControls">Cost Management Services Panel 2017</TermName>
          <TermId xmlns="http://schemas.microsoft.com/office/infopath/2007/PartnerControls">ef524033-053e-49e7-a79e-77d954dd0f88</TermId>
        </TermInfo>
        <TermInfo xmlns="http://schemas.microsoft.com/office/infopath/2007/PartnerControls">
          <TermName xmlns="http://schemas.microsoft.com/office/infopath/2007/PartnerControls">Supplier Management</TermName>
          <TermId xmlns="http://schemas.microsoft.com/office/infopath/2007/PartnerControls">5399eb46-b783-46de-a759-7c853a8c313a</TermId>
        </TermInfo>
      </Terms>
    </l8a62370e39240bba9ea270f9d0005df>
    <j18307bcfe594314a25ca72fff92da2e xmlns="6a10fc8a-cbfd-4c40-acb9-268a8ac93595">
      <Terms xmlns="http://schemas.microsoft.com/office/infopath/2007/PartnerControls">
        <TermInfo xmlns="http://schemas.microsoft.com/office/infopath/2007/PartnerControls">
          <TermName xmlns="http://schemas.microsoft.com/office/infopath/2007/PartnerControls">Senior Procurement Manager, Works Consultancy Panels</TermName>
          <TermId xmlns="http://schemas.microsoft.com/office/infopath/2007/PartnerControls">d791e182-0957-462f-b654-bf0562f9d9e9</TermId>
        </TermInfo>
      </Terms>
    </j18307bcfe594314a25ca72fff92da2e>
    <LastReviewDate xmlns="6a10fc8a-cbfd-4c40-acb9-268a8ac93595">2023-01-31T16:00:00+00:00</LastReviewDate>
    <c67b674dd0164118b0a9bfc72d5810d1 xmlns="6a10fc8a-cbfd-4c40-acb9-268a8ac93595">
      <Terms xmlns="http://schemas.microsoft.com/office/infopath/2007/PartnerControls">
        <TermInfo xmlns="http://schemas.microsoft.com/office/infopath/2007/PartnerControls">
          <TermName xmlns="http://schemas.microsoft.com/office/infopath/2007/PartnerControls">Practice</TermName>
          <TermId xmlns="http://schemas.microsoft.com/office/infopath/2007/PartnerControls">619d50b2-6974-4c87-866d-161c25c824c6</TermId>
        </TermInfo>
      </Terms>
    </c67b674dd0164118b0a9bfc72d5810d1>
    <SortOrder xmlns="6a10fc8a-cbfd-4c40-acb9-268a8ac93595">60</SortOrder>
    <_dlc_DocId xmlns="e04524db-8978-4673-9f16-475665e21175">SID-1712695490-1627</_dlc_DocId>
    <_dlc_DocIdUrl xmlns="e04524db-8978-4673-9f16-475665e21175">
      <Url>https://financewa.sharepoint.com/sites/buildingsandcontractshub/_layouts/15/DocIdRedir.aspx?ID=SID-1712695490-1627</Url>
      <Description>SID-1712695490-1627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5436AB-A73A-4CD0-A196-8FDE43609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524db-8978-4673-9f16-475665e21175"/>
    <ds:schemaRef ds:uri="6a10fc8a-cbfd-4c40-acb9-268a8ac93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64CC95-5BF7-47C0-A43A-3775290929C7}">
  <ds:schemaRefs>
    <ds:schemaRef ds:uri="http://schemas.microsoft.com/sharepoint/v3/contenttype/forms"/>
  </ds:schemaRefs>
</ds:datastoreItem>
</file>

<file path=customXml/itemProps3.xml><?xml version="1.0" encoding="utf-8"?>
<ds:datastoreItem xmlns:ds="http://schemas.openxmlformats.org/officeDocument/2006/customXml" ds:itemID="{E48797DA-5502-4B3B-9FBF-44153D294F7F}">
  <ds:schemaRefs>
    <ds:schemaRef ds:uri="http://schemas.microsoft.com/sharepoint/v3"/>
    <ds:schemaRef ds:uri="dd0edf6b-cd57-484f-afde-72b41d950402"/>
    <ds:schemaRef ds:uri="http://purl.org/dc/terms/"/>
    <ds:schemaRef ds:uri="341f42f7-3b10-4779-a7c5-0d76f723d9c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e04524db-8978-4673-9f16-475665e21175"/>
    <ds:schemaRef ds:uri="6a10fc8a-cbfd-4c40-acb9-268a8ac93595"/>
  </ds:schemaRefs>
</ds:datastoreItem>
</file>

<file path=customXml/itemProps4.xml><?xml version="1.0" encoding="utf-8"?>
<ds:datastoreItem xmlns:ds="http://schemas.openxmlformats.org/officeDocument/2006/customXml" ds:itemID="{73AA3FE0-0E72-42B2-8674-090ACF6C56E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Contract Info and Criteria</vt:lpstr>
      <vt:lpstr>Summary and Additional Comments</vt:lpstr>
      <vt:lpstr>Guide Notes</vt:lpstr>
      <vt:lpstr>BMW Workings</vt:lpstr>
      <vt:lpstr>Data Entry</vt:lpstr>
      <vt:lpstr>'Contract Info and Criteria'!Print_Area</vt:lpstr>
      <vt:lpstr>'Guide Notes'!Print_Area</vt:lpstr>
      <vt:lpstr>'Summary and Additional Comments'!Print_Area</vt:lpstr>
      <vt:lpstr>'Guide Notes'!Print_Titles</vt:lpstr>
      <vt:lpstr>'BMW Workings'!SCORE</vt:lpstr>
      <vt:lpstr>Was_a_Bill_of_Quantity_prepared?</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Manager Performance Report Template</dc:title>
  <dc:subject>;#Panels;#Supplier Management including Prequalification;#</dc:subject>
  <dc:creator>McKelvie, Michael</dc:creator>
  <cp:keywords/>
  <cp:lastModifiedBy>Baillie, Trina</cp:lastModifiedBy>
  <cp:lastPrinted>2024-09-24T06:46:16Z</cp:lastPrinted>
  <dcterms:created xsi:type="dcterms:W3CDTF">2017-01-16T07:44:43Z</dcterms:created>
  <dcterms:modified xsi:type="dcterms:W3CDTF">2025-08-18T02:17:23Z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0x010100566F8E0F1F30664195E5D38569A4FE50</vt:lpwstr>
  </property>
  <property fmtid="{D5CDD505-2E9C-101B-9397-08002B2CF9AE}" pid="3" name="BMWSubjectMatterExpert">
    <vt:lpwstr>1036;#Senior Procurement Manager, Works Consultancy Panels|d791e182-0957-462f-b654-bf0562f9d9e9</vt:lpwstr>
  </property>
  <property fmtid="{D5CDD505-2E9C-101B-9397-08002B2CF9AE}" pid="4" name="BMWCategory">
    <vt:lpwstr>1038;#Cost Management Services Panel 2017|ef524033-053e-49e7-a79e-77d954dd0f88;#1060;#Supplier Management|5399eb46-b783-46de-a759-7c853a8c313a</vt:lpwstr>
  </property>
  <property fmtid="{D5CDD505-2E9C-101B-9397-08002B2CF9AE}" pid="5" name="BMWType">
    <vt:lpwstr>1045;#Template|5d4fd7b1-9327-40b0-bff1-6063b858819f</vt:lpwstr>
  </property>
  <property fmtid="{D5CDD505-2E9C-101B-9397-08002B2CF9AE}" pid="6" name="BMWContentOwner">
    <vt:lpwstr>1057;#A/D Supplier Management, Policy and Procurement Services|9a9c8b4a-cea6-447d-8431-1b0b91840328</vt:lpwstr>
  </property>
  <property fmtid="{D5CDD505-2E9C-101B-9397-08002B2CF9AE}" pid="7" name="BMWBusinessUnit">
    <vt:lpwstr>1029;#Buildings and Contracts|46a2d541-b812-4f6e-bb5a-3c8b0c7413db</vt:lpwstr>
  </property>
  <property fmtid="{D5CDD505-2E9C-101B-9397-08002B2CF9AE}" pid="8" name="BMWTeam">
    <vt:lpwstr>1034;#Practice|619d50b2-6974-4c87-866d-161c25c824c6</vt:lpwstr>
  </property>
  <property fmtid="{D5CDD505-2E9C-101B-9397-08002B2CF9AE}" pid="9" name="URL">
    <vt:lpwstr/>
  </property>
  <property fmtid="{D5CDD505-2E9C-101B-9397-08002B2CF9AE}" pid="10" name="Business Unit">
    <vt:lpwstr>209;#Buildings and Contracts|46a2d541-b812-4f6e-bb5a-3c8b0c7413db</vt:lpwstr>
  </property>
  <property fmtid="{D5CDD505-2E9C-101B-9397-08002B2CF9AE}" pid="11" name="Content Owner">
    <vt:lpwstr>336;#A/D Supplier Management, Policy and Procurement Services|9a9c8b4a-cea6-447d-8431-1b0b91840328</vt:lpwstr>
  </property>
  <property fmtid="{D5CDD505-2E9C-101B-9397-08002B2CF9AE}" pid="12" name="Division">
    <vt:lpwstr>232;#Practice|619d50b2-6974-4c87-866d-161c25c824c6</vt:lpwstr>
  </property>
  <property fmtid="{D5CDD505-2E9C-101B-9397-08002B2CF9AE}" pid="13" name="_ExtendedDescription">
    <vt:lpwstr>&lt;div class="ExternalClass274C7493C52C4B9D95E9FEA3ED3873AB"&gt;Performance Report Template for Cost Manager Consultant Contracts&lt;/div&gt;</vt:lpwstr>
  </property>
  <property fmtid="{D5CDD505-2E9C-101B-9397-08002B2CF9AE}" pid="14" name="Subject Matter Experts">
    <vt:lpwstr>369;#Senior Procurement Manager, Works Consultancy Panels|d791e182-0957-462f-b654-bf0562f9d9e9</vt:lpwstr>
  </property>
  <property fmtid="{D5CDD505-2E9C-101B-9397-08002B2CF9AE}" pid="15" name="Document Type">
    <vt:lpwstr>220;#Template|5d4fd7b1-9327-40b0-bff1-6063b858819f</vt:lpwstr>
  </property>
  <property fmtid="{D5CDD505-2E9C-101B-9397-08002B2CF9AE}" pid="16" name="Category">
    <vt:lpwstr>370;#Cost Management Services Panel 2017|ef524033-053e-49e7-a79e-77d954dd0f88;#338;#Supplier Management|5399eb46-b783-46de-a759-7c853a8c313a</vt:lpwstr>
  </property>
  <property fmtid="{D5CDD505-2E9C-101B-9397-08002B2CF9AE}" pid="17" name="_dlc_DocIdItemGuid">
    <vt:lpwstr>b37a13e3-b1b1-40fa-913e-4be722363933</vt:lpwstr>
  </property>
  <property fmtid="{D5CDD505-2E9C-101B-9397-08002B2CF9AE}" pid="18" name="MSIP_Label_c4b26fd5-3efd-4a20-8a20-f4af9baafd95_Enabled">
    <vt:lpwstr>true</vt:lpwstr>
  </property>
  <property fmtid="{D5CDD505-2E9C-101B-9397-08002B2CF9AE}" pid="19" name="MSIP_Label_c4b26fd5-3efd-4a20-8a20-f4af9baafd95_SetDate">
    <vt:lpwstr>2024-10-02T01:00:27Z</vt:lpwstr>
  </property>
  <property fmtid="{D5CDD505-2E9C-101B-9397-08002B2CF9AE}" pid="20" name="MSIP_Label_c4b26fd5-3efd-4a20-8a20-f4af9baafd95_Method">
    <vt:lpwstr>Privileged</vt:lpwstr>
  </property>
  <property fmtid="{D5CDD505-2E9C-101B-9397-08002B2CF9AE}" pid="21" name="MSIP_Label_c4b26fd5-3efd-4a20-8a20-f4af9baafd95_Name">
    <vt:lpwstr>Official</vt:lpwstr>
  </property>
  <property fmtid="{D5CDD505-2E9C-101B-9397-08002B2CF9AE}" pid="22" name="MSIP_Label_c4b26fd5-3efd-4a20-8a20-f4af9baafd95_SiteId">
    <vt:lpwstr>b734b102-a267-429a-b45e-460c8ad63ae2</vt:lpwstr>
  </property>
  <property fmtid="{D5CDD505-2E9C-101B-9397-08002B2CF9AE}" pid="23" name="MSIP_Label_c4b26fd5-3efd-4a20-8a20-f4af9baafd95_ActionId">
    <vt:lpwstr>5cd865dd-7b2d-40bf-a637-c4cb5dc048df</vt:lpwstr>
  </property>
  <property fmtid="{D5CDD505-2E9C-101B-9397-08002B2CF9AE}" pid="24" name="MSIP_Label_c4b26fd5-3efd-4a20-8a20-f4af9baafd95_ContentBits">
    <vt:lpwstr>1</vt:lpwstr>
  </property>
</Properties>
</file>