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DAFFF9E3-34D3-474C-ADEF-8CA09C76F678}" xr6:coauthVersionLast="47" xr6:coauthVersionMax="47" xr10:uidLastSave="{00000000-0000-0000-0000-000000000000}"/>
  <workbookProtection workbookAlgorithmName="SHA-512" workbookHashValue="/VHlzQkMsCWo5Wa2iMJDaFdLUdaTM3I+ENvRpM8w0x+sglmO5uPnwB5Nmr6dqUtEFK2Hv2uh0en5C/2B3/nnXQ==" workbookSaltValue="ADdzWKCzSU7Dz2WibKd+FA==" workbookSpinCount="100000" lockStructure="1"/>
  <bookViews>
    <workbookView xWindow="-120" yWindow="-120" windowWidth="29040" windowHeight="15720" xr2:uid="{00000000-000D-0000-FFFF-FFFF00000000}"/>
  </bookViews>
  <sheets>
    <sheet name="Contract Info &amp; Criteria" sheetId="2" r:id="rId1"/>
    <sheet name="Summary and Additional Comments" sheetId="3" r:id="rId2"/>
    <sheet name="Guide Notes" sheetId="9" r:id="rId3"/>
    <sheet name="Data Entry" sheetId="8" state="hidden" r:id="rId4"/>
    <sheet name="Workings" sheetId="6" state="hidden" r:id="rId5"/>
    <sheet name="Notes" sheetId="7" state="hidden" r:id="rId6"/>
  </sheets>
  <definedNames>
    <definedName name="_GoBack" localSheetId="5">Notes!$A$4</definedName>
    <definedName name="Category">Workings!$J$84:$J$88</definedName>
    <definedName name="Not_Applicable">Workings!$J$95:$J$96</definedName>
    <definedName name="_xlnm.Print_Area" localSheetId="0">'Contract Info &amp; Criteria'!$A$1:$H$156</definedName>
    <definedName name="_xlnm.Print_Area" localSheetId="1">'Summary and Additional Comments'!$A$1:$K$112</definedName>
    <definedName name="_xlnm.Print_Titles" localSheetId="2">'Guide Notes'!$1:$1</definedName>
    <definedName name="Project_Category">'Contract Info &amp; Criteria'!$A$22</definedName>
    <definedName name="RFR">Workings!$J$67:$J$72</definedName>
    <definedName name="Status">Workings!$J$77:$J$79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8" i="3" l="1"/>
  <c r="AV4" i="8" l="1"/>
  <c r="N4" i="8"/>
  <c r="C34" i="3"/>
  <c r="B61" i="2"/>
  <c r="E111" i="3"/>
  <c r="AW4" i="8" l="1"/>
  <c r="C22" i="3"/>
  <c r="B63" i="2" l="1"/>
  <c r="N13" i="6" l="1"/>
  <c r="B47" i="2"/>
  <c r="C36" i="3" l="1"/>
  <c r="N21" i="6" l="1"/>
  <c r="N12" i="6"/>
  <c r="K67" i="2" s="1"/>
  <c r="J4" i="8" l="1"/>
  <c r="B111" i="3" l="1"/>
  <c r="D88" i="2" l="1"/>
  <c r="E88" i="2"/>
  <c r="B107" i="2" l="1"/>
  <c r="C67" i="6" l="1"/>
  <c r="C85" i="6" l="1"/>
  <c r="B94" i="6" l="1"/>
  <c r="E76" i="3" l="1"/>
  <c r="E75" i="3"/>
  <c r="E86" i="3"/>
  <c r="E85" i="3"/>
  <c r="E82" i="3"/>
  <c r="G56" i="6"/>
  <c r="G54" i="6"/>
  <c r="B56" i="6"/>
  <c r="C56" i="6"/>
  <c r="D56" i="6"/>
  <c r="F56" i="6"/>
  <c r="E56" i="6"/>
  <c r="B54" i="6"/>
  <c r="C54" i="6"/>
  <c r="D54" i="6"/>
  <c r="F54" i="6"/>
  <c r="E54" i="6"/>
  <c r="C68" i="6"/>
  <c r="C86" i="6"/>
  <c r="C88" i="6"/>
  <c r="C90" i="6"/>
  <c r="C94" i="6" l="1"/>
  <c r="H54" i="6"/>
  <c r="B40" i="6"/>
  <c r="N56" i="6"/>
  <c r="A155" i="2" s="1"/>
  <c r="N55" i="6"/>
  <c r="L154" i="2" s="1"/>
  <c r="N54" i="6"/>
  <c r="A151" i="2" s="1"/>
  <c r="N53" i="6"/>
  <c r="L150" i="2" s="1"/>
  <c r="G152" i="2"/>
  <c r="F152" i="2"/>
  <c r="E152" i="2"/>
  <c r="D152" i="2"/>
  <c r="C152" i="2"/>
  <c r="B152" i="2"/>
  <c r="G148" i="2"/>
  <c r="F148" i="2"/>
  <c r="E148" i="2"/>
  <c r="D148" i="2"/>
  <c r="C148" i="2"/>
  <c r="B148" i="2"/>
  <c r="J54" i="6" l="1"/>
  <c r="L54" i="6"/>
  <c r="H56" i="6"/>
  <c r="L56" i="6" s="1"/>
  <c r="I54" i="6"/>
  <c r="K54" i="6" l="1"/>
  <c r="J56" i="6"/>
  <c r="I56" i="6"/>
  <c r="K56" i="6" s="1"/>
  <c r="H57" i="6"/>
  <c r="N49" i="6"/>
  <c r="L143" i="2" s="1"/>
  <c r="D85" i="3" l="1"/>
  <c r="AR4" i="8"/>
  <c r="D86" i="3"/>
  <c r="AS4" i="8"/>
  <c r="I57" i="6"/>
  <c r="J57" i="6" s="1"/>
  <c r="N45" i="6"/>
  <c r="N50" i="6"/>
  <c r="A144" i="2" s="1"/>
  <c r="B50" i="6"/>
  <c r="AQ4" i="8" l="1"/>
  <c r="G50" i="6"/>
  <c r="F50" i="6"/>
  <c r="E50" i="6"/>
  <c r="D50" i="6"/>
  <c r="C50" i="6"/>
  <c r="G141" i="2"/>
  <c r="F141" i="2"/>
  <c r="E141" i="2"/>
  <c r="D141" i="2"/>
  <c r="C141" i="2"/>
  <c r="B141" i="2"/>
  <c r="E147" i="2" l="1"/>
  <c r="D84" i="3"/>
  <c r="H50" i="6"/>
  <c r="L50" i="6" s="1"/>
  <c r="C38" i="3"/>
  <c r="J50" i="6" l="1"/>
  <c r="I50" i="6"/>
  <c r="H51" i="6"/>
  <c r="K50" i="6" l="1"/>
  <c r="D82" i="3"/>
  <c r="AP4" i="8"/>
  <c r="I51" i="6"/>
  <c r="J51" i="6" s="1"/>
  <c r="E140" i="2" l="1"/>
  <c r="AO4" i="8"/>
  <c r="D81" i="3"/>
  <c r="E63" i="3"/>
  <c r="N36" i="6" l="1"/>
  <c r="B82" i="2"/>
  <c r="B77" i="2"/>
  <c r="N35" i="6"/>
  <c r="N34" i="6" l="1"/>
  <c r="C4" i="8"/>
  <c r="A71" i="6"/>
  <c r="A70" i="6"/>
  <c r="A68" i="6"/>
  <c r="A67" i="6"/>
  <c r="G10" i="3" l="1"/>
  <c r="N46" i="6"/>
  <c r="N42" i="6"/>
  <c r="N40" i="6"/>
  <c r="N32" i="6"/>
  <c r="N28" i="6"/>
  <c r="N26" i="6"/>
  <c r="A98" i="2" s="1"/>
  <c r="N22" i="6"/>
  <c r="A91" i="2" s="1"/>
  <c r="B52" i="2"/>
  <c r="E108" i="3"/>
  <c r="P4" i="8"/>
  <c r="O4" i="8"/>
  <c r="M4" i="8"/>
  <c r="L4" i="8"/>
  <c r="K4" i="8"/>
  <c r="I4" i="8"/>
  <c r="H4" i="8"/>
  <c r="G4" i="8"/>
  <c r="F4" i="8"/>
  <c r="E4" i="8"/>
  <c r="D4" i="8"/>
  <c r="B4" i="8"/>
  <c r="A4" i="8"/>
  <c r="C8" i="6"/>
  <c r="A88" i="6" l="1"/>
  <c r="A86" i="6"/>
  <c r="A85" i="6"/>
  <c r="A76" i="6"/>
  <c r="A74" i="6"/>
  <c r="A75" i="6"/>
  <c r="A73" i="6"/>
  <c r="A83" i="6"/>
  <c r="A82" i="6"/>
  <c r="A81" i="6"/>
  <c r="A79" i="6"/>
  <c r="A78" i="6"/>
  <c r="C28" i="3"/>
  <c r="C18" i="3"/>
  <c r="C14" i="3"/>
  <c r="C16" i="3"/>
  <c r="H3" i="6"/>
  <c r="C32" i="3"/>
  <c r="C30" i="3"/>
  <c r="C26" i="3"/>
  <c r="C20" i="3"/>
  <c r="C12" i="3"/>
  <c r="C8" i="3"/>
  <c r="C6" i="3"/>
  <c r="J3" i="6" l="1"/>
  <c r="L3" i="6"/>
  <c r="I3" i="6"/>
  <c r="N25" i="6"/>
  <c r="E79" i="3"/>
  <c r="E72" i="3"/>
  <c r="E71" i="3"/>
  <c r="E70" i="3"/>
  <c r="E67" i="3"/>
  <c r="E66" i="3"/>
  <c r="E57" i="3"/>
  <c r="F13" i="6"/>
  <c r="G13" i="6"/>
  <c r="F26" i="6"/>
  <c r="G26" i="6"/>
  <c r="F28" i="6"/>
  <c r="G28" i="6"/>
  <c r="F32" i="6"/>
  <c r="G32" i="6"/>
  <c r="F34" i="6"/>
  <c r="G34" i="6"/>
  <c r="F36" i="6"/>
  <c r="G36" i="6"/>
  <c r="F22" i="6"/>
  <c r="G22" i="6"/>
  <c r="F40" i="6"/>
  <c r="G40" i="6"/>
  <c r="F42" i="6"/>
  <c r="G42" i="6"/>
  <c r="F46" i="6"/>
  <c r="G46" i="6"/>
  <c r="A137" i="2"/>
  <c r="A68" i="2"/>
  <c r="A102" i="2"/>
  <c r="A110" i="2"/>
  <c r="A114" i="2"/>
  <c r="A118" i="2"/>
  <c r="A125" i="2"/>
  <c r="L129" i="2"/>
  <c r="B87" i="2"/>
  <c r="H19" i="6" s="1"/>
  <c r="L90" i="2"/>
  <c r="N27" i="6"/>
  <c r="N31" i="6"/>
  <c r="N33" i="6"/>
  <c r="L113" i="2" s="1"/>
  <c r="N39" i="6"/>
  <c r="L124" i="2" s="1"/>
  <c r="N41" i="6"/>
  <c r="G126" i="2"/>
  <c r="F126" i="2"/>
  <c r="E126" i="2"/>
  <c r="D126" i="2"/>
  <c r="C126" i="2"/>
  <c r="B126" i="2"/>
  <c r="G134" i="2"/>
  <c r="F134" i="2"/>
  <c r="E134" i="2"/>
  <c r="D134" i="2"/>
  <c r="C134" i="2"/>
  <c r="B134" i="2"/>
  <c r="G122" i="2"/>
  <c r="F122" i="2"/>
  <c r="E122" i="2"/>
  <c r="D122" i="2"/>
  <c r="C122" i="2"/>
  <c r="B122" i="2"/>
  <c r="G88" i="2"/>
  <c r="F88" i="2"/>
  <c r="C88" i="2"/>
  <c r="B88" i="2"/>
  <c r="F115" i="2"/>
  <c r="B115" i="2"/>
  <c r="G111" i="2"/>
  <c r="F111" i="2"/>
  <c r="E111" i="2"/>
  <c r="D111" i="2"/>
  <c r="C111" i="2"/>
  <c r="B111" i="2"/>
  <c r="G107" i="2"/>
  <c r="F107" i="2"/>
  <c r="E107" i="2"/>
  <c r="D107" i="2"/>
  <c r="C107" i="2"/>
  <c r="G99" i="2"/>
  <c r="F99" i="2"/>
  <c r="E99" i="2"/>
  <c r="D99" i="2"/>
  <c r="C99" i="2"/>
  <c r="B99" i="2"/>
  <c r="G95" i="2"/>
  <c r="F95" i="2"/>
  <c r="E95" i="2"/>
  <c r="D95" i="2"/>
  <c r="C95" i="2"/>
  <c r="B95" i="2"/>
  <c r="E13" i="6"/>
  <c r="D13" i="6"/>
  <c r="C13" i="6"/>
  <c r="B13" i="6"/>
  <c r="E26" i="6"/>
  <c r="D26" i="6"/>
  <c r="C26" i="6"/>
  <c r="B26" i="6"/>
  <c r="E28" i="6"/>
  <c r="D28" i="6"/>
  <c r="C28" i="6"/>
  <c r="B28" i="6"/>
  <c r="E32" i="6"/>
  <c r="D32" i="6"/>
  <c r="C32" i="6"/>
  <c r="B32" i="6"/>
  <c r="E34" i="6"/>
  <c r="D34" i="6"/>
  <c r="C34" i="6"/>
  <c r="B34" i="6"/>
  <c r="E36" i="6"/>
  <c r="D36" i="6"/>
  <c r="C36" i="6"/>
  <c r="B36" i="6"/>
  <c r="E22" i="6"/>
  <c r="D22" i="6"/>
  <c r="C22" i="6"/>
  <c r="B22" i="6"/>
  <c r="E40" i="6"/>
  <c r="D40" i="6"/>
  <c r="C40" i="6"/>
  <c r="E42" i="6"/>
  <c r="D42" i="6"/>
  <c r="C42" i="6"/>
  <c r="B42" i="6"/>
  <c r="E46" i="6"/>
  <c r="D46" i="6"/>
  <c r="C46" i="6"/>
  <c r="B46" i="6"/>
  <c r="K3" i="6" l="1"/>
  <c r="J19" i="6"/>
  <c r="AH4" i="8" s="1"/>
  <c r="L19" i="6"/>
  <c r="H46" i="6"/>
  <c r="L46" i="6" s="1"/>
  <c r="H42" i="6"/>
  <c r="L42" i="6" s="1"/>
  <c r="I19" i="6"/>
  <c r="H13" i="6"/>
  <c r="H40" i="6"/>
  <c r="L40" i="6" s="1"/>
  <c r="H28" i="6"/>
  <c r="H34" i="6"/>
  <c r="H36" i="6"/>
  <c r="H32" i="6"/>
  <c r="L32" i="6" s="1"/>
  <c r="H22" i="6"/>
  <c r="H26" i="6"/>
  <c r="A129" i="2"/>
  <c r="H18" i="6"/>
  <c r="S4" i="8"/>
  <c r="H17" i="6"/>
  <c r="I46" i="6" l="1"/>
  <c r="K46" i="6" s="1"/>
  <c r="J42" i="6"/>
  <c r="J34" i="6"/>
  <c r="L34" i="6"/>
  <c r="J22" i="6"/>
  <c r="L22" i="6"/>
  <c r="J28" i="6"/>
  <c r="L28" i="6"/>
  <c r="J26" i="6"/>
  <c r="L26" i="6"/>
  <c r="J46" i="6"/>
  <c r="AN4" i="8" s="1"/>
  <c r="J32" i="6"/>
  <c r="J17" i="6"/>
  <c r="L17" i="6"/>
  <c r="J18" i="6"/>
  <c r="L18" i="6"/>
  <c r="J40" i="6"/>
  <c r="J36" i="6"/>
  <c r="L36" i="6"/>
  <c r="J13" i="6"/>
  <c r="L13" i="6"/>
  <c r="I40" i="6"/>
  <c r="K40" i="6" s="1"/>
  <c r="H47" i="6"/>
  <c r="H43" i="6"/>
  <c r="I22" i="6"/>
  <c r="H23" i="6"/>
  <c r="H14" i="6"/>
  <c r="I18" i="6"/>
  <c r="I17" i="6"/>
  <c r="H29" i="6"/>
  <c r="H37" i="6"/>
  <c r="D87" i="2"/>
  <c r="D62" i="3"/>
  <c r="K19" i="6"/>
  <c r="D52" i="3"/>
  <c r="I13" i="6"/>
  <c r="I28" i="6"/>
  <c r="I42" i="6"/>
  <c r="I36" i="6"/>
  <c r="I34" i="6"/>
  <c r="I26" i="6"/>
  <c r="I32" i="6"/>
  <c r="K32" i="6" s="1"/>
  <c r="K17" i="6" l="1"/>
  <c r="K36" i="6"/>
  <c r="K13" i="6"/>
  <c r="K22" i="6"/>
  <c r="D75" i="3"/>
  <c r="AK4" i="8"/>
  <c r="I43" i="6"/>
  <c r="J43" i="6" s="1"/>
  <c r="K18" i="6"/>
  <c r="D61" i="3"/>
  <c r="AG4" i="8"/>
  <c r="D60" i="3"/>
  <c r="AF4" i="8"/>
  <c r="D71" i="3"/>
  <c r="AC4" i="8"/>
  <c r="D70" i="3"/>
  <c r="AB4" i="8"/>
  <c r="D66" i="3"/>
  <c r="Y4" i="8"/>
  <c r="I23" i="6"/>
  <c r="J23" i="6" s="1"/>
  <c r="I47" i="6"/>
  <c r="J47" i="6" s="1"/>
  <c r="AM4" i="8" s="1"/>
  <c r="K34" i="6"/>
  <c r="I29" i="6"/>
  <c r="J29" i="6" s="1"/>
  <c r="D47" i="2"/>
  <c r="D77" i="2"/>
  <c r="D82" i="2"/>
  <c r="I37" i="6"/>
  <c r="J37" i="6" s="1"/>
  <c r="K26" i="6"/>
  <c r="K42" i="6"/>
  <c r="K28" i="6"/>
  <c r="H4" i="6"/>
  <c r="J4" i="6" s="1"/>
  <c r="L4" i="6" l="1"/>
  <c r="H5" i="6"/>
  <c r="I4" i="6"/>
  <c r="D69" i="3"/>
  <c r="AA4" i="8"/>
  <c r="E121" i="2"/>
  <c r="Z4" i="8"/>
  <c r="E106" i="2"/>
  <c r="L97" i="2"/>
  <c r="L136" i="2"/>
  <c r="L128" i="2"/>
  <c r="L117" i="2"/>
  <c r="L109" i="2"/>
  <c r="L101" i="2"/>
  <c r="E133" i="2" l="1"/>
  <c r="D78" i="3"/>
  <c r="I5" i="6"/>
  <c r="J5" i="6" s="1"/>
  <c r="D74" i="3"/>
  <c r="AJ4" i="8"/>
  <c r="D59" i="3"/>
  <c r="AE4" i="8"/>
  <c r="D65" i="3"/>
  <c r="X4" i="8"/>
  <c r="E94" i="2"/>
  <c r="E72" i="2"/>
  <c r="D53" i="3" l="1"/>
  <c r="T4" i="8"/>
  <c r="D52" i="2"/>
  <c r="K4" i="6"/>
  <c r="D51" i="3" l="1"/>
  <c r="R4" i="8"/>
  <c r="E42" i="2"/>
  <c r="D79" i="3"/>
  <c r="D67" i="3"/>
  <c r="D76" i="3" l="1"/>
  <c r="AL4" i="8"/>
  <c r="D63" i="3"/>
  <c r="AI4" i="8"/>
  <c r="D72" i="3"/>
  <c r="AD4" i="8"/>
  <c r="D57" i="3"/>
  <c r="W4" i="8"/>
  <c r="B64" i="2"/>
  <c r="H8" i="6" s="1"/>
  <c r="I8" i="6" s="1"/>
  <c r="J8" i="6" l="1"/>
  <c r="L8" i="6" l="1"/>
  <c r="L60" i="6" s="1"/>
  <c r="H9" i="6"/>
  <c r="H15" i="6" s="1"/>
  <c r="D56" i="3"/>
  <c r="B8" i="6"/>
  <c r="I15" i="6" l="1"/>
  <c r="J15" i="6" s="1"/>
  <c r="K8" i="6"/>
  <c r="K60" i="6" s="1"/>
  <c r="K61" i="6" s="1"/>
  <c r="D64" i="2"/>
  <c r="V4" i="8"/>
  <c r="L62" i="6" l="1"/>
  <c r="L63" i="6"/>
  <c r="AU4" i="8" s="1"/>
  <c r="U4" i="8"/>
  <c r="E55" i="2"/>
  <c r="D55" i="3"/>
  <c r="C43" i="3" l="1"/>
  <c r="AT4" i="8"/>
</calcChain>
</file>

<file path=xl/sharedStrings.xml><?xml version="1.0" encoding="utf-8"?>
<sst xmlns="http://schemas.openxmlformats.org/spreadsheetml/2006/main" count="410" uniqueCount="291">
  <si>
    <t>General Information</t>
  </si>
  <si>
    <t>Project Category</t>
  </si>
  <si>
    <t>Contract details</t>
  </si>
  <si>
    <t>Reason for report</t>
  </si>
  <si>
    <t>Performance measurement criteria</t>
  </si>
  <si>
    <t>Cost management</t>
  </si>
  <si>
    <t>Time management</t>
  </si>
  <si>
    <t>Variation %</t>
  </si>
  <si>
    <t>Unsatisfactory</t>
  </si>
  <si>
    <t>() tick appropriate box</t>
  </si>
  <si>
    <t>Quality management</t>
  </si>
  <si>
    <t>Resource Management</t>
  </si>
  <si>
    <t>Contract Administration</t>
  </si>
  <si>
    <t>Communication and Relationships</t>
  </si>
  <si>
    <t>Comments by Reporting Officer</t>
  </si>
  <si>
    <t>Name</t>
  </si>
  <si>
    <t>Total</t>
  </si>
  <si>
    <t>Status</t>
  </si>
  <si>
    <t>Poor</t>
  </si>
  <si>
    <t>Excellent</t>
  </si>
  <si>
    <t>Error Check</t>
  </si>
  <si>
    <t>Section C: Training (Apprenticeships)</t>
  </si>
  <si>
    <t>Section B: Relationship with community, client and other stakeholders</t>
  </si>
  <si>
    <t>Good</t>
  </si>
  <si>
    <t>Marginal</t>
  </si>
  <si>
    <t>Number of payment claims submitted on time</t>
  </si>
  <si>
    <t>Total number of payment claims submitted</t>
  </si>
  <si>
    <t>Percentage of payment claims submitted on time</t>
  </si>
  <si>
    <t>Total number of payment claims approved</t>
  </si>
  <si>
    <t>N/A</t>
  </si>
  <si>
    <t>Total number of approved variations</t>
  </si>
  <si>
    <t>Section A:  Timely Submisson of Payments</t>
  </si>
  <si>
    <t>Section B:  Accuracy of Payments</t>
  </si>
  <si>
    <t>Section A:  Variation of Estimated Date of Practical Completion</t>
  </si>
  <si>
    <t xml:space="preserve">Section B: Qualitative Aspects of Time Management </t>
  </si>
  <si>
    <t>Section A: Standard of Work</t>
  </si>
  <si>
    <t>Section B: Quality Systems</t>
  </si>
  <si>
    <t>Section A: Management and suitability of personnel</t>
  </si>
  <si>
    <t>Section B:  Management of sub-contractors</t>
  </si>
  <si>
    <t>Section A:  Accuracy  of Supporting Evidence</t>
  </si>
  <si>
    <t>Section B:  Accuracy of Supporting Evidence - Extensions of Time (EOTs)</t>
  </si>
  <si>
    <t>Section A:  Relationship with Principal</t>
  </si>
  <si>
    <t xml:space="preserve">Total Score </t>
  </si>
  <si>
    <t>Score</t>
  </si>
  <si>
    <t>Rating</t>
  </si>
  <si>
    <t>Weighting Matrix</t>
  </si>
  <si>
    <t xml:space="preserve">Total: </t>
  </si>
  <si>
    <t xml:space="preserve">Comments by Approving Officer </t>
  </si>
  <si>
    <t>Signature</t>
  </si>
  <si>
    <t>Section D: Qualitative Aspects of Contract Adminstration</t>
  </si>
  <si>
    <t>Number of EOT days claimed</t>
  </si>
  <si>
    <t>Percentage of EOT Days approved</t>
  </si>
  <si>
    <t>Drop Down Boxes</t>
  </si>
  <si>
    <t>Including Not Applicables</t>
  </si>
  <si>
    <t>Adjusting for Not Applicables</t>
  </si>
  <si>
    <t>Notes of the spreadsheet:</t>
  </si>
  <si>
    <t>Section C: Extensions of Time (EOT) - Days Claimed</t>
  </si>
  <si>
    <t>Criteria Rating</t>
  </si>
  <si>
    <t>Weighted Averages</t>
  </si>
  <si>
    <t>Comments Boxes</t>
  </si>
  <si>
    <r>
      <t xml:space="preserve">The comments section </t>
    </r>
    <r>
      <rPr>
        <b/>
        <sz val="11"/>
        <color theme="1"/>
        <rFont val="Calibri"/>
        <family val="2"/>
        <scheme val="minor"/>
      </rPr>
      <t>will not</t>
    </r>
    <r>
      <rPr>
        <sz val="11"/>
        <color theme="1"/>
        <rFont val="Calibri"/>
        <family val="2"/>
        <scheme val="minor"/>
      </rPr>
      <t xml:space="preserve"> automatically increase in size if the comments are long.  Excel does not allow this functunality with merged cells.</t>
    </r>
  </si>
  <si>
    <t>Date of Report</t>
  </si>
  <si>
    <t>Legal Entity</t>
  </si>
  <si>
    <t>Reporting Officer Position Title</t>
  </si>
  <si>
    <t>Approving Officer Position Title</t>
  </si>
  <si>
    <t>PASSWORD: bmwadmin</t>
  </si>
  <si>
    <t>Section A:  Timely Submisson of Payment Claims</t>
  </si>
  <si>
    <t>Changing Text</t>
  </si>
  <si>
    <t>All text in this document can be changed.  Before changing any texts you need to ensure that it is not linked to any other cell.  If there is a linked follow the link and change the source cell, the form will then update and flow through to make the changes.</t>
  </si>
  <si>
    <t>Not Applicable</t>
  </si>
  <si>
    <t>Macro Buttons on Summary Page</t>
  </si>
  <si>
    <t xml:space="preserve">To change the name of the macro button you need to do the following;
1. Ensure the worksheet is not protected.
2. Right click on the button and a cursor should appear where the text is.
3. Change the name to what you want it to be.
4. If you need to make the box bigger or smaller go to the edge of the box and adjust to the size you require.
</t>
  </si>
  <si>
    <t>When "Not Applicable" is selected it will remove that questions weighted average from the calculation.  Therefore instead of the weighting being out of 100% it will be out of 100 less the "Not applicables.</t>
  </si>
  <si>
    <t>Overview of the Contractor Performance Review</t>
  </si>
  <si>
    <t>Contract Info &amp; Criteria</t>
  </si>
  <si>
    <t>Summary and Additional Comments</t>
  </si>
  <si>
    <t>Applicable</t>
  </si>
  <si>
    <t>Data Entry</t>
  </si>
  <si>
    <t>This is a data dump that can be used to create a report later that can be copy and pasted to remove double entry.  Just ensure that you "paste special" and select "values" when pasting so you are not carrying formula over.</t>
  </si>
  <si>
    <t>Number of variations approved without reassessment</t>
  </si>
  <si>
    <t>Percentage of variations approved without reassessment</t>
  </si>
  <si>
    <t>Number of EOT days approved</t>
  </si>
  <si>
    <t xml:space="preserve">In assessing the contractor’s time management performance, the following should be considered:
• Ability to meet approved programmed milestones
• Planning, coordination and execution of activities in line with the construction program
• Updating of the construction program to account for unforeseen delays
• Timely allocation of appropriate resources to critical activities
• Timely application to relevant authorities for statutory approvals
</t>
  </si>
  <si>
    <t>Total number of EOT claims submitted</t>
  </si>
  <si>
    <t>Percentage of EOT claims approved</t>
  </si>
  <si>
    <t>Number of payment claims approved without adjustment greater than 5%</t>
  </si>
  <si>
    <t>Percentage of payment claims approved without adjustment greater than 5%</t>
  </si>
  <si>
    <t>Number of EOT claims approved in whole or in part</t>
  </si>
  <si>
    <t>Final Certificate</t>
  </si>
  <si>
    <t>Business Name</t>
  </si>
  <si>
    <t>Legal Entity Name</t>
  </si>
  <si>
    <t>ABN/ACN</t>
  </si>
  <si>
    <t>Quality systems will generally be measured against the specification and the contractor's quality system implementation including:
• Extent of the contractor's compliance
• Results of quality audits for the project
• Ability of the quality system to identify and deal with non-conformances and conditions adverse to quality</t>
  </si>
  <si>
    <t>The contractor's ability to manage both on-site and off-site personnel to ensure co-operative and effective performance, including:
• Adequacy of the number of site personnel engaged by the contractor  to effectively carry out and progress the work; including compliance with ‘Buy Local’ requirements if applicable
• Management of site personnel
• Adherence to site rules and procedures, including maintenance of security at site
• Suitability of staff, management, administrative, technical or industry skills and overall experiences relevant to the tasks undertaken</t>
  </si>
  <si>
    <t>Satisfactory</t>
  </si>
  <si>
    <t>In assessing the contractor’s performance in regard to the contract administration requirements, the following should be considered:
• Compliance with the administrative requirements of the contract, including PBAs
• Compliance with the contract concerning timely requests for information
• Accuracy and timely submission of documents including, but not limited to, PBA requirements, time programs, priced bill of quantities, drawings (including ‘as constructed’ drawings), progress reports, requests for extensions of time, notifications of latent conditions, cash flow projections, technical schedules, contract insurances, and bank guarantees
• Timely follow up action for superintendent’s instructions and request for variation quotations, including action items derived from site meetings.</t>
  </si>
  <si>
    <t>Government Policy Initiatives</t>
  </si>
  <si>
    <t>Defects Management</t>
  </si>
  <si>
    <t>Section A: Quality</t>
  </si>
  <si>
    <t>Section B: Timeliness</t>
  </si>
  <si>
    <t>Section A: Quality Management</t>
  </si>
  <si>
    <t>Weightings</t>
  </si>
  <si>
    <t>Defects Management (15%)</t>
  </si>
  <si>
    <t xml:space="preserve">In assessing the timeliness of the contractor's performance during the defects liability period, the following should be considered:
• Time taken to commence and complete rectification works after they have been reported
• Timely follow up and response to instructions and requests for information from the Superintendent's Representative
• Timely provision of monthly reports
• Timely resolution of issues  </t>
  </si>
  <si>
    <t>In assessing the contractor's quality of work during the defects management period, give consideration to the following:
• Quality of the rectification of defects
• Client satisfaction with the rectification works
• Commitment to a constructive and non-adversarial relationship with the Principal, Superintendent and the client
• Adherance to site rules and procedures, particularly with regard to operational sites
• Accuracy of monthly reports.</t>
  </si>
  <si>
    <t>In assessing the extent to which the contractor met their commitments with regards to government policy intiatives, give consideration to the contractor's claims at time of tender with regards to WAIPS, regional content preference and the aboriginal employment preference and the degree to which these commitments were met as evidenced by reporting under the contract. These elements must be considered regardless of their influence on the contract award outcome.</t>
  </si>
  <si>
    <t xml:space="preserve">Section A:  Accuracy  of Supporting Evidence </t>
  </si>
  <si>
    <t xml:space="preserve">Section B: Relationship with community, client agency, and other stakeholders </t>
  </si>
  <si>
    <t xml:space="preserve">Communication and Relationships  </t>
  </si>
  <si>
    <t xml:space="preserve">Section C: Training (Apprenticeships) </t>
  </si>
  <si>
    <t xml:space="preserve">Resource Management </t>
  </si>
  <si>
    <t xml:space="preserve">Government Policy Initiatives  </t>
  </si>
  <si>
    <t xml:space="preserve">Defects Management  </t>
  </si>
  <si>
    <t xml:space="preserve">Section B: Timeliness  </t>
  </si>
  <si>
    <t>Weighting</t>
  </si>
  <si>
    <t>Criteria</t>
  </si>
  <si>
    <t xml:space="preserve">The contractor’s standard of work will generally be measured against the requirements of the documentation. 
To be considered prior to practical completion:
• timely attendence to items on the Superintendent's Representative's defects list ('snag list').
To be considered at practical completion: 
• conformance with specified performance requirements, including specified tolerances and finishes
• amount of remedial work required, if any. </t>
  </si>
  <si>
    <t>Contract Period</t>
  </si>
  <si>
    <t>Section B - Accuracy of Supporting Evidence - Extensions of Time (EOTs) 4.0%</t>
  </si>
  <si>
    <t>Approving Officer's reply to Contractor comments</t>
  </si>
  <si>
    <t>Section A - Timely Submission of Payment Claims (5.0%)</t>
  </si>
  <si>
    <t>Section A - Variation on Estimated Date for Practical Completion (9.0%)</t>
  </si>
  <si>
    <t>Section B  - Accuracy of Payment Claims (5.0%)</t>
  </si>
  <si>
    <t>Section B - Qualitative aspects of Time Management (6.0%)</t>
  </si>
  <si>
    <t>Section A - Accuracy of Supporting Evidence - Variations (4.0%)</t>
  </si>
  <si>
    <t>Section C - Extensions of Time (EOT) - Days claimed (4.0%)</t>
  </si>
  <si>
    <t>Resource Management (7.5%)</t>
  </si>
  <si>
    <t>Section A: Management and Suitability of personnel (2.5%)</t>
  </si>
  <si>
    <t>Reporting Officer Name</t>
  </si>
  <si>
    <t>Section D - Qualitative Aspects of Contract Administration (3.0%)</t>
  </si>
  <si>
    <t>Section A - Standard of Work (6.0%)</t>
  </si>
  <si>
    <t>Section B - Quality Systems (9.0%)</t>
  </si>
  <si>
    <t>Section B - Management of Subcontractors (2.5%)</t>
  </si>
  <si>
    <t>Section C - Training (Apprenticeships) (2.5%)</t>
  </si>
  <si>
    <t>Section A - Quality (7.5%)</t>
  </si>
  <si>
    <t>Section B - Timeliness (7.5%)</t>
  </si>
  <si>
    <t>Reporting Officer</t>
  </si>
  <si>
    <t>Approving Officer</t>
  </si>
  <si>
    <t>Date</t>
  </si>
  <si>
    <t>Marginal 46% - 59.9%</t>
  </si>
  <si>
    <t>Unsatisfactory &lt;46%</t>
  </si>
  <si>
    <t>Excellent  &gt;=86%</t>
  </si>
  <si>
    <t>Comments</t>
  </si>
  <si>
    <t>Very Good</t>
  </si>
  <si>
    <t>Very Good 75% - 85.9%</t>
  </si>
  <si>
    <t>Good 60% - 74.9%</t>
  </si>
  <si>
    <t>Definition</t>
  </si>
  <si>
    <t>Meets the acceptable standard of performance</t>
  </si>
  <si>
    <t>Well below the acceptable standard of performance</t>
  </si>
  <si>
    <t>Well above the acceptable standard of performance</t>
  </si>
  <si>
    <t>Often exceeds the acceptable standard of performance</t>
  </si>
  <si>
    <t>Mostly meets the acceptable standard of performance but has some weaknesses</t>
  </si>
  <si>
    <t>Comments by Contractor (including what Finance could have done differently to improve the outcome of the project)</t>
  </si>
  <si>
    <t xml:space="preserve">Section A:  Variation on Estimated Date for Practical Completion </t>
  </si>
  <si>
    <t>Section B:  Accuracy of Supporting Evidence -  Extension of Time</t>
  </si>
  <si>
    <t>Section C:  Extension of Time - Days Claimed</t>
  </si>
  <si>
    <t xml:space="preserve">Section B:  Accuracy of Payment Claims </t>
  </si>
  <si>
    <t xml:space="preserve">Section A: Management and Suitability of Personnel </t>
  </si>
  <si>
    <t xml:space="preserve">Section B:  Management of Subcontractors  </t>
  </si>
  <si>
    <t xml:space="preserve">Section A:  Relationship with contracting agency and its representatives </t>
  </si>
  <si>
    <t>In assessing the contractor’s relationship with the Principal, Superintendent's Representative, or Finance contract administration personnel, the following should be considered:
• Commitment to timely resolution of issues through open and effective communication
• Commitment to a non-adversarial approach to dispute resolution with arbitration or litigation reserved as a last resort
• Commitment to a cooperative working relationship with the principal
• Number of instructions issued to the contractor under the contract</t>
  </si>
  <si>
    <t>WHS and Environment</t>
  </si>
  <si>
    <t>Work Health Safety and Environment</t>
  </si>
  <si>
    <t xml:space="preserve">To change the the weighted average for each topic you just need to enter the new weightings into the grey cells in the "Weighting matrix".  Located in the Workings sheet at A54.  The new weighting will flow through and apply to the required areas.  Always ensure that the total of the averages is 100.  </t>
  </si>
  <si>
    <t>The sheet is has 2 purposes the first is for the contract general information to be recorded.  The second is for the assessor to fill our the questionnaire to allow the Contractors Performance to be recorded.  All of the formula in this sheet are driven and linked to the calculations on Workings Sheet.  Prior to changing any text it is important to ensure that it is just text that you are changing and that you are not overriding all formulas.</t>
  </si>
  <si>
    <t>The Summary and Additional comments worksheet is used to give an overview of the contractors performance and overscore rating.  This is the sheet that is sent out to the contractor to advise them of their performance.  The only cells that users have access to on this sheet are the grey ones that can be used to added their comments.  The formulas on this sheet are driven by the Contract Info and Criteria Sheet and the workings sheet.  If changing anything it is important to ensure that you are not compromising any formula's or links to other cells as this could affect their overall score.</t>
  </si>
  <si>
    <t>Workings</t>
  </si>
  <si>
    <t xml:space="preserve">The text / options that are in the drop down boxes are located in the “workings sheet” K54
• To change the selection in the drop down boxes edit the options that are already there, and the changes will automatically flow through. The order of the drop down boxes will appear as they are typed, if you want to change the order you can sort them to how you prefer. 
• To remove an option the cell on the “workings: will need to be deleted and the option will not longer appear.
• To add new options you will need to add them into the option below and update the range in the "Name" definitions for the box.  The naming definitions can be found  under the formulas tab.  Click on the “Name Manager” icon selected the one you want and adjust the range to meet your selections.
</t>
  </si>
  <si>
    <t xml:space="preserve">The workings worksheets is the mechanics behind how the report works.   It is important that you fully understand what you are changing, adding or deleting prior to touching anything on this page as you could break the workbook.
The workings is the calculation for the overall performance score, and the scores for the individual criteria.  It works out how the are weighted within the criteria and then how to apply that weighting to the overall score.
The worksheet is built predominantly on IF statements  and  average formulas.
</t>
  </si>
  <si>
    <t>Category 0</t>
  </si>
  <si>
    <t>Category 1</t>
  </si>
  <si>
    <t>Category 2</t>
  </si>
  <si>
    <t>Category 3</t>
  </si>
  <si>
    <t>Category 4</t>
  </si>
  <si>
    <t>-  Expected budget value greater than $100M
-  High risk to Government</t>
  </si>
  <si>
    <t>-  Expected budget value $5M to $20M
-  Significant risk to Government or Agency</t>
  </si>
  <si>
    <t>-  Expected budget value $20M to $100M
-  Significant risk to Government
-  High risk to Agency</t>
  </si>
  <si>
    <t xml:space="preserve">-  Expected budget value less than $1M
-  Low risk </t>
  </si>
  <si>
    <t>-  Expected budget value $1M to $5M
-  Managable risk</t>
  </si>
  <si>
    <t xml:space="preserve">This criterion assesses the extent to which the Contractor met their commitments with regards to the following government initiatives:
•  Western Australian Industry Participation Strategy (WAIPS) engagement
•  Buy Local Policy (regional content preference claim and/or Aboriginal subcontractors/suppliers preference claim)
•  Aboriginal Procurement Policy (Aboriginal participation on contracts greater than $5M) </t>
  </si>
  <si>
    <t>Cost Management (10%)</t>
  </si>
  <si>
    <t>Time Management (15%)</t>
  </si>
  <si>
    <t>Quality Management (15%)</t>
  </si>
  <si>
    <r>
      <rPr>
        <sz val="11"/>
        <color theme="1"/>
        <rFont val="Neue Haas Grotesk Text Pro"/>
        <family val="2"/>
      </rPr>
      <t>Approving Officer Name</t>
    </r>
    <r>
      <rPr>
        <sz val="12"/>
        <color theme="1"/>
        <rFont val="Neue Haas Grotesk Text Pro"/>
        <family val="2"/>
      </rPr>
      <t xml:space="preserve"> </t>
    </r>
    <r>
      <rPr>
        <i/>
        <sz val="8"/>
        <color theme="1"/>
        <rFont val="Neue Haas Grotesk Text Pro"/>
        <family val="2"/>
      </rPr>
      <t>(Level 8 or higher)</t>
    </r>
  </si>
  <si>
    <t>Cost Management</t>
  </si>
  <si>
    <t>Time Management</t>
  </si>
  <si>
    <t>Quality Management</t>
  </si>
  <si>
    <t>Section A</t>
  </si>
  <si>
    <t>Section B</t>
  </si>
  <si>
    <t>Rating (10%)</t>
  </si>
  <si>
    <t>Section C</t>
  </si>
  <si>
    <t>Section D</t>
  </si>
  <si>
    <t>Rating (15%)</t>
  </si>
  <si>
    <t>Contractor Performance Report Summary Database</t>
  </si>
  <si>
    <t>General Information and Contract details</t>
  </si>
  <si>
    <t>Contract Number</t>
  </si>
  <si>
    <t xml:space="preserve">Project Number </t>
  </si>
  <si>
    <t>Project Name</t>
  </si>
  <si>
    <t>Project or Work Order Name</t>
  </si>
  <si>
    <r>
      <rPr>
        <b/>
        <sz val="11"/>
        <color theme="1"/>
        <rFont val="Neue Haas Grotesk Text Pro"/>
        <family val="2"/>
      </rPr>
      <t>Section A – Standard of Work (6%)</t>
    </r>
    <r>
      <rPr>
        <sz val="11"/>
        <color theme="1"/>
        <rFont val="Neue Haas Grotesk Text Pro"/>
        <family val="2"/>
      </rPr>
      <t xml:space="preserve">
The Contractor’s standard of work will generally be measured against the requirements of the documentation including:  
•  timely attendance to items on the Superintendent’s Representative’s defects list (‘snag list’) prior to practical completion
•  conformance with specified performance requirements, including specified tolerances and finishes at practical completion
•  amount of remedial work required, if any.
</t>
    </r>
    <r>
      <rPr>
        <b/>
        <sz val="11"/>
        <color theme="1"/>
        <rFont val="Neue Haas Grotesk Text Pro"/>
        <family val="2"/>
      </rPr>
      <t>Section B – Quality Systems (9%)</t>
    </r>
    <r>
      <rPr>
        <sz val="11"/>
        <color theme="1"/>
        <rFont val="Neue Haas Grotesk Text Pro"/>
        <family val="2"/>
      </rPr>
      <t xml:space="preserve">
The Contractor’s quality systems, if applicable, will generally be measured against the specification and the contractor’s quality system implementation including: 
•  extent of the contractor’s compliance
•  results of quality audits for the project
•  ability of the quality system to identify and deal with non-conformances and conditions adverse to quality.</t>
    </r>
  </si>
  <si>
    <r>
      <rPr>
        <b/>
        <sz val="11"/>
        <color theme="1"/>
        <rFont val="Neue Haas Grotesk Text Pro"/>
        <family val="2"/>
      </rPr>
      <t>Section A – Accuracy of Supporting Evidence – Variations (4%)</t>
    </r>
    <r>
      <rPr>
        <sz val="11"/>
        <color theme="1"/>
        <rFont val="Neue Haas Grotesk Text Pro"/>
        <family val="2"/>
      </rPr>
      <t xml:space="preserve">
Contractors are required to support any request for variation to a contract with sufficient evidence to substantiate the request.  The CPR calculates the number of variations that were approved without requiring reassessment as a percentage of the total number of approved variations to determine the proportion of variations that were submitted with sufficient evidence first time. 
</t>
    </r>
    <r>
      <rPr>
        <b/>
        <sz val="11"/>
        <color theme="1"/>
        <rFont val="Neue Haas Grotesk Text Pro"/>
        <family val="2"/>
      </rPr>
      <t>Section B – Accuracy of Supporting Evidence – Extensions of Time (EOT) (4%)</t>
    </r>
    <r>
      <rPr>
        <sz val="11"/>
        <color theme="1"/>
        <rFont val="Neue Haas Grotesk Text Pro"/>
        <family val="2"/>
      </rPr>
      <t xml:space="preserve">
Contractors are required to support any request for an EOT with sufficient evidence to substantiate the request. The CPR calculates the number of EOT claims approved in whole or in part, as a percentage of the total number of EOT claims submitted to determine the proportion that was submitted with sufficient evidence.  
</t>
    </r>
    <r>
      <rPr>
        <b/>
        <sz val="11"/>
        <color theme="1"/>
        <rFont val="Neue Haas Grotesk Text Pro"/>
        <family val="2"/>
      </rPr>
      <t>Section C – Extensions of Time (EOT) – Days claimed (4%)</t>
    </r>
    <r>
      <rPr>
        <sz val="11"/>
        <color theme="1"/>
        <rFont val="Neue Haas Grotesk Text Pro"/>
        <family val="2"/>
      </rPr>
      <t xml:space="preserve">
As an additional measure of the validity of evidence to support any request for an EOT, the CPR calculates the number of EOT days approved as a percentage of the total number of EOT days claimed.
</t>
    </r>
    <r>
      <rPr>
        <b/>
        <sz val="11"/>
        <color theme="1"/>
        <rFont val="Neue Haas Grotesk Text Pro"/>
        <family val="2"/>
      </rPr>
      <t>Section D – Qualitative Aspects of Contract Administration (3%)</t>
    </r>
    <r>
      <rPr>
        <sz val="11"/>
        <color theme="1"/>
        <rFont val="Neue Haas Grotesk Text Pro"/>
        <family val="2"/>
      </rPr>
      <t xml:space="preserve">
In assessing the Contractor’s performance in regard to the contract’s requirements, the following should be considered:
•  compliance with the administrative requirements of the contract
•  compliance with the contract concerning timely requests for information
•  accuracy and timely submission of documents including, but not limited to: time programs, priced bill of quantities, drawings (including ‘as constructed’ drawings), progress reports, requests for extensions of time, notifications of latent conditions, cash flow projections, technical schedules, contract insurances, and bank guarantees
•  timely follow up action for Superintendent’s instructions and request for variation quotations, including action items derived from site meetings.</t>
    </r>
  </si>
  <si>
    <r>
      <t xml:space="preserve">The Contractor’s detailed construction program will form the basis for assessing their ability to manage time using the nominated commencement and completion dates as the basis for assessment. 
</t>
    </r>
    <r>
      <rPr>
        <b/>
        <sz val="11"/>
        <color theme="1"/>
        <rFont val="Neue Haas Grotesk Text Pro"/>
        <family val="2"/>
      </rPr>
      <t>Section A – Variation on Estimated Date for Practical Completion (9%)</t>
    </r>
    <r>
      <rPr>
        <sz val="11"/>
        <color theme="1"/>
        <rFont val="Neue Haas Grotesk Text Pro"/>
        <family val="2"/>
      </rPr>
      <t xml:space="preserve">
The CPR assesses the Contractor’s ability to calculate and use contingency time to deal with unforeseen delays during the contract.  It does this by comparing the actual date of practical completion with the revised date for practical completion (including approved extensions of time).  The calculation is based on the number of days between actual date of practical completion and the revised date for practical completion as a percentage of the total duration of the contract.
</t>
    </r>
    <r>
      <rPr>
        <b/>
        <sz val="11"/>
        <color theme="1"/>
        <rFont val="Neue Haas Grotesk Text Pro"/>
        <family val="2"/>
      </rPr>
      <t>Section B – Qualitative aspects of time management (6%)</t>
    </r>
    <r>
      <rPr>
        <sz val="11"/>
        <color theme="1"/>
        <rFont val="Neue Haas Grotesk Text Pro"/>
        <family val="2"/>
      </rPr>
      <t xml:space="preserve">
In assessing the Contractor’s time management performance, the following should be considered:
•  ability to meet approved programmed milestones
•  planning, coordination and execution of activities in line with the construction program
•  updating of the construction program to account for unforeseen delays
•  timely allocation of appropriate resources to critical activities
•  timely application to relevant authorities for statutory approvals.</t>
    </r>
  </si>
  <si>
    <r>
      <rPr>
        <b/>
        <sz val="11"/>
        <color theme="1"/>
        <rFont val="Neue Haas Grotesk Text Pro"/>
        <family val="2"/>
      </rPr>
      <t>Section A – Timely Submission of Payment Claims (5%)</t>
    </r>
    <r>
      <rPr>
        <sz val="11"/>
        <color theme="1"/>
        <rFont val="Neue Haas Grotesk Text Pro"/>
        <family val="2"/>
      </rPr>
      <t xml:space="preserve">
Contractors are required to submit payment claims within the agreed timeframes specified by the terms of the contract.  The CPR assesses performance against this criterion by calculating the number of payment claims submitted on time as a percentage of the total number of payment claims submitted.
</t>
    </r>
    <r>
      <rPr>
        <b/>
        <sz val="11"/>
        <color theme="1"/>
        <rFont val="Neue Haas Grotesk Text Pro"/>
        <family val="2"/>
      </rPr>
      <t>Section B –  Accuracy of payment claims (5%)</t>
    </r>
    <r>
      <rPr>
        <sz val="11"/>
        <color theme="1"/>
        <rFont val="Neue Haas Grotesk Text Pro"/>
        <family val="2"/>
      </rPr>
      <t xml:space="preserve">
Contractors are required to submit accurate payment claims which are to be verified prior to acceptance.  Significant adjustments may be required if the claim is not accurate or completed with the required details.  The CPR assesses performance against this criterion by calculating the number of claims that were approved without adjustments greater than five percent as a percentage of the total number of payment claims that were approved during the term of the contract.</t>
    </r>
  </si>
  <si>
    <t>Contract Administration (15%)</t>
  </si>
  <si>
    <t>Performance Measurement Criteria</t>
  </si>
  <si>
    <t xml:space="preserve">Cost Management  </t>
  </si>
  <si>
    <t xml:space="preserve">Time Management  </t>
  </si>
  <si>
    <t xml:space="preserve">Quality Management </t>
  </si>
  <si>
    <t>Overall Performance Rating</t>
  </si>
  <si>
    <t>Practical Completion</t>
  </si>
  <si>
    <t>In Construction</t>
  </si>
  <si>
    <t>Exception Reporting</t>
  </si>
  <si>
    <t>Performance Score</t>
  </si>
  <si>
    <t>Project or Work Order Number</t>
  </si>
  <si>
    <t>Contract or Purchase Order Number</t>
  </si>
  <si>
    <t>The Contractor's ability to coordinate and manage both off-site and on-site subcontractors and suppliers to ensure effective performance. This includes:
• Timely delivery of Very Goods and services
• Timely completion of subcontract work
• Ability to maintain effective and cooperative relationships with subcontractors
• Compliance with contractual and legal obligations with respect to subcontractors and suppliers (including but not limited to PBA requirements)
• Payment to all subcontractors and suppliers in accordance with legislation and contract conditions (including PBA requirements), and no adverse ‘spot check’ outcomes.</t>
  </si>
  <si>
    <r>
      <t>In assessing the contractor’s performance against training and apprenticeship requirements, the reporting officer should consider compliance with the requirements of the</t>
    </r>
    <r>
      <rPr>
        <i/>
        <sz val="10.5"/>
        <color theme="1"/>
        <rFont val="Neue Haas Grotesk Text Pro"/>
        <family val="2"/>
      </rPr>
      <t xml:space="preserve"> Priority Start Policy</t>
    </r>
    <r>
      <rPr>
        <sz val="10.5"/>
        <color theme="1"/>
        <rFont val="Neue Haas Grotesk Text Pro"/>
        <family val="2"/>
      </rPr>
      <t>.</t>
    </r>
  </si>
  <si>
    <t>In assessing the contractor’s other relationships, the following should be considered:
• Adoption and commitment to principles of partnering with clients, subcontractors, Finance appointed safety consultants, and suppliers
• Adequate complaints management process; including timely resolution of customer or community complaints.</t>
  </si>
  <si>
    <t>Section A - Relationship with contracting agency and its representatives (2.5%)</t>
  </si>
  <si>
    <t>Section B - Relationship with community, client and other stakeholders (2.5%)</t>
  </si>
  <si>
    <t>WHS and Environment (10.0%)</t>
  </si>
  <si>
    <t>Government Policy Initiatives (7.5%)</t>
  </si>
  <si>
    <r>
      <rPr>
        <b/>
        <sz val="11"/>
        <color theme="1"/>
        <rFont val="Neue Haas Grotesk Text Pro"/>
        <family val="2"/>
      </rPr>
      <t>Section A – Quality (7.5%)</t>
    </r>
    <r>
      <rPr>
        <sz val="11"/>
        <color theme="1"/>
        <rFont val="Neue Haas Grotesk Text Pro"/>
        <family val="2"/>
      </rPr>
      <t xml:space="preserve">
In assessing the quality of the rectification work undertaken by the contractor during the defects liability period, the following should be considered:
•  quality of the rectification of defects
•  client satisfaction with the rectification works
•  commitment to a construction and non-adversarial relationship with the principal, superintendent’s representative and the client during the defects liability period
•  adherence to site rules and procedures, particularly with regard to operational sites during the defects liability period
•  accuracy of monthly defects reports.
</t>
    </r>
    <r>
      <rPr>
        <b/>
        <sz val="11"/>
        <color theme="1"/>
        <rFont val="Neue Haas Grotesk Text Pro"/>
        <family val="2"/>
      </rPr>
      <t>Section B – Timeliness (7.5%)</t>
    </r>
    <r>
      <rPr>
        <sz val="11"/>
        <color theme="1"/>
        <rFont val="Neue Haas Grotesk Text Pro"/>
        <family val="2"/>
      </rPr>
      <t xml:space="preserve">
•  time taken to commence and complete rectification works after they have been reported
•  timely follow up and response to instructions and requests for information from the superintendent’s representative during the defects liability period
•  timely provision of monthly defects reports
•  timely resolution of issues during the defects liability period. </t>
    </r>
  </si>
  <si>
    <t>Communication and Relationship (5%)</t>
  </si>
  <si>
    <r>
      <rPr>
        <b/>
        <sz val="11"/>
        <color theme="1"/>
        <rFont val="Neue Haas Grotesk Text Pro"/>
        <family val="2"/>
      </rPr>
      <t>Section A – Relationship with Principal (2.5%)</t>
    </r>
    <r>
      <rPr>
        <sz val="11"/>
        <color theme="1"/>
        <rFont val="Neue Haas Grotesk Text Pro"/>
        <family val="2"/>
      </rPr>
      <t xml:space="preserve">
In assessing the Contractor’s relationship with the Principal, Superintendent’s Representative or Finance contract administration personnel, the following should be considered:
•  commitment to timely resolution of issues through open and effective communication
•  commitment to a non-adversarial approach to dispute resolution with arbitration or litigation reserved as a last resort
•  commitment to a cooperative working relationship with the Principal
•  number of instructions issued to the contractor under the contract.
</t>
    </r>
    <r>
      <rPr>
        <b/>
        <sz val="11"/>
        <color theme="1"/>
        <rFont val="Neue Haas Grotesk Text Pro"/>
        <family val="2"/>
      </rPr>
      <t>Section B – Relationship with the community, client agency and other stakeholders (2.5%)</t>
    </r>
    <r>
      <rPr>
        <sz val="11"/>
        <color theme="1"/>
        <rFont val="Neue Haas Grotesk Text Pro"/>
        <family val="2"/>
      </rPr>
      <t xml:space="preserve">
In assessing the Contractor’s other relationships, the following should be considered:
•  adoption and commitment to principles of partnering with clients, subcontractors, Finance appointed WHS consultant, and suppliers
•  adequate complaints management process; including timely resolution of customer or community complaints.</t>
    </r>
  </si>
  <si>
    <t>Work Health Safety and Environment (10%)</t>
  </si>
  <si>
    <r>
      <rPr>
        <b/>
        <sz val="11"/>
        <color theme="1"/>
        <rFont val="Neue Haas Grotesk Text Pro"/>
        <family val="2"/>
      </rPr>
      <t>Section A – Management and suitability of personnel (2.5%)</t>
    </r>
    <r>
      <rPr>
        <sz val="11"/>
        <color theme="1"/>
        <rFont val="Neue Haas Grotesk Text Pro"/>
        <family val="2"/>
      </rPr>
      <t xml:space="preserve">
The Contractor’s management of personnel is measured by their ability to manage both on-site and off-site personnel to ensure cooperative and effective performance, including: 
•  adequacy of the number of site personnel engaged by the Contractor to effectively carry out and progress the work
•  management of site personnel
•  adherence to site rules and procedures, including maintenance of security at site
•  suitability of staff, management, administrative, technical or industry skills and overall experiences relevant to the tasks undertaken. 
</t>
    </r>
    <r>
      <rPr>
        <b/>
        <sz val="11"/>
        <color theme="1"/>
        <rFont val="Neue Haas Grotesk Text Pro"/>
        <family val="2"/>
      </rPr>
      <t>Section B – Management of subcontractors (2.5%)</t>
    </r>
    <r>
      <rPr>
        <sz val="11"/>
        <color theme="1"/>
        <rFont val="Neue Haas Grotesk Text Pro"/>
        <family val="2"/>
      </rPr>
      <t xml:space="preserve">
The Contractor’s management of subcontractors is measured through their ability to coordinate and manage both off-site and on-site subcontractors and suppliers to ensure effective performance.  This includes:
•  timely delivery of goods and services
•  timely completion of subcontract work
•  ability to maintain effective and cooperative relationships with subcontractors
•  compliance with contractual and legal obligations with respect to subcontractors and suppliers
•  payment to all subcontractors and suppliers in accordance with legislation and contract conditions, and no adverse ‘spot check’ outcomes.
</t>
    </r>
    <r>
      <rPr>
        <b/>
        <sz val="11"/>
        <color theme="1"/>
        <rFont val="Neue Haas Grotesk Text Pro"/>
        <family val="2"/>
      </rPr>
      <t>Section C – Training (Apprenticeships) (2.5%)</t>
    </r>
    <r>
      <rPr>
        <sz val="11"/>
        <color theme="1"/>
        <rFont val="Neue Haas Grotesk Text Pro"/>
        <family val="2"/>
      </rPr>
      <t xml:space="preserve">
In assessing the Contractor’s performance against training and apprenticeship requirements, the reporting officer should consider compliance with the requirements of the Priority Start Policy.  </t>
    </r>
  </si>
  <si>
    <t>Work, Health, Safety and Environment</t>
  </si>
  <si>
    <t>Rating (7.5%)</t>
  </si>
  <si>
    <t>Rating  (15%)</t>
  </si>
  <si>
    <t>Time management (15%)</t>
  </si>
  <si>
    <t>Cost management (10%)</t>
  </si>
  <si>
    <t>Quality management (15%)</t>
  </si>
  <si>
    <t>Communication and Relationships (5%)</t>
  </si>
  <si>
    <t>Defects management (15%)</t>
  </si>
  <si>
    <t>Weighted score</t>
  </si>
  <si>
    <t>Adjusted for Not Applicables</t>
  </si>
  <si>
    <t>Rating (5%)</t>
  </si>
  <si>
    <t>Work Health and Safety (WHS) and Environment (10%)</t>
  </si>
  <si>
    <t xml:space="preserve">    =  If this criteria is not relevant at this 
         time select Not Applicable</t>
  </si>
  <si>
    <t>Days late</t>
  </si>
  <si>
    <t>Contract Duration</t>
  </si>
  <si>
    <t>ACN / ABN</t>
  </si>
  <si>
    <t>Reporting/Approving Officer Comments</t>
  </si>
  <si>
    <t>Works Document Library Number:  662</t>
  </si>
  <si>
    <t>In assessing the contractor's WHS and environmental performance, the following should be considered:
• compliance with WHS Act and regulations, and requirements nominated in the contract.
• implementation and compliance with hazardous materials, environmental / safety / site management plans.
• number of WorkSafe improvement and prohibition notices issued
• attention given to safety culture and management (are they proactive?)
• number of safety incidents or Lost Time Injury stats / frequency rate (note any incidents in the comments)
• number of directions issued concerning safety; noise control; site control and soil erosion
• management of dust, dirt, water, refuse and fumes.</t>
  </si>
  <si>
    <t>Contract Administration and Compliance (15%)</t>
  </si>
  <si>
    <t>Contract Administration  and Compliance</t>
  </si>
  <si>
    <t>Type of Works</t>
  </si>
  <si>
    <t>Minor Works</t>
  </si>
  <si>
    <t>Capital Works</t>
  </si>
  <si>
    <t>Breakdown Repairs</t>
  </si>
  <si>
    <t>Contract Value</t>
  </si>
  <si>
    <t>Report Used</t>
  </si>
  <si>
    <t>Contractor Comments</t>
  </si>
  <si>
    <t>Reason for performance report</t>
  </si>
  <si>
    <t>Correspondence contained in project TRIM file</t>
  </si>
  <si>
    <t>Email and signed CPR to Contractor contained in project TRIM file</t>
  </si>
  <si>
    <t>Meets the acceptable standard of performance.</t>
  </si>
  <si>
    <t>Mostly meets the acceptable standard of performance but has some weaknesses.</t>
  </si>
  <si>
    <t>Well below the acceptable standard of performance.  Comments must be provided to explain how the supplier performed so poorly.</t>
  </si>
  <si>
    <t>GUIDE NOTES</t>
  </si>
  <si>
    <t>Final Agreed Performance Rating (changes made in consultation with the Contractor (if applicable: detail original score and criteria ratings that have changed as a result of the Contractor's right of response))</t>
  </si>
  <si>
    <t>Position Title</t>
  </si>
  <si>
    <t>Date report sent to Contractor:</t>
  </si>
  <si>
    <t>Date response sent to Contractor:</t>
  </si>
  <si>
    <t>standard</t>
  </si>
  <si>
    <t>Transportable - Construction</t>
  </si>
  <si>
    <t>Transportable - Installation</t>
  </si>
  <si>
    <t>Maintenance</t>
  </si>
  <si>
    <t xml:space="preserve">                                                                      Contractor Performance Report
                                                                     (capital and minor works contracts)                                                                                  </t>
  </si>
  <si>
    <t>Definitions</t>
  </si>
  <si>
    <t>Often exceeds the acceptable standard of performance.</t>
  </si>
  <si>
    <t>Well above the acceptable standard of performance.  Comments must be provided to explain how the supplier consistently exceeded the requirements.</t>
  </si>
  <si>
    <t>Comments must be provided to explain why this criterion is not applicable</t>
  </si>
  <si>
    <r>
      <rPr>
        <sz val="11"/>
        <color theme="1"/>
        <rFont val="Neue Haas Grotesk Text Pro"/>
        <family val="2"/>
      </rPr>
      <t>Date of Report</t>
    </r>
    <r>
      <rPr>
        <sz val="8"/>
        <color theme="1"/>
        <rFont val="Neue Haas Grotesk Text Pro"/>
        <family val="2"/>
      </rPr>
      <t xml:space="preserve"> </t>
    </r>
    <r>
      <rPr>
        <i/>
        <sz val="8"/>
        <color theme="1"/>
        <rFont val="Neue Haas Grotesk Text Pro"/>
        <family val="2"/>
      </rPr>
      <t xml:space="preserve"> (dd/mm/yyyy)</t>
    </r>
  </si>
  <si>
    <r>
      <t xml:space="preserve">Contract Value </t>
    </r>
    <r>
      <rPr>
        <i/>
        <sz val="8"/>
        <color theme="1"/>
        <rFont val="Neue Haas Grotesk Text Pro"/>
        <family val="2"/>
      </rPr>
      <t xml:space="preserve"> (GST inclusive, whole numbers, no decimals)</t>
    </r>
  </si>
  <si>
    <r>
      <t xml:space="preserve">Original duration of contract </t>
    </r>
    <r>
      <rPr>
        <sz val="9"/>
        <rFont val="Neue Haas Grotesk Text Pro"/>
        <family val="2"/>
      </rPr>
      <t xml:space="preserve"> </t>
    </r>
    <r>
      <rPr>
        <i/>
        <sz val="9"/>
        <rFont val="Neue Haas Grotesk Text Pro"/>
        <family val="2"/>
      </rPr>
      <t>(in calendar days)</t>
    </r>
  </si>
  <si>
    <r>
      <t xml:space="preserve">Approved extensions of time </t>
    </r>
    <r>
      <rPr>
        <i/>
        <sz val="11"/>
        <rFont val="Neue Haas Grotesk Text Pro"/>
        <family val="2"/>
      </rPr>
      <t xml:space="preserve"> </t>
    </r>
    <r>
      <rPr>
        <i/>
        <sz val="9"/>
        <rFont val="Neue Haas Grotesk Text Pro"/>
        <family val="2"/>
      </rPr>
      <t>(in calendar days)</t>
    </r>
  </si>
  <si>
    <r>
      <t xml:space="preserve">Date for PC - revised/contractural </t>
    </r>
    <r>
      <rPr>
        <i/>
        <sz val="11"/>
        <rFont val="Neue Haas Grotesk Text Pro"/>
        <family val="2"/>
      </rPr>
      <t xml:space="preserve"> </t>
    </r>
    <r>
      <rPr>
        <i/>
        <sz val="9"/>
        <rFont val="Neue Haas Grotesk Text Pro"/>
        <family val="2"/>
      </rPr>
      <t>(original duration + EOTs)</t>
    </r>
  </si>
  <si>
    <r>
      <t xml:space="preserve">Date of PC - actual </t>
    </r>
    <r>
      <rPr>
        <i/>
        <sz val="11"/>
        <rFont val="Neue Haas Grotesk Text Pro"/>
        <family val="2"/>
      </rPr>
      <t xml:space="preserve"> </t>
    </r>
    <r>
      <rPr>
        <i/>
        <sz val="8"/>
        <rFont val="Neue Haas Grotesk Text Pro"/>
        <family val="2"/>
      </rPr>
      <t>(dd/mm/yyyy)</t>
    </r>
  </si>
  <si>
    <r>
      <t>Contract award date</t>
    </r>
    <r>
      <rPr>
        <i/>
        <sz val="11"/>
        <rFont val="Neue Haas Grotesk Text Pro"/>
        <family val="2"/>
      </rPr>
      <t xml:space="preserve"> </t>
    </r>
    <r>
      <rPr>
        <i/>
        <sz val="8"/>
        <rFont val="Neue Haas Grotesk Text Pro"/>
        <family val="2"/>
      </rPr>
      <t xml:space="preserve"> (dd/mm/yyyy)</t>
    </r>
  </si>
  <si>
    <r>
      <t xml:space="preserve">Contract Value </t>
    </r>
    <r>
      <rPr>
        <sz val="9"/>
        <color theme="1"/>
        <rFont val="Neue Haas Grotesk Text Pro"/>
        <family val="2"/>
      </rPr>
      <t>(incl GST)</t>
    </r>
  </si>
  <si>
    <t>Overall Score</t>
  </si>
  <si>
    <t>Overall Rating</t>
  </si>
  <si>
    <t>Version 3</t>
  </si>
  <si>
    <t>Effective date:  1 July 2025</t>
  </si>
  <si>
    <t>TRIM Ref:      07888692</t>
  </si>
  <si>
    <r>
      <rPr>
        <sz val="11"/>
        <color theme="1"/>
        <rFont val="Neue Haas Grotesk Text Pro"/>
        <family val="2"/>
      </rPr>
      <t xml:space="preserve">Contract or Purchase Order No.  </t>
    </r>
    <r>
      <rPr>
        <i/>
        <sz val="8"/>
        <color theme="1"/>
        <rFont val="Neue Haas Grotesk Text Pro"/>
        <family val="2"/>
      </rPr>
      <t>(as per Ready Contracts Mainsaver)</t>
    </r>
  </si>
  <si>
    <r>
      <rPr>
        <sz val="11"/>
        <color theme="1"/>
        <rFont val="Neue Haas Grotesk Text Pro"/>
        <family val="2"/>
      </rPr>
      <t xml:space="preserve">Project or Work Order No. </t>
    </r>
    <r>
      <rPr>
        <i/>
        <sz val="12"/>
        <color theme="1"/>
        <rFont val="Neue Haas Grotesk Text Pro"/>
        <family val="2"/>
      </rPr>
      <t xml:space="preserve"> </t>
    </r>
    <r>
      <rPr>
        <i/>
        <sz val="8"/>
        <color theme="1"/>
        <rFont val="Neue Haas Grotesk Text Pro"/>
        <family val="2"/>
      </rPr>
      <t>(as per Ready Contracts or Mainsaver)</t>
    </r>
  </si>
  <si>
    <t xml:space="preserve">                                                                    Contractor Performance Report Summary
                                                                   (capital and minor works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</si>
</sst>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164" formatCode="_(* #,##0.00_);_(* \(#,##0.00\);_(* &quot;-&quot;??_);_(@_)"/>
    <numFmt numFmtId="165" formatCode="_(* #,##0_);_(* \(#,##0\);_(* &quot;-&quot;??_);_(@_)"/>
    <numFmt numFmtId="166" formatCode="0.0%"/>
    <numFmt numFmtId="167" formatCode="_-* #,##0.0_-;\-* #,##0.0_-;_-* &quot;-&quot;??_-;_-@_-"/>
    <numFmt numFmtId="168" formatCode="d/mm/yyyy;@"/>
    <numFmt numFmtId="169" formatCode="d/m/yyyy;@"/>
    <numFmt numFmtId="170" formatCode="dd/mm/yyyy;@"/>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rial Narrow"/>
      <family val="2"/>
    </font>
    <font>
      <b/>
      <sz val="18"/>
      <color theme="0"/>
      <name val="Arial Narrow"/>
      <family val="2"/>
    </font>
    <font>
      <sz val="11"/>
      <color theme="0"/>
      <name val="Arial Narrow"/>
      <family val="2"/>
    </font>
    <font>
      <b/>
      <sz val="14"/>
      <color theme="0"/>
      <name val="Calibri"/>
      <family val="2"/>
      <scheme val="minor"/>
    </font>
    <font>
      <b/>
      <sz val="11"/>
      <color rgb="FF000000"/>
      <name val="Calibri"/>
      <family val="2"/>
    </font>
    <font>
      <sz val="11"/>
      <color rgb="FF000000"/>
      <name val="Calibri"/>
      <family val="2"/>
    </font>
    <font>
      <b/>
      <u/>
      <sz val="12"/>
      <color theme="1"/>
      <name val="Neue Haas Grotesk Text Pro"/>
      <family val="2"/>
    </font>
    <font>
      <sz val="11"/>
      <color theme="1"/>
      <name val="Neue Haas Grotesk Text Pro"/>
      <family val="2"/>
    </font>
    <font>
      <sz val="12"/>
      <color theme="1"/>
      <name val="Neue Haas Grotesk Text Pro"/>
      <family val="2"/>
    </font>
    <font>
      <i/>
      <sz val="10"/>
      <color theme="1"/>
      <name val="Neue Haas Grotesk Text Pro"/>
      <family val="2"/>
    </font>
    <font>
      <b/>
      <sz val="12"/>
      <color theme="1"/>
      <name val="Neue Haas Grotesk Text Pro"/>
      <family val="2"/>
    </font>
    <font>
      <b/>
      <sz val="18"/>
      <color theme="0"/>
      <name val="Neue Haas Grotesk Text Pro"/>
      <family val="2"/>
    </font>
    <font>
      <sz val="8"/>
      <color theme="1"/>
      <name val="Neue Haas Grotesk Text Pro"/>
      <family val="2"/>
    </font>
    <font>
      <sz val="10"/>
      <color theme="1"/>
      <name val="Neue Haas Grotesk Text Pro"/>
      <family val="2"/>
    </font>
    <font>
      <i/>
      <sz val="8"/>
      <color theme="1"/>
      <name val="Neue Haas Grotesk Text Pro"/>
      <family val="2"/>
    </font>
    <font>
      <b/>
      <u/>
      <sz val="11"/>
      <color theme="1"/>
      <name val="Neue Haas Grotesk Text Pro"/>
      <family val="2"/>
    </font>
    <font>
      <i/>
      <sz val="11"/>
      <color theme="1"/>
      <name val="Neue Haas Grotesk Text Pro"/>
      <family val="2"/>
    </font>
    <font>
      <i/>
      <sz val="10.5"/>
      <color theme="1"/>
      <name val="Neue Haas Grotesk Text Pro"/>
      <family val="2"/>
    </font>
    <font>
      <b/>
      <sz val="11"/>
      <color theme="1"/>
      <name val="Neue Haas Grotesk Text Pro"/>
      <family val="2"/>
    </font>
    <font>
      <b/>
      <sz val="14"/>
      <color theme="0"/>
      <name val="Neue Haas Grotesk Text Pro"/>
      <family val="2"/>
    </font>
    <font>
      <b/>
      <sz val="11"/>
      <color theme="0"/>
      <name val="Neue Haas Grotesk Text Pro"/>
      <family val="2"/>
    </font>
    <font>
      <sz val="11"/>
      <color theme="0"/>
      <name val="Neue Haas Grotesk Text Pro"/>
      <family val="2"/>
    </font>
    <font>
      <b/>
      <sz val="16"/>
      <color theme="1"/>
      <name val="Neue Haas Grotesk Text Pro"/>
      <family val="2"/>
    </font>
    <font>
      <b/>
      <i/>
      <sz val="16"/>
      <color theme="1"/>
      <name val="Neue Haas Grotesk Text Pro"/>
      <family val="2"/>
    </font>
    <font>
      <sz val="14"/>
      <color theme="1"/>
      <name val="Neue Haas Grotesk Text Pro"/>
      <family val="2"/>
    </font>
    <font>
      <b/>
      <i/>
      <sz val="11"/>
      <color theme="1"/>
      <name val="Neue Haas Grotesk Text Pro"/>
      <family val="2"/>
    </font>
    <font>
      <b/>
      <sz val="11"/>
      <name val="Neue Haas Grotesk Text Pro"/>
      <family val="2"/>
    </font>
    <font>
      <sz val="11"/>
      <name val="Neue Haas Grotesk Text Pro"/>
      <family val="2"/>
    </font>
    <font>
      <b/>
      <i/>
      <sz val="11"/>
      <name val="Neue Haas Grotesk Text Pro"/>
      <family val="2"/>
    </font>
    <font>
      <i/>
      <sz val="11"/>
      <name val="Neue Haas Grotesk Text Pro"/>
      <family val="2"/>
    </font>
    <font>
      <sz val="11"/>
      <color rgb="FFFF0000"/>
      <name val="Neue Haas Grotesk Text Pro"/>
      <family val="2"/>
    </font>
    <font>
      <b/>
      <sz val="20"/>
      <color theme="0"/>
      <name val="Neue Haas Grotesk Text Pro"/>
      <family val="2"/>
    </font>
    <font>
      <b/>
      <sz val="14"/>
      <color theme="1"/>
      <name val="Neue Haas Grotesk Text Pro"/>
      <family val="2"/>
    </font>
    <font>
      <sz val="10"/>
      <color theme="1"/>
      <name val="Arial"/>
      <family val="2"/>
    </font>
    <font>
      <b/>
      <sz val="10"/>
      <color theme="1"/>
      <name val="Neue Haas Grotesk Text Pro"/>
      <family val="2"/>
    </font>
    <font>
      <sz val="10"/>
      <color theme="0"/>
      <name val="Neue Haas Grotesk Text Pro"/>
      <family val="2"/>
    </font>
    <font>
      <b/>
      <sz val="10"/>
      <color theme="0"/>
      <name val="Neue Haas Grotesk Text Pro"/>
      <family val="2"/>
    </font>
    <font>
      <sz val="10"/>
      <name val="Neue Haas Grotesk Text Pro"/>
      <family val="2"/>
    </font>
    <font>
      <u/>
      <sz val="11"/>
      <color theme="10"/>
      <name val="Calibri"/>
      <family val="2"/>
      <scheme val="minor"/>
    </font>
    <font>
      <u/>
      <sz val="11"/>
      <color rgb="FFFF0000"/>
      <name val="Neue Haas Grotesk Text Pro"/>
      <family val="2"/>
    </font>
    <font>
      <sz val="9"/>
      <color theme="1"/>
      <name val="Neue Haas Grotesk Text Pro"/>
      <family val="2"/>
    </font>
    <font>
      <b/>
      <sz val="10.8"/>
      <color theme="1"/>
      <name val="Neue Haas Grotesk Text Pro"/>
      <family val="2"/>
    </font>
    <font>
      <sz val="10.5"/>
      <color theme="1"/>
      <name val="Neue Haas Grotesk Text Pro"/>
      <family val="2"/>
    </font>
    <font>
      <b/>
      <i/>
      <sz val="9"/>
      <color rgb="FF008F9E"/>
      <name val="Neue Haas Grotesk Text Pro"/>
      <family val="2"/>
    </font>
    <font>
      <u/>
      <sz val="12"/>
      <color theme="1"/>
      <name val="Neue Haas Grotesk Text Pro"/>
      <family val="2"/>
    </font>
    <font>
      <b/>
      <sz val="12"/>
      <color theme="0"/>
      <name val="Neue Haas Grotesk Text Pro"/>
      <family val="2"/>
    </font>
    <font>
      <sz val="9"/>
      <name val="Neue Haas Grotesk Text Pro"/>
      <family val="2"/>
    </font>
    <font>
      <i/>
      <sz val="12"/>
      <color theme="1"/>
      <name val="Neue Haas Grotesk Text Pro"/>
      <family val="2"/>
    </font>
    <font>
      <i/>
      <sz val="9"/>
      <name val="Neue Haas Grotesk Text Pro"/>
      <family val="2"/>
    </font>
    <font>
      <i/>
      <sz val="8"/>
      <name val="Neue Haas Grotesk Text Pro"/>
      <family val="2"/>
    </font>
  </fonts>
  <fills count="2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DDDDDD"/>
        <bgColor indexed="64"/>
      </patternFill>
    </fill>
    <fill>
      <patternFill patternType="solid">
        <fgColor theme="9" tint="0.59999389629810485"/>
        <bgColor indexed="64"/>
      </patternFill>
    </fill>
    <fill>
      <patternFill patternType="solid">
        <fgColor rgb="FFB5BEA9"/>
        <bgColor indexed="64"/>
      </patternFill>
    </fill>
    <fill>
      <patternFill patternType="solid">
        <fgColor rgb="FFD9F5FF"/>
        <bgColor indexed="64"/>
      </patternFill>
    </fill>
    <fill>
      <patternFill patternType="solid">
        <fgColor rgb="FFFFE4D1"/>
        <bgColor indexed="64"/>
      </patternFill>
    </fill>
    <fill>
      <patternFill patternType="solid">
        <fgColor rgb="FFE4E4E4"/>
        <bgColor indexed="64"/>
      </patternFill>
    </fill>
    <fill>
      <patternFill patternType="solid">
        <fgColor rgb="FFF1F2F1"/>
        <bgColor indexed="64"/>
      </patternFill>
    </fill>
    <fill>
      <patternFill patternType="solid">
        <fgColor rgb="FF2D941C"/>
        <bgColor indexed="64"/>
      </patternFill>
    </fill>
    <fill>
      <patternFill patternType="solid">
        <fgColor rgb="FF0DB400"/>
        <bgColor indexed="64"/>
      </patternFill>
    </fill>
    <fill>
      <patternFill patternType="solid">
        <fgColor rgb="FF92D050"/>
        <bgColor indexed="64"/>
      </patternFill>
    </fill>
    <fill>
      <patternFill patternType="solid">
        <fgColor theme="1"/>
        <bgColor indexed="64"/>
      </patternFill>
    </fill>
    <fill>
      <patternFill patternType="solid">
        <fgColor rgb="FF44546A"/>
        <bgColor indexed="64"/>
      </patternFill>
    </fill>
    <fill>
      <patternFill patternType="solid">
        <fgColor rgb="FF008F9E"/>
        <bgColor indexed="64"/>
      </patternFill>
    </fill>
    <fill>
      <patternFill patternType="solid">
        <fgColor rgb="FFDBF2F2"/>
        <bgColor indexed="64"/>
      </patternFill>
    </fill>
    <fill>
      <patternFill patternType="solid">
        <fgColor rgb="FFED7D31"/>
        <bgColor indexed="64"/>
      </patternFill>
    </fill>
    <fill>
      <patternFill patternType="solid">
        <fgColor theme="0" tint="-0.14999847407452621"/>
        <bgColor indexed="64"/>
      </patternFill>
    </fill>
    <fill>
      <patternFill patternType="solid">
        <fgColor rgb="FFFBE5D6"/>
        <bgColor indexed="64"/>
      </patternFill>
    </fill>
    <fill>
      <patternFill patternType="solid">
        <fgColor rgb="FFE86489"/>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6" fillId="0" borderId="0"/>
    <xf numFmtId="0" fontId="41" fillId="0" borderId="0" applyNumberFormat="0" applyFill="0" applyBorder="0" applyAlignment="0" applyProtection="0"/>
  </cellStyleXfs>
  <cellXfs count="417">
    <xf numFmtId="0" fontId="0" fillId="0" borderId="0" xfId="0"/>
    <xf numFmtId="0" fontId="3" fillId="0" borderId="0" xfId="0" applyFont="1"/>
    <xf numFmtId="0" fontId="1" fillId="0" borderId="0" xfId="0" applyFont="1" applyAlignment="1">
      <alignment wrapText="1"/>
    </xf>
    <xf numFmtId="0" fontId="0" fillId="0" borderId="0" xfId="0" applyAlignment="1">
      <alignment vertical="top" wrapText="1"/>
    </xf>
    <xf numFmtId="0" fontId="1" fillId="0" borderId="0" xfId="0" applyFont="1" applyAlignment="1">
      <alignment vertical="top" wrapText="1"/>
    </xf>
    <xf numFmtId="0" fontId="5" fillId="0" borderId="0" xfId="0" applyFont="1"/>
    <xf numFmtId="0" fontId="3" fillId="0" borderId="0" xfId="0" applyFont="1" applyAlignment="1">
      <alignment horizontal="center"/>
    </xf>
    <xf numFmtId="0" fontId="1" fillId="0" borderId="0" xfId="0" applyFont="1"/>
    <xf numFmtId="0" fontId="0" fillId="0" borderId="0" xfId="0" applyAlignment="1">
      <alignment wrapText="1"/>
    </xf>
    <xf numFmtId="0" fontId="1" fillId="0" borderId="0" xfId="0" applyFont="1" applyAlignment="1">
      <alignment vertical="top"/>
    </xf>
    <xf numFmtId="0" fontId="4" fillId="0" borderId="0" xfId="0" applyFont="1" applyAlignment="1">
      <alignment vertical="center" wrapText="1"/>
    </xf>
    <xf numFmtId="0" fontId="3" fillId="0" borderId="18" xfId="0" applyFont="1" applyBorder="1"/>
    <xf numFmtId="0" fontId="9" fillId="0" borderId="0" xfId="0" applyFont="1"/>
    <xf numFmtId="0" fontId="10" fillId="0" borderId="0" xfId="0" applyFont="1"/>
    <xf numFmtId="0" fontId="11" fillId="0" borderId="0" xfId="0" applyFont="1"/>
    <xf numFmtId="0" fontId="10" fillId="0" borderId="0" xfId="0" applyFont="1" applyAlignment="1">
      <alignment horizontal="center"/>
    </xf>
    <xf numFmtId="0" fontId="11" fillId="0" borderId="0" xfId="0" applyFont="1" applyAlignment="1">
      <alignment vertical="center" wrapText="1"/>
    </xf>
    <xf numFmtId="0" fontId="18" fillId="0" borderId="0" xfId="0" applyFont="1"/>
    <xf numFmtId="0" fontId="16" fillId="0" borderId="0" xfId="0" applyFont="1" applyAlignment="1">
      <alignment vertical="top"/>
    </xf>
    <xf numFmtId="0" fontId="24" fillId="0" borderId="0" xfId="0" applyFont="1"/>
    <xf numFmtId="0" fontId="10" fillId="0" borderId="0" xfId="0" applyFont="1" applyAlignment="1">
      <alignment wrapText="1"/>
    </xf>
    <xf numFmtId="0" fontId="16" fillId="0" borderId="0" xfId="0" applyFont="1" applyAlignment="1">
      <alignment vertical="center"/>
    </xf>
    <xf numFmtId="0" fontId="16" fillId="0" borderId="0" xfId="0" applyFont="1"/>
    <xf numFmtId="0" fontId="21" fillId="0" borderId="0" xfId="0" applyFont="1"/>
    <xf numFmtId="0" fontId="21" fillId="0" borderId="0" xfId="0" applyFont="1" applyAlignment="1">
      <alignment horizontal="center"/>
    </xf>
    <xf numFmtId="164" fontId="10" fillId="0" borderId="0" xfId="1" applyFont="1" applyProtection="1"/>
    <xf numFmtId="164" fontId="10" fillId="0" borderId="0" xfId="1" applyFont="1" applyAlignment="1" applyProtection="1">
      <alignment horizontal="center"/>
    </xf>
    <xf numFmtId="0" fontId="10" fillId="8" borderId="0" xfId="0" applyFont="1" applyFill="1" applyAlignment="1">
      <alignment wrapText="1"/>
    </xf>
    <xf numFmtId="164" fontId="10" fillId="8" borderId="0" xfId="1" applyFont="1" applyFill="1" applyAlignment="1" applyProtection="1">
      <alignment horizontal="center"/>
    </xf>
    <xf numFmtId="0" fontId="19" fillId="0" borderId="0" xfId="0" applyFont="1" applyAlignment="1">
      <alignment wrapText="1"/>
    </xf>
    <xf numFmtId="0" fontId="24" fillId="17" borderId="0" xfId="0" applyFont="1" applyFill="1" applyAlignment="1">
      <alignment wrapText="1"/>
    </xf>
    <xf numFmtId="166" fontId="10" fillId="0" borderId="1" xfId="0" applyNumberFormat="1" applyFont="1" applyBorder="1"/>
    <xf numFmtId="165" fontId="10" fillId="0" borderId="0" xfId="1" applyNumberFormat="1" applyFont="1" applyBorder="1" applyProtection="1"/>
    <xf numFmtId="9" fontId="10" fillId="0" borderId="0" xfId="0" applyNumberFormat="1" applyFont="1"/>
    <xf numFmtId="0" fontId="21" fillId="0" borderId="0" xfId="0" applyFont="1" applyAlignment="1">
      <alignment horizontal="center" wrapText="1"/>
    </xf>
    <xf numFmtId="0" fontId="10" fillId="7" borderId="0" xfId="0" applyFont="1" applyFill="1" applyProtection="1">
      <protection locked="0"/>
    </xf>
    <xf numFmtId="0" fontId="30" fillId="10" borderId="14" xfId="0" applyFont="1" applyFill="1" applyBorder="1" applyProtection="1">
      <protection locked="0"/>
    </xf>
    <xf numFmtId="0" fontId="10" fillId="0" borderId="11" xfId="0" applyFont="1" applyBorder="1"/>
    <xf numFmtId="0" fontId="10" fillId="0" borderId="12" xfId="0" applyFont="1" applyBorder="1"/>
    <xf numFmtId="0" fontId="10" fillId="0" borderId="13" xfId="0" applyFont="1" applyBorder="1"/>
    <xf numFmtId="0" fontId="10" fillId="9" borderId="14" xfId="0" applyFont="1" applyFill="1" applyBorder="1"/>
    <xf numFmtId="0" fontId="10" fillId="8" borderId="0" xfId="0" applyFont="1" applyFill="1"/>
    <xf numFmtId="0" fontId="30" fillId="10" borderId="14" xfId="0" applyFont="1" applyFill="1" applyBorder="1"/>
    <xf numFmtId="0" fontId="33" fillId="0" borderId="0" xfId="0" applyFont="1"/>
    <xf numFmtId="164" fontId="10" fillId="0" borderId="0" xfId="1" applyFont="1" applyFill="1" applyAlignment="1" applyProtection="1">
      <alignment horizontal="center"/>
    </xf>
    <xf numFmtId="0" fontId="18" fillId="0" borderId="0" xfId="0" applyFont="1" applyAlignment="1">
      <alignment wrapText="1"/>
    </xf>
    <xf numFmtId="10" fontId="23" fillId="18" borderId="2" xfId="0" applyNumberFormat="1" applyFont="1" applyFill="1" applyBorder="1"/>
    <xf numFmtId="10" fontId="23" fillId="18" borderId="3" xfId="0" applyNumberFormat="1" applyFont="1" applyFill="1" applyBorder="1" applyProtection="1">
      <protection locked="0"/>
    </xf>
    <xf numFmtId="0" fontId="21" fillId="0" borderId="0" xfId="0" applyFont="1" applyAlignment="1">
      <alignment horizontal="left"/>
    </xf>
    <xf numFmtId="0" fontId="30" fillId="0" borderId="4" xfId="0" applyFont="1" applyBorder="1" applyAlignment="1">
      <alignment wrapText="1"/>
    </xf>
    <xf numFmtId="10" fontId="10" fillId="0" borderId="4" xfId="0" applyNumberFormat="1" applyFont="1" applyBorder="1"/>
    <xf numFmtId="10" fontId="10" fillId="19" borderId="5" xfId="2" applyNumberFormat="1" applyFont="1" applyFill="1" applyBorder="1" applyProtection="1"/>
    <xf numFmtId="0" fontId="10" fillId="0" borderId="0" xfId="0" applyFont="1" applyAlignment="1">
      <alignment horizontal="left" vertical="center"/>
    </xf>
    <xf numFmtId="0" fontId="10" fillId="0" borderId="0" xfId="0" applyFont="1" applyAlignment="1">
      <alignment horizontal="left" wrapText="1"/>
    </xf>
    <xf numFmtId="0" fontId="30" fillId="0" borderId="6" xfId="0" applyFont="1" applyBorder="1" applyAlignment="1">
      <alignment wrapText="1"/>
    </xf>
    <xf numFmtId="10" fontId="10" fillId="0" borderId="6" xfId="0" applyNumberFormat="1" applyFont="1" applyBorder="1"/>
    <xf numFmtId="10" fontId="10" fillId="19" borderId="7" xfId="2" applyNumberFormat="1" applyFont="1" applyFill="1" applyBorder="1" applyProtection="1"/>
    <xf numFmtId="10" fontId="10" fillId="0" borderId="0" xfId="0" applyNumberFormat="1" applyFont="1"/>
    <xf numFmtId="0" fontId="10" fillId="0" borderId="4" xfId="0" applyFont="1" applyBorder="1" applyAlignment="1">
      <alignment wrapText="1"/>
    </xf>
    <xf numFmtId="0" fontId="21" fillId="0" borderId="11" xfId="0" applyFont="1" applyBorder="1" applyAlignment="1">
      <alignment wrapText="1"/>
    </xf>
    <xf numFmtId="10" fontId="21" fillId="0" borderId="11" xfId="0" applyNumberFormat="1" applyFont="1" applyBorder="1"/>
    <xf numFmtId="10" fontId="21" fillId="19" borderId="13" xfId="0" applyNumberFormat="1" applyFont="1" applyFill="1" applyBorder="1"/>
    <xf numFmtId="0" fontId="19" fillId="0" borderId="4" xfId="0" applyFont="1" applyBorder="1" applyAlignment="1">
      <alignment wrapText="1"/>
    </xf>
    <xf numFmtId="0" fontId="10" fillId="0" borderId="14" xfId="0" applyFont="1" applyBorder="1" applyAlignment="1">
      <alignment horizontal="center" vertical="center"/>
    </xf>
    <xf numFmtId="0" fontId="24" fillId="4" borderId="14" xfId="0" applyFont="1" applyFill="1" applyBorder="1" applyAlignment="1">
      <alignment horizontal="center" vertical="center"/>
    </xf>
    <xf numFmtId="0" fontId="24" fillId="16" borderId="14" xfId="0" applyFont="1" applyFill="1" applyBorder="1" applyAlignment="1">
      <alignment horizontal="center" vertical="center"/>
    </xf>
    <xf numFmtId="0" fontId="29" fillId="0" borderId="2" xfId="0" applyFont="1" applyBorder="1" applyAlignment="1">
      <alignment wrapText="1"/>
    </xf>
    <xf numFmtId="0" fontId="21" fillId="0" borderId="4" xfId="0" applyFont="1" applyBorder="1" applyAlignment="1">
      <alignment wrapText="1"/>
    </xf>
    <xf numFmtId="0" fontId="10" fillId="0" borderId="0" xfId="0" applyFont="1" applyAlignment="1">
      <alignment horizontal="center" vertical="center"/>
    </xf>
    <xf numFmtId="0" fontId="10" fillId="0" borderId="14" xfId="0" applyFont="1" applyBorder="1" applyAlignment="1">
      <alignment vertical="center"/>
    </xf>
    <xf numFmtId="0" fontId="10" fillId="0" borderId="0" xfId="0" applyFont="1" applyAlignment="1">
      <alignment vertical="center"/>
    </xf>
    <xf numFmtId="0" fontId="23" fillId="17" borderId="14" xfId="0" applyFont="1" applyFill="1" applyBorder="1" applyAlignment="1">
      <alignment horizontal="left" vertical="center" wrapText="1" indent="1"/>
    </xf>
    <xf numFmtId="0" fontId="11" fillId="0" borderId="0" xfId="0" applyFont="1" applyAlignment="1">
      <alignment vertical="center"/>
    </xf>
    <xf numFmtId="0" fontId="9" fillId="0" borderId="0" xfId="0" applyFont="1" applyAlignment="1">
      <alignment vertical="center"/>
    </xf>
    <xf numFmtId="0" fontId="6" fillId="20" borderId="0" xfId="0" applyFont="1" applyFill="1"/>
    <xf numFmtId="0" fontId="24" fillId="13" borderId="14" xfId="0" applyFont="1" applyFill="1" applyBorder="1" applyAlignment="1">
      <alignment horizontal="center" vertical="center"/>
    </xf>
    <xf numFmtId="0" fontId="11" fillId="21" borderId="14" xfId="0" applyFont="1" applyFill="1" applyBorder="1" applyAlignment="1" applyProtection="1">
      <alignment horizontal="center"/>
      <protection locked="0"/>
    </xf>
    <xf numFmtId="0" fontId="10" fillId="0" borderId="0" xfId="0" applyFont="1" applyAlignment="1">
      <alignment horizontal="center" vertical="center" wrapText="1"/>
    </xf>
    <xf numFmtId="0" fontId="10" fillId="0" borderId="0" xfId="0" applyFont="1" applyAlignment="1">
      <alignment vertical="center" wrapText="1"/>
    </xf>
    <xf numFmtId="0" fontId="16" fillId="0" borderId="0" xfId="0" applyFont="1" applyAlignment="1">
      <alignment horizontal="center" vertical="center"/>
    </xf>
    <xf numFmtId="0" fontId="38" fillId="18" borderId="14" xfId="0" applyFont="1" applyFill="1" applyBorder="1" applyAlignment="1">
      <alignment horizontal="center" vertical="center" wrapText="1"/>
    </xf>
    <xf numFmtId="0" fontId="16" fillId="19" borderId="14" xfId="0" applyFont="1" applyFill="1" applyBorder="1" applyAlignment="1">
      <alignment horizontal="center" vertical="center" wrapText="1"/>
    </xf>
    <xf numFmtId="0" fontId="40" fillId="19" borderId="14" xfId="0" applyFont="1" applyFill="1" applyBorder="1" applyAlignment="1">
      <alignment horizontal="center" vertical="center" wrapText="1"/>
    </xf>
    <xf numFmtId="0" fontId="39" fillId="18" borderId="14" xfId="0" applyFont="1" applyFill="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14" xfId="0" applyFont="1" applyBorder="1" applyAlignment="1">
      <alignment horizontal="center" vertical="center" wrapText="1"/>
    </xf>
    <xf numFmtId="0" fontId="37" fillId="0" borderId="0" xfId="0" applyFont="1" applyAlignment="1">
      <alignment horizontal="center" vertical="center"/>
    </xf>
    <xf numFmtId="0" fontId="16" fillId="0" borderId="14" xfId="0" applyFont="1" applyBorder="1" applyAlignment="1">
      <alignment horizontal="left" vertical="center" wrapText="1"/>
    </xf>
    <xf numFmtId="14" fontId="16" fillId="0" borderId="14" xfId="0" applyNumberFormat="1" applyFont="1" applyBorder="1" applyAlignment="1">
      <alignment horizontal="left" vertical="center" wrapText="1"/>
    </xf>
    <xf numFmtId="0" fontId="35" fillId="22" borderId="1" xfId="0" applyFont="1" applyFill="1" applyBorder="1"/>
    <xf numFmtId="0" fontId="10" fillId="0" borderId="25" xfId="0" applyFont="1" applyBorder="1" applyAlignment="1">
      <alignment vertical="center" wrapText="1"/>
    </xf>
    <xf numFmtId="0" fontId="10" fillId="0" borderId="27" xfId="0" applyFont="1" applyBorder="1" applyAlignment="1">
      <alignment vertical="center" wrapText="1"/>
    </xf>
    <xf numFmtId="0" fontId="10" fillId="0" borderId="25" xfId="0" applyFont="1" applyBorder="1" applyAlignment="1">
      <alignment horizontal="left" vertical="center" wrapText="1"/>
    </xf>
    <xf numFmtId="0" fontId="0" fillId="0" borderId="0" xfId="0" applyAlignment="1">
      <alignment vertical="center"/>
    </xf>
    <xf numFmtId="166" fontId="16" fillId="0" borderId="14" xfId="2" applyNumberFormat="1" applyFont="1" applyFill="1" applyBorder="1" applyAlignment="1">
      <alignment horizontal="center" vertical="center" wrapText="1"/>
    </xf>
    <xf numFmtId="0" fontId="42" fillId="0" borderId="0" xfId="5" applyFont="1" applyFill="1" applyBorder="1" applyProtection="1"/>
    <xf numFmtId="166" fontId="26" fillId="0" borderId="0" xfId="2" applyNumberFormat="1" applyFont="1" applyBorder="1" applyAlignment="1" applyProtection="1">
      <alignment vertical="center"/>
    </xf>
    <xf numFmtId="6" fontId="16" fillId="0" borderId="14" xfId="0" applyNumberFormat="1" applyFont="1" applyBorder="1" applyAlignment="1">
      <alignment horizontal="left" vertical="center" wrapText="1"/>
    </xf>
    <xf numFmtId="0" fontId="30" fillId="3" borderId="14" xfId="0" applyFont="1" applyFill="1" applyBorder="1" applyAlignment="1">
      <alignment horizontal="left" vertical="center" wrapText="1"/>
    </xf>
    <xf numFmtId="9" fontId="21" fillId="0" borderId="14" xfId="2" applyFont="1" applyFill="1" applyBorder="1" applyAlignment="1" applyProtection="1">
      <alignment horizontal="center"/>
    </xf>
    <xf numFmtId="9" fontId="10" fillId="0" borderId="0" xfId="2" applyFont="1" applyFill="1" applyBorder="1" applyAlignment="1" applyProtection="1"/>
    <xf numFmtId="9" fontId="21" fillId="0" borderId="14" xfId="2" applyFont="1" applyFill="1" applyBorder="1" applyAlignment="1" applyProtection="1">
      <alignment horizontal="center" vertical="center"/>
    </xf>
    <xf numFmtId="0" fontId="30" fillId="3" borderId="15" xfId="0" applyFont="1" applyFill="1" applyBorder="1" applyAlignment="1">
      <alignment vertical="center" wrapText="1"/>
    </xf>
    <xf numFmtId="14" fontId="10" fillId="0" borderId="24" xfId="0" applyNumberFormat="1" applyFont="1" applyBorder="1" applyAlignment="1">
      <alignment horizontal="left" vertical="center"/>
    </xf>
    <xf numFmtId="14" fontId="10" fillId="0" borderId="22" xfId="0" applyNumberFormat="1" applyFont="1" applyBorder="1" applyAlignment="1">
      <alignment horizontal="left" vertical="center"/>
    </xf>
    <xf numFmtId="14" fontId="10" fillId="0" borderId="23" xfId="0" applyNumberFormat="1" applyFont="1" applyBorder="1" applyAlignment="1">
      <alignment horizontal="left" vertical="center"/>
    </xf>
    <xf numFmtId="166" fontId="21" fillId="3" borderId="14" xfId="2" applyNumberFormat="1" applyFont="1" applyFill="1" applyBorder="1" applyAlignment="1" applyProtection="1">
      <alignment horizontal="center"/>
    </xf>
    <xf numFmtId="9" fontId="21" fillId="16" borderId="0" xfId="2" applyFont="1" applyFill="1" applyBorder="1" applyAlignment="1" applyProtection="1">
      <alignment horizontal="center"/>
    </xf>
    <xf numFmtId="0" fontId="45" fillId="19" borderId="14" xfId="0" applyFont="1" applyFill="1" applyBorder="1" applyAlignment="1">
      <alignment horizontal="center" vertical="center" wrapText="1"/>
    </xf>
    <xf numFmtId="0" fontId="10" fillId="19" borderId="14" xfId="0" applyFont="1" applyFill="1" applyBorder="1" applyAlignment="1">
      <alignment horizontal="center"/>
    </xf>
    <xf numFmtId="0" fontId="10" fillId="12" borderId="14" xfId="0" applyFont="1" applyFill="1" applyBorder="1"/>
    <xf numFmtId="0" fontId="21" fillId="0" borderId="14" xfId="0" applyFont="1" applyBorder="1" applyAlignment="1">
      <alignment horizontal="left" vertical="center" wrapText="1"/>
    </xf>
    <xf numFmtId="0" fontId="19" fillId="0" borderId="0" xfId="0" applyFont="1" applyAlignment="1">
      <alignment vertical="center" wrapText="1"/>
    </xf>
    <xf numFmtId="9" fontId="21" fillId="0" borderId="14" xfId="2" applyFont="1" applyFill="1" applyBorder="1" applyAlignment="1" applyProtection="1"/>
    <xf numFmtId="0" fontId="24" fillId="12" borderId="24" xfId="0" applyFont="1" applyFill="1" applyBorder="1"/>
    <xf numFmtId="0" fontId="24" fillId="12" borderId="14" xfId="0" applyFont="1" applyFill="1" applyBorder="1"/>
    <xf numFmtId="0" fontId="24" fillId="12" borderId="23" xfId="0" applyFont="1" applyFill="1" applyBorder="1"/>
    <xf numFmtId="0" fontId="10" fillId="12" borderId="14" xfId="0" applyFont="1" applyFill="1" applyBorder="1" applyAlignment="1">
      <alignment vertical="center"/>
    </xf>
    <xf numFmtId="0" fontId="10" fillId="12" borderId="23" xfId="0" applyFont="1" applyFill="1" applyBorder="1" applyAlignment="1">
      <alignment horizontal="center" vertical="center"/>
    </xf>
    <xf numFmtId="0" fontId="10" fillId="12" borderId="14" xfId="0" applyFont="1" applyFill="1" applyBorder="1" applyAlignment="1">
      <alignment horizontal="center" vertical="center"/>
    </xf>
    <xf numFmtId="0" fontId="10" fillId="12" borderId="23" xfId="0" applyFont="1" applyFill="1" applyBorder="1" applyAlignment="1">
      <alignment horizontal="center"/>
    </xf>
    <xf numFmtId="0" fontId="10" fillId="12" borderId="14" xfId="0" applyFont="1" applyFill="1" applyBorder="1" applyAlignment="1">
      <alignment horizontal="center"/>
    </xf>
    <xf numFmtId="0" fontId="33" fillId="12" borderId="14" xfId="0" applyFont="1" applyFill="1" applyBorder="1"/>
    <xf numFmtId="0" fontId="33" fillId="12" borderId="14" xfId="0" applyFont="1" applyFill="1" applyBorder="1" applyAlignment="1">
      <alignment horizontal="center"/>
    </xf>
    <xf numFmtId="0" fontId="45" fillId="19" borderId="14" xfId="0" applyFont="1" applyFill="1" applyBorder="1" applyAlignment="1">
      <alignment horizontal="center" wrapText="1"/>
    </xf>
    <xf numFmtId="0" fontId="10" fillId="12" borderId="14" xfId="0" applyFont="1" applyFill="1" applyBorder="1" applyAlignment="1">
      <alignment horizontal="center" wrapText="1"/>
    </xf>
    <xf numFmtId="0" fontId="10" fillId="12" borderId="24" xfId="0" applyFont="1" applyFill="1" applyBorder="1" applyAlignment="1">
      <alignment vertical="top"/>
    </xf>
    <xf numFmtId="0" fontId="10" fillId="12" borderId="22" xfId="0" applyFont="1" applyFill="1" applyBorder="1"/>
    <xf numFmtId="0" fontId="21" fillId="0" borderId="0" xfId="0" applyFont="1" applyAlignment="1">
      <alignment horizontal="left" vertical="center" wrapText="1"/>
    </xf>
    <xf numFmtId="0" fontId="16" fillId="0" borderId="0" xfId="0" applyFont="1" applyAlignment="1" applyProtection="1">
      <alignment horizontal="left" vertical="top" wrapText="1"/>
      <protection locked="0"/>
    </xf>
    <xf numFmtId="0" fontId="45" fillId="19" borderId="14" xfId="0" applyFont="1" applyFill="1" applyBorder="1" applyAlignment="1">
      <alignment horizontal="center"/>
    </xf>
    <xf numFmtId="0" fontId="45" fillId="0" borderId="24" xfId="0" applyFont="1" applyBorder="1" applyAlignment="1">
      <alignment horizontal="left" vertical="center" wrapText="1"/>
    </xf>
    <xf numFmtId="0" fontId="45" fillId="0" borderId="14" xfId="0" applyFont="1" applyBorder="1" applyAlignment="1">
      <alignment horizontal="left" vertical="center" wrapText="1"/>
    </xf>
    <xf numFmtId="0" fontId="45" fillId="0" borderId="24" xfId="0" applyFont="1" applyBorder="1" applyAlignment="1">
      <alignment vertical="top" wrapText="1"/>
    </xf>
    <xf numFmtId="0" fontId="45" fillId="0" borderId="10" xfId="0" applyFont="1" applyBorder="1" applyAlignment="1">
      <alignment vertical="center" wrapText="1"/>
    </xf>
    <xf numFmtId="0" fontId="45" fillId="0" borderId="14" xfId="0" applyFont="1" applyBorder="1" applyAlignment="1">
      <alignment vertical="center" wrapText="1"/>
    </xf>
    <xf numFmtId="0" fontId="45" fillId="0" borderId="14" xfId="0" applyFont="1" applyBorder="1" applyAlignment="1">
      <alignment horizontal="left" vertical="top" wrapText="1"/>
    </xf>
    <xf numFmtId="0" fontId="10" fillId="11" borderId="14" xfId="0" applyFont="1" applyFill="1" applyBorder="1" applyAlignment="1" applyProtection="1">
      <alignment horizontal="center" vertical="center"/>
      <protection locked="0"/>
    </xf>
    <xf numFmtId="0" fontId="3" fillId="0" borderId="0" xfId="0" applyFont="1" applyAlignment="1">
      <alignment wrapText="1"/>
    </xf>
    <xf numFmtId="0" fontId="37" fillId="19" borderId="14"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top"/>
    </xf>
    <xf numFmtId="0" fontId="38" fillId="17" borderId="0" xfId="0" applyFont="1" applyFill="1" applyAlignment="1">
      <alignment horizontal="right"/>
    </xf>
    <xf numFmtId="0" fontId="11" fillId="17" borderId="0" xfId="0" applyFont="1" applyFill="1" applyAlignment="1">
      <alignment vertical="center" wrapText="1"/>
    </xf>
    <xf numFmtId="0" fontId="11" fillId="17" borderId="0" xfId="0" applyFont="1" applyFill="1" applyAlignment="1">
      <alignment vertical="center"/>
    </xf>
    <xf numFmtId="0" fontId="48" fillId="17" borderId="0" xfId="0" applyFont="1" applyFill="1" applyAlignment="1">
      <alignment horizontal="right" vertical="center"/>
    </xf>
    <xf numFmtId="0" fontId="11" fillId="0" borderId="0" xfId="0" applyFont="1" applyAlignment="1">
      <alignment wrapText="1"/>
    </xf>
    <xf numFmtId="0" fontId="13" fillId="0" borderId="0" xfId="0" applyFont="1" applyAlignment="1">
      <alignment horizontal="right" vertical="center"/>
    </xf>
    <xf numFmtId="0" fontId="39" fillId="17" borderId="0" xfId="0" applyFont="1" applyFill="1" applyAlignment="1">
      <alignment wrapText="1"/>
    </xf>
    <xf numFmtId="0" fontId="16" fillId="17" borderId="0" xfId="0" applyFont="1" applyFill="1"/>
    <xf numFmtId="0" fontId="16" fillId="0" borderId="0" xfId="0" applyFont="1" applyAlignment="1">
      <alignment wrapText="1"/>
    </xf>
    <xf numFmtId="0" fontId="13" fillId="0" borderId="0" xfId="0" applyFont="1" applyAlignment="1">
      <alignment horizontal="center" vertical="center" wrapText="1"/>
    </xf>
    <xf numFmtId="0" fontId="16" fillId="0" borderId="0" xfId="0" applyFont="1" applyAlignment="1">
      <alignment horizontal="right" vertical="center"/>
    </xf>
    <xf numFmtId="167" fontId="30" fillId="0" borderId="0" xfId="0" applyNumberFormat="1" applyFont="1" applyAlignment="1">
      <alignment horizontal="center" vertical="center"/>
    </xf>
    <xf numFmtId="166" fontId="30" fillId="0" borderId="0" xfId="0" applyNumberFormat="1" applyFont="1" applyAlignment="1">
      <alignment horizontal="center" vertical="center"/>
    </xf>
    <xf numFmtId="167" fontId="10" fillId="0" borderId="0" xfId="0" applyNumberFormat="1" applyFont="1" applyAlignment="1">
      <alignment horizontal="center" vertical="center"/>
    </xf>
    <xf numFmtId="166" fontId="10" fillId="0" borderId="0" xfId="0" applyNumberFormat="1" applyFont="1" applyAlignment="1">
      <alignment horizontal="center" vertical="center"/>
    </xf>
    <xf numFmtId="164" fontId="10" fillId="0" borderId="0" xfId="0" applyNumberFormat="1" applyFont="1" applyAlignment="1">
      <alignment horizontal="center" vertical="center"/>
    </xf>
    <xf numFmtId="2" fontId="10" fillId="0" borderId="0" xfId="0" applyNumberFormat="1" applyFont="1" applyAlignment="1">
      <alignment horizontal="center" vertical="center"/>
    </xf>
    <xf numFmtId="166" fontId="10" fillId="0" borderId="0" xfId="2" applyNumberFormat="1" applyFont="1" applyAlignment="1">
      <alignment horizontal="center" vertical="center"/>
    </xf>
    <xf numFmtId="0" fontId="33" fillId="0" borderId="0" xfId="0" applyFont="1" applyAlignment="1">
      <alignment horizontal="center" vertical="center"/>
    </xf>
    <xf numFmtId="166" fontId="33" fillId="0" borderId="0" xfId="0" applyNumberFormat="1" applyFont="1" applyAlignment="1">
      <alignment horizontal="center" vertical="center"/>
    </xf>
    <xf numFmtId="167" fontId="33" fillId="0" borderId="0" xfId="0" applyNumberFormat="1" applyFont="1" applyAlignment="1">
      <alignment horizontal="center" vertical="center"/>
    </xf>
    <xf numFmtId="166" fontId="30" fillId="0" borderId="0" xfId="2" applyNumberFormat="1" applyFont="1" applyAlignment="1" applyProtection="1">
      <alignment horizontal="center" vertical="center"/>
    </xf>
    <xf numFmtId="0" fontId="30" fillId="0" borderId="0" xfId="0" applyFont="1" applyAlignment="1">
      <alignment horizontal="center" vertical="center"/>
    </xf>
    <xf numFmtId="2" fontId="38" fillId="17" borderId="0" xfId="0" applyNumberFormat="1" applyFont="1" applyFill="1" applyAlignment="1">
      <alignment horizontal="center" vertical="center"/>
    </xf>
    <xf numFmtId="10" fontId="48" fillId="17" borderId="0" xfId="2" applyNumberFormat="1" applyFont="1" applyFill="1" applyAlignment="1" applyProtection="1">
      <alignment horizontal="center" vertical="center"/>
    </xf>
    <xf numFmtId="0" fontId="48" fillId="17" borderId="0" xfId="0" applyFont="1" applyFill="1" applyAlignment="1">
      <alignment horizontal="center" vertical="center"/>
    </xf>
    <xf numFmtId="0" fontId="28" fillId="0" borderId="0" xfId="0" applyFont="1" applyAlignment="1">
      <alignment horizontal="center" vertical="center"/>
    </xf>
    <xf numFmtId="9" fontId="10" fillId="0" borderId="0" xfId="0" applyNumberFormat="1" applyFont="1" applyAlignment="1">
      <alignment horizontal="center" vertical="center"/>
    </xf>
    <xf numFmtId="10" fontId="23" fillId="18" borderId="0" xfId="0" applyNumberFormat="1" applyFont="1" applyFill="1" applyProtection="1">
      <protection locked="0"/>
    </xf>
    <xf numFmtId="10" fontId="23" fillId="18" borderId="0" xfId="0" applyNumberFormat="1" applyFont="1" applyFill="1" applyAlignment="1" applyProtection="1">
      <alignment horizontal="center" vertical="center"/>
      <protection locked="0"/>
    </xf>
    <xf numFmtId="0" fontId="14" fillId="0" borderId="0" xfId="0" applyFont="1" applyAlignment="1">
      <alignment vertical="center"/>
    </xf>
    <xf numFmtId="0" fontId="10" fillId="21" borderId="14" xfId="0" applyFont="1" applyFill="1" applyBorder="1" applyAlignment="1">
      <alignment horizontal="center" vertical="center"/>
    </xf>
    <xf numFmtId="0" fontId="20" fillId="0" borderId="0" xfId="0" applyFont="1" applyAlignment="1">
      <alignment vertical="center"/>
    </xf>
    <xf numFmtId="0" fontId="23" fillId="0" borderId="16" xfId="0" applyFont="1" applyBorder="1"/>
    <xf numFmtId="0" fontId="23" fillId="0" borderId="15" xfId="0" applyFont="1" applyBorder="1"/>
    <xf numFmtId="0" fontId="24" fillId="0" borderId="15" xfId="0" applyFont="1" applyBorder="1"/>
    <xf numFmtId="0" fontId="24" fillId="0" borderId="17" xfId="0" applyFont="1" applyBorder="1"/>
    <xf numFmtId="0" fontId="25" fillId="0" borderId="18" xfId="0" applyFont="1" applyBorder="1" applyAlignment="1">
      <alignment vertical="center"/>
    </xf>
    <xf numFmtId="0" fontId="25" fillId="0" borderId="0" xfId="0" applyFont="1" applyAlignment="1">
      <alignment vertical="center" wrapText="1"/>
    </xf>
    <xf numFmtId="0" fontId="27" fillId="0" borderId="0" xfId="0" applyFont="1" applyAlignment="1">
      <alignment vertical="center"/>
    </xf>
    <xf numFmtId="0" fontId="24" fillId="0" borderId="19" xfId="0" applyFont="1" applyBorder="1"/>
    <xf numFmtId="0" fontId="21" fillId="0" borderId="20" xfId="0" applyFont="1" applyBorder="1"/>
    <xf numFmtId="0" fontId="28" fillId="0" borderId="8" xfId="0" applyFont="1" applyBorder="1"/>
    <xf numFmtId="0" fontId="10" fillId="0" borderId="8" xfId="0" applyFont="1" applyBorder="1"/>
    <xf numFmtId="0" fontId="10" fillId="0" borderId="21" xfId="0" applyFont="1" applyBorder="1"/>
    <xf numFmtId="0" fontId="23" fillId="13" borderId="14" xfId="0" applyFont="1" applyFill="1" applyBorder="1" applyAlignment="1">
      <alignment horizontal="center" vertical="center"/>
    </xf>
    <xf numFmtId="0" fontId="10" fillId="0" borderId="14" xfId="0" applyFont="1" applyBorder="1" applyAlignment="1">
      <alignment horizontal="center" vertical="center" wrapText="1"/>
    </xf>
    <xf numFmtId="0" fontId="22" fillId="20" borderId="14" xfId="0" applyFont="1" applyFill="1" applyBorder="1" applyAlignment="1">
      <alignment horizontal="center"/>
    </xf>
    <xf numFmtId="0" fontId="32" fillId="3" borderId="15" xfId="0" applyFont="1" applyFill="1" applyBorder="1" applyAlignment="1">
      <alignment horizontal="left" vertical="top"/>
    </xf>
    <xf numFmtId="0" fontId="10" fillId="0" borderId="15" xfId="0" applyFont="1" applyBorder="1" applyAlignment="1">
      <alignment horizontal="center" vertical="top"/>
    </xf>
    <xf numFmtId="0" fontId="28" fillId="0" borderId="0" xfId="0" applyFont="1"/>
    <xf numFmtId="0" fontId="19" fillId="0" borderId="0" xfId="0" applyFont="1" applyAlignment="1">
      <alignment horizontal="left" vertical="top" wrapText="1"/>
    </xf>
    <xf numFmtId="0" fontId="10" fillId="0" borderId="0" xfId="0" applyFont="1" applyAlignment="1">
      <alignment horizontal="left" vertical="top" wrapText="1"/>
    </xf>
    <xf numFmtId="0" fontId="31" fillId="0" borderId="0" xfId="0" applyFont="1"/>
    <xf numFmtId="0" fontId="19" fillId="0" borderId="0" xfId="0" applyFont="1"/>
    <xf numFmtId="14" fontId="10" fillId="11" borderId="30" xfId="0" applyNumberFormat="1" applyFont="1" applyFill="1" applyBorder="1" applyAlignment="1" applyProtection="1">
      <alignment horizontal="center" vertical="center" wrapText="1"/>
      <protection locked="0"/>
    </xf>
    <xf numFmtId="1" fontId="16" fillId="0" borderId="14" xfId="0" applyNumberFormat="1" applyFont="1" applyBorder="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center"/>
    </xf>
    <xf numFmtId="0" fontId="0" fillId="0" borderId="0" xfId="0" applyProtection="1">
      <protection locked="0"/>
    </xf>
    <xf numFmtId="14" fontId="11" fillId="11" borderId="14" xfId="0" applyNumberFormat="1" applyFont="1" applyFill="1" applyBorder="1" applyAlignment="1" applyProtection="1">
      <alignment horizontal="left" vertical="center"/>
      <protection locked="0"/>
    </xf>
    <xf numFmtId="0" fontId="10" fillId="0" borderId="0" xfId="0" applyFont="1" applyAlignment="1">
      <alignment horizontal="left"/>
    </xf>
    <xf numFmtId="0" fontId="19" fillId="0" borderId="0" xfId="0" applyFont="1" applyAlignment="1">
      <alignment horizontal="left"/>
    </xf>
    <xf numFmtId="0" fontId="10" fillId="6" borderId="14" xfId="0" applyFont="1" applyFill="1" applyBorder="1" applyAlignment="1">
      <alignment horizontal="center" vertical="center"/>
    </xf>
    <xf numFmtId="0" fontId="10" fillId="6" borderId="14" xfId="0" applyFont="1" applyFill="1" applyBorder="1" applyAlignment="1">
      <alignment horizontal="center" vertical="center" wrapText="1"/>
    </xf>
    <xf numFmtId="9" fontId="31" fillId="22" borderId="14" xfId="0" applyNumberFormat="1" applyFont="1" applyFill="1" applyBorder="1" applyAlignment="1">
      <alignment horizontal="center" vertical="center"/>
    </xf>
    <xf numFmtId="9" fontId="32" fillId="3" borderId="14" xfId="0" applyNumberFormat="1" applyFont="1" applyFill="1" applyBorder="1" applyAlignment="1">
      <alignment horizontal="center" vertical="center" wrapText="1"/>
    </xf>
    <xf numFmtId="166" fontId="31" fillId="22" borderId="14" xfId="0" applyNumberFormat="1" applyFont="1" applyFill="1" applyBorder="1" applyAlignment="1">
      <alignment horizontal="center" vertical="center"/>
    </xf>
    <xf numFmtId="166" fontId="32" fillId="3" borderId="14" xfId="0" applyNumberFormat="1" applyFont="1" applyFill="1" applyBorder="1" applyAlignment="1">
      <alignment horizontal="center" vertical="center" wrapText="1"/>
    </xf>
    <xf numFmtId="9" fontId="31" fillId="22" borderId="9" xfId="0" applyNumberFormat="1" applyFont="1" applyFill="1" applyBorder="1" applyAlignment="1">
      <alignment horizontal="center" vertical="center"/>
    </xf>
    <xf numFmtId="166" fontId="30" fillId="3" borderId="14" xfId="0" applyNumberFormat="1" applyFont="1" applyFill="1" applyBorder="1" applyAlignment="1">
      <alignment horizontal="center" vertical="center" wrapText="1"/>
    </xf>
    <xf numFmtId="166" fontId="10" fillId="0" borderId="14" xfId="0" applyNumberFormat="1" applyFont="1" applyBorder="1" applyAlignment="1">
      <alignment horizontal="center" vertical="center" wrapText="1"/>
    </xf>
    <xf numFmtId="0" fontId="40" fillId="0" borderId="0" xfId="0" applyFont="1" applyAlignment="1">
      <alignment vertical="center"/>
    </xf>
    <xf numFmtId="0" fontId="18" fillId="0" borderId="0" xfId="0" applyFont="1" applyAlignment="1">
      <alignment horizontal="center" vertical="center"/>
    </xf>
    <xf numFmtId="0" fontId="28"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28" fillId="2" borderId="27" xfId="0" applyFont="1" applyFill="1" applyBorder="1" applyAlignment="1" applyProtection="1">
      <alignment horizontal="center" vertical="center"/>
      <protection locked="0"/>
    </xf>
    <xf numFmtId="9" fontId="10" fillId="2" borderId="27" xfId="0" applyNumberFormat="1"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39" fillId="17" borderId="14" xfId="0" applyFont="1" applyFill="1" applyBorder="1" applyAlignment="1">
      <alignment vertical="center" wrapText="1"/>
    </xf>
    <xf numFmtId="0" fontId="39" fillId="17" borderId="24" xfId="0" applyFont="1" applyFill="1" applyBorder="1" applyAlignment="1">
      <alignment horizontal="center" vertical="center" wrapText="1"/>
    </xf>
    <xf numFmtId="0" fontId="37" fillId="0" borderId="14" xfId="4" applyFont="1" applyBorder="1" applyAlignment="1">
      <alignment vertical="center" wrapText="1"/>
    </xf>
    <xf numFmtId="0" fontId="16" fillId="0" borderId="0" xfId="0" applyFont="1" applyAlignment="1">
      <alignment horizontal="left" vertical="center"/>
    </xf>
    <xf numFmtId="0" fontId="19" fillId="0" borderId="0" xfId="0" applyFont="1" applyAlignment="1">
      <alignment horizontal="left" wrapText="1"/>
    </xf>
    <xf numFmtId="0" fontId="30" fillId="14" borderId="14" xfId="0" applyFont="1" applyFill="1" applyBorder="1" applyAlignment="1">
      <alignment horizontal="center" vertical="center"/>
    </xf>
    <xf numFmtId="0" fontId="30" fillId="15" borderId="14" xfId="0" applyFont="1" applyFill="1" applyBorder="1" applyAlignment="1">
      <alignment horizontal="center" vertical="center"/>
    </xf>
    <xf numFmtId="0" fontId="30" fillId="5" borderId="14" xfId="0" applyFont="1" applyFill="1" applyBorder="1" applyAlignment="1">
      <alignment horizontal="center" vertical="center"/>
    </xf>
    <xf numFmtId="0" fontId="34" fillId="20" borderId="26" xfId="0" applyFont="1" applyFill="1" applyBorder="1" applyAlignment="1">
      <alignment horizontal="left" vertical="center" wrapText="1"/>
    </xf>
    <xf numFmtId="14" fontId="10" fillId="11" borderId="30" xfId="0" applyNumberFormat="1" applyFont="1" applyFill="1" applyBorder="1" applyAlignment="1" applyProtection="1">
      <alignment horizontal="left" wrapText="1"/>
      <protection locked="0"/>
    </xf>
    <xf numFmtId="9" fontId="21" fillId="3" borderId="14" xfId="2" applyFont="1" applyFill="1" applyBorder="1" applyAlignment="1" applyProtection="1">
      <alignment horizontal="center"/>
    </xf>
    <xf numFmtId="9" fontId="44" fillId="0" borderId="14" xfId="2" applyFont="1" applyBorder="1" applyAlignment="1" applyProtection="1">
      <alignment horizontal="center" vertical="center"/>
    </xf>
    <xf numFmtId="0" fontId="13" fillId="2" borderId="14" xfId="0" applyFont="1" applyFill="1" applyBorder="1" applyAlignment="1">
      <alignment horizontal="center" vertical="center"/>
    </xf>
    <xf numFmtId="0" fontId="14" fillId="20" borderId="16" xfId="0" applyFont="1" applyFill="1" applyBorder="1" applyAlignment="1">
      <alignment horizontal="center" vertical="center" wrapText="1"/>
    </xf>
    <xf numFmtId="0" fontId="14" fillId="20" borderId="15" xfId="0" applyFont="1" applyFill="1" applyBorder="1" applyAlignment="1">
      <alignment horizontal="center" vertical="center" wrapText="1"/>
    </xf>
    <xf numFmtId="0" fontId="14" fillId="20" borderId="17" xfId="0" applyFont="1" applyFill="1" applyBorder="1" applyAlignment="1">
      <alignment horizontal="center" vertical="center" wrapText="1"/>
    </xf>
    <xf numFmtId="0" fontId="14" fillId="20" borderId="18" xfId="0" applyFont="1" applyFill="1" applyBorder="1" applyAlignment="1">
      <alignment horizontal="center" vertical="center" wrapText="1"/>
    </xf>
    <xf numFmtId="0" fontId="14" fillId="20" borderId="0" xfId="0" applyFont="1" applyFill="1" applyAlignment="1">
      <alignment horizontal="center" vertical="center" wrapText="1"/>
    </xf>
    <xf numFmtId="0" fontId="14" fillId="20" borderId="19" xfId="0" applyFont="1" applyFill="1" applyBorder="1" applyAlignment="1">
      <alignment horizontal="center" vertical="center" wrapText="1"/>
    </xf>
    <xf numFmtId="0" fontId="14" fillId="20" borderId="20" xfId="0" applyFont="1" applyFill="1" applyBorder="1" applyAlignment="1">
      <alignment horizontal="center" vertical="center" wrapText="1"/>
    </xf>
    <xf numFmtId="0" fontId="14" fillId="20" borderId="8" xfId="0" applyFont="1" applyFill="1" applyBorder="1" applyAlignment="1">
      <alignment horizontal="center" vertical="center" wrapText="1"/>
    </xf>
    <xf numFmtId="0" fontId="14" fillId="20" borderId="21" xfId="0" applyFont="1" applyFill="1" applyBorder="1" applyAlignment="1">
      <alignment horizontal="center" vertical="center" wrapText="1"/>
    </xf>
    <xf numFmtId="0" fontId="19" fillId="19" borderId="9" xfId="0" applyFont="1" applyFill="1" applyBorder="1" applyAlignment="1">
      <alignment horizontal="left" vertical="center" wrapText="1"/>
    </xf>
    <xf numFmtId="0" fontId="19" fillId="19" borderId="10" xfId="0" applyFont="1" applyFill="1" applyBorder="1" applyAlignment="1">
      <alignment horizontal="left" vertical="center" wrapText="1"/>
    </xf>
    <xf numFmtId="0" fontId="16" fillId="0" borderId="14" xfId="0" applyFont="1" applyBorder="1" applyAlignment="1" applyProtection="1">
      <alignment horizontal="left" vertical="top" wrapText="1"/>
      <protection locked="0"/>
    </xf>
    <xf numFmtId="0" fontId="21" fillId="0" borderId="14" xfId="0" applyFont="1" applyBorder="1" applyAlignment="1">
      <alignment horizontal="center"/>
    </xf>
    <xf numFmtId="9" fontId="21" fillId="0" borderId="24" xfId="2" applyFont="1" applyBorder="1" applyAlignment="1" applyProtection="1">
      <alignment horizontal="center" vertical="center"/>
    </xf>
    <xf numFmtId="9" fontId="21" fillId="0" borderId="22" xfId="2" applyFont="1" applyBorder="1" applyAlignment="1" applyProtection="1">
      <alignment horizontal="center" vertical="center"/>
    </xf>
    <xf numFmtId="9" fontId="21" fillId="0" borderId="23" xfId="2" applyFont="1" applyBorder="1" applyAlignment="1" applyProtection="1">
      <alignment horizontal="center" vertical="center"/>
    </xf>
    <xf numFmtId="165" fontId="10" fillId="21" borderId="24" xfId="1" applyNumberFormat="1" applyFont="1" applyFill="1" applyBorder="1" applyAlignment="1" applyProtection="1">
      <alignment horizontal="center"/>
      <protection locked="0"/>
    </xf>
    <xf numFmtId="165" fontId="10" fillId="21" borderId="22" xfId="1" applyNumberFormat="1" applyFont="1" applyFill="1" applyBorder="1" applyAlignment="1" applyProtection="1">
      <alignment horizontal="center"/>
      <protection locked="0"/>
    </xf>
    <xf numFmtId="165" fontId="10" fillId="21" borderId="23" xfId="1" applyNumberFormat="1" applyFont="1" applyFill="1" applyBorder="1" applyAlignment="1" applyProtection="1">
      <alignment horizontal="center"/>
      <protection locked="0"/>
    </xf>
    <xf numFmtId="0" fontId="23" fillId="18" borderId="9" xfId="0" applyFont="1" applyFill="1" applyBorder="1" applyAlignment="1">
      <alignment horizontal="left" vertical="center" wrapText="1"/>
    </xf>
    <xf numFmtId="0" fontId="23" fillId="18" borderId="10" xfId="0" applyFont="1" applyFill="1" applyBorder="1" applyAlignment="1">
      <alignment horizontal="left" vertical="center" wrapText="1"/>
    </xf>
    <xf numFmtId="0" fontId="10" fillId="21" borderId="24" xfId="0" applyFont="1" applyFill="1" applyBorder="1" applyAlignment="1" applyProtection="1">
      <alignment horizontal="center" vertical="center" wrapText="1"/>
      <protection locked="0"/>
    </xf>
    <xf numFmtId="0" fontId="10" fillId="21" borderId="22" xfId="0" applyFont="1" applyFill="1" applyBorder="1" applyAlignment="1" applyProtection="1">
      <alignment horizontal="center" vertical="center" wrapText="1"/>
      <protection locked="0"/>
    </xf>
    <xf numFmtId="0" fontId="10" fillId="21" borderId="23" xfId="0" applyFont="1" applyFill="1" applyBorder="1" applyAlignment="1" applyProtection="1">
      <alignment horizontal="center" vertical="center" wrapText="1"/>
      <protection locked="0"/>
    </xf>
    <xf numFmtId="0" fontId="10" fillId="21" borderId="24" xfId="0" applyFont="1" applyFill="1" applyBorder="1" applyAlignment="1" applyProtection="1">
      <alignment horizontal="center" vertical="center"/>
      <protection locked="0"/>
    </xf>
    <xf numFmtId="0" fontId="10" fillId="21" borderId="22" xfId="0" applyFont="1" applyFill="1" applyBorder="1" applyAlignment="1" applyProtection="1">
      <alignment horizontal="center" vertical="center"/>
      <protection locked="0"/>
    </xf>
    <xf numFmtId="0" fontId="10" fillId="21" borderId="23" xfId="0" applyFont="1" applyFill="1" applyBorder="1" applyAlignment="1" applyProtection="1">
      <alignment horizontal="center" vertical="center"/>
      <protection locked="0"/>
    </xf>
    <xf numFmtId="0" fontId="22" fillId="20" borderId="16" xfId="0" applyFont="1" applyFill="1" applyBorder="1" applyAlignment="1">
      <alignment horizontal="center" vertical="center" wrapText="1"/>
    </xf>
    <xf numFmtId="0" fontId="22" fillId="20" borderId="15" xfId="0" applyFont="1" applyFill="1" applyBorder="1" applyAlignment="1">
      <alignment horizontal="center" vertical="center" wrapText="1"/>
    </xf>
    <xf numFmtId="0" fontId="22" fillId="20" borderId="17" xfId="0" applyFont="1" applyFill="1" applyBorder="1" applyAlignment="1">
      <alignment horizontal="center" vertical="center" wrapText="1"/>
    </xf>
    <xf numFmtId="0" fontId="22" fillId="20" borderId="20" xfId="0" applyFont="1" applyFill="1" applyBorder="1" applyAlignment="1">
      <alignment horizontal="center" vertical="center" wrapText="1"/>
    </xf>
    <xf numFmtId="0" fontId="22" fillId="20" borderId="8" xfId="0" applyFont="1" applyFill="1" applyBorder="1" applyAlignment="1">
      <alignment horizontal="center" vertical="center" wrapText="1"/>
    </xf>
    <xf numFmtId="0" fontId="22" fillId="20" borderId="21" xfId="0" applyFont="1" applyFill="1" applyBorder="1" applyAlignment="1">
      <alignment horizontal="center" vertical="center" wrapText="1"/>
    </xf>
    <xf numFmtId="6" fontId="10" fillId="0" borderId="0" xfId="0" applyNumberFormat="1" applyFont="1" applyAlignment="1">
      <alignment horizontal="center"/>
    </xf>
    <xf numFmtId="6" fontId="10" fillId="21" borderId="14" xfId="0" applyNumberFormat="1" applyFont="1" applyFill="1" applyBorder="1" applyAlignment="1" applyProtection="1">
      <alignment horizontal="center"/>
      <protection locked="0"/>
    </xf>
    <xf numFmtId="170" fontId="10" fillId="21" borderId="14" xfId="0" applyNumberFormat="1" applyFont="1" applyFill="1" applyBorder="1" applyAlignment="1" applyProtection="1">
      <alignment horizontal="center" vertical="center"/>
      <protection locked="0"/>
    </xf>
    <xf numFmtId="0" fontId="43" fillId="0" borderId="14" xfId="0" applyFont="1" applyBorder="1" applyAlignment="1" applyProtection="1">
      <alignment horizontal="left" vertical="top" wrapText="1"/>
      <protection locked="0"/>
    </xf>
    <xf numFmtId="0" fontId="45" fillId="19" borderId="14" xfId="0" applyFont="1" applyFill="1" applyBorder="1" applyAlignment="1">
      <alignment horizontal="center" vertical="center" wrapText="1"/>
    </xf>
    <xf numFmtId="9" fontId="21" fillId="0" borderId="16" xfId="2" applyFont="1" applyBorder="1" applyAlignment="1" applyProtection="1">
      <alignment horizontal="center" vertical="center"/>
    </xf>
    <xf numFmtId="9" fontId="21" fillId="0" borderId="15" xfId="2" applyFont="1" applyBorder="1" applyAlignment="1" applyProtection="1">
      <alignment horizontal="center" vertical="center"/>
    </xf>
    <xf numFmtId="9" fontId="21" fillId="0" borderId="17" xfId="2" applyFont="1" applyBorder="1" applyAlignment="1" applyProtection="1">
      <alignment horizontal="center" vertical="center"/>
    </xf>
    <xf numFmtId="9" fontId="44" fillId="0" borderId="14" xfId="2" applyFont="1" applyFill="1" applyBorder="1" applyAlignment="1" applyProtection="1">
      <alignment horizontal="center"/>
    </xf>
    <xf numFmtId="0" fontId="19" fillId="19" borderId="14" xfId="0" applyFont="1" applyFill="1" applyBorder="1" applyAlignment="1">
      <alignment horizontal="left" vertical="center" wrapText="1"/>
    </xf>
    <xf numFmtId="0" fontId="16" fillId="0" borderId="24" xfId="0" applyFont="1" applyBorder="1" applyAlignment="1" applyProtection="1">
      <alignment horizontal="left" vertical="top" wrapText="1"/>
      <protection locked="0"/>
    </xf>
    <xf numFmtId="0" fontId="16" fillId="0" borderId="22" xfId="0"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23" fillId="18" borderId="14" xfId="0" applyFont="1" applyFill="1" applyBorder="1" applyAlignment="1">
      <alignment horizontal="left" vertical="center" wrapText="1"/>
    </xf>
    <xf numFmtId="0" fontId="16" fillId="0" borderId="24" xfId="0" quotePrefix="1" applyFont="1" applyBorder="1" applyAlignment="1" applyProtection="1">
      <alignment horizontal="left" vertical="top" wrapText="1"/>
      <protection locked="0"/>
    </xf>
    <xf numFmtId="0" fontId="24" fillId="12" borderId="24" xfId="0" applyFont="1" applyFill="1" applyBorder="1" applyAlignment="1">
      <alignment horizontal="center"/>
    </xf>
    <xf numFmtId="0" fontId="24" fillId="12" borderId="23" xfId="0" applyFont="1" applyFill="1" applyBorder="1" applyAlignment="1">
      <alignment horizontal="center"/>
    </xf>
    <xf numFmtId="9" fontId="21" fillId="11" borderId="16" xfId="2" applyFont="1" applyFill="1" applyBorder="1" applyAlignment="1" applyProtection="1">
      <alignment horizontal="center" vertical="center"/>
      <protection locked="0"/>
    </xf>
    <xf numFmtId="9" fontId="21" fillId="11" borderId="17" xfId="2" applyFont="1" applyFill="1" applyBorder="1" applyAlignment="1" applyProtection="1">
      <alignment horizontal="center" vertical="center"/>
      <protection locked="0"/>
    </xf>
    <xf numFmtId="9" fontId="21" fillId="11" borderId="20" xfId="2" applyFont="1" applyFill="1" applyBorder="1" applyAlignment="1" applyProtection="1">
      <alignment horizontal="center" vertical="center"/>
      <protection locked="0"/>
    </xf>
    <xf numFmtId="9" fontId="21" fillId="11" borderId="21" xfId="2" applyFont="1" applyFill="1" applyBorder="1" applyAlignment="1" applyProtection="1">
      <alignment horizontal="center" vertical="center"/>
      <protection locked="0"/>
    </xf>
    <xf numFmtId="0" fontId="46" fillId="0" borderId="0" xfId="0" quotePrefix="1" applyFont="1" applyAlignment="1">
      <alignment horizontal="left" vertical="center" wrapText="1"/>
    </xf>
    <xf numFmtId="0" fontId="46" fillId="0" borderId="0" xfId="0" applyFont="1" applyAlignment="1">
      <alignment horizontal="left" vertical="center" wrapText="1"/>
    </xf>
    <xf numFmtId="0" fontId="46" fillId="0" borderId="8" xfId="0" applyFont="1" applyBorder="1" applyAlignment="1">
      <alignment horizontal="left" vertical="center" wrapText="1"/>
    </xf>
    <xf numFmtId="9" fontId="44" fillId="0" borderId="24" xfId="2" applyFont="1" applyFill="1" applyBorder="1" applyAlignment="1" applyProtection="1">
      <alignment horizontal="center" vertical="center"/>
    </xf>
    <xf numFmtId="9" fontId="44" fillId="0" borderId="23" xfId="2" applyFont="1" applyFill="1" applyBorder="1" applyAlignment="1" applyProtection="1">
      <alignment horizontal="center" vertical="center"/>
    </xf>
    <xf numFmtId="9" fontId="44" fillId="0" borderId="24" xfId="2" applyFont="1" applyFill="1" applyBorder="1" applyAlignment="1" applyProtection="1">
      <alignment horizontal="center"/>
    </xf>
    <xf numFmtId="9" fontId="44" fillId="0" borderId="23" xfId="2" applyFont="1" applyFill="1" applyBorder="1" applyAlignment="1" applyProtection="1">
      <alignment horizontal="center"/>
    </xf>
    <xf numFmtId="0" fontId="10" fillId="0" borderId="24"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168" fontId="10" fillId="21" borderId="24" xfId="0" applyNumberFormat="1" applyFont="1" applyFill="1" applyBorder="1" applyAlignment="1" applyProtection="1">
      <alignment horizontal="left" vertical="center"/>
      <protection locked="0"/>
    </xf>
    <xf numFmtId="168" fontId="10" fillId="21" borderId="22" xfId="0" applyNumberFormat="1" applyFont="1" applyFill="1" applyBorder="1" applyAlignment="1" applyProtection="1">
      <alignment horizontal="left" vertical="center"/>
      <protection locked="0"/>
    </xf>
    <xf numFmtId="168" fontId="10" fillId="21" borderId="23" xfId="0" applyNumberFormat="1" applyFont="1" applyFill="1" applyBorder="1" applyAlignment="1" applyProtection="1">
      <alignment horizontal="left" vertical="center"/>
      <protection locked="0"/>
    </xf>
    <xf numFmtId="1" fontId="10" fillId="21" borderId="24" xfId="0" applyNumberFormat="1" applyFont="1" applyFill="1" applyBorder="1" applyAlignment="1" applyProtection="1">
      <alignment horizontal="left" vertical="center"/>
      <protection locked="0"/>
    </xf>
    <xf numFmtId="1" fontId="10" fillId="21" borderId="22" xfId="0" applyNumberFormat="1" applyFont="1" applyFill="1" applyBorder="1" applyAlignment="1" applyProtection="1">
      <alignment horizontal="left" vertical="center"/>
      <protection locked="0"/>
    </xf>
    <xf numFmtId="1" fontId="10" fillId="21" borderId="23" xfId="0" applyNumberFormat="1" applyFont="1" applyFill="1" applyBorder="1" applyAlignment="1" applyProtection="1">
      <alignment horizontal="left" vertical="center"/>
      <protection locked="0"/>
    </xf>
    <xf numFmtId="0" fontId="10" fillId="21" borderId="24" xfId="0" applyFont="1" applyFill="1" applyBorder="1" applyAlignment="1">
      <alignment horizontal="center" vertical="center"/>
    </xf>
    <xf numFmtId="0" fontId="10" fillId="21" borderId="22" xfId="0" applyFont="1" applyFill="1" applyBorder="1" applyAlignment="1">
      <alignment horizontal="center" vertical="center"/>
    </xf>
    <xf numFmtId="0" fontId="10" fillId="21" borderId="23" xfId="0" applyFont="1" applyFill="1" applyBorder="1" applyAlignment="1">
      <alignment horizontal="center" vertical="center"/>
    </xf>
    <xf numFmtId="0" fontId="21" fillId="15" borderId="14" xfId="0" applyFont="1" applyFill="1" applyBorder="1" applyAlignment="1">
      <alignment horizontal="center" vertical="center"/>
    </xf>
    <xf numFmtId="0" fontId="22" fillId="20" borderId="24" xfId="0" applyFont="1" applyFill="1" applyBorder="1" applyAlignment="1">
      <alignment horizontal="left"/>
    </xf>
    <xf numFmtId="0" fontId="22" fillId="20" borderId="22" xfId="0" applyFont="1" applyFill="1" applyBorder="1" applyAlignment="1">
      <alignment horizontal="left"/>
    </xf>
    <xf numFmtId="0" fontId="22" fillId="20" borderId="23" xfId="0" applyFont="1" applyFill="1" applyBorder="1" applyAlignment="1">
      <alignment horizontal="left"/>
    </xf>
    <xf numFmtId="166" fontId="26" fillId="0" borderId="0" xfId="2" applyNumberFormat="1" applyFont="1" applyBorder="1" applyAlignment="1" applyProtection="1">
      <alignment horizontal="center" vertical="center"/>
    </xf>
    <xf numFmtId="0" fontId="21" fillId="5" borderId="14" xfId="0" applyFont="1" applyFill="1" applyBorder="1" applyAlignment="1">
      <alignment horizontal="center" vertical="center"/>
    </xf>
    <xf numFmtId="0" fontId="21" fillId="14" borderId="14" xfId="0" applyFont="1" applyFill="1" applyBorder="1" applyAlignment="1">
      <alignment horizontal="center" vertical="center"/>
    </xf>
    <xf numFmtId="0" fontId="31" fillId="22" borderId="14" xfId="0" applyFont="1" applyFill="1" applyBorder="1" applyAlignment="1">
      <alignment horizontal="left" vertical="top" wrapText="1"/>
    </xf>
    <xf numFmtId="0" fontId="32" fillId="3" borderId="14" xfId="0" applyFont="1" applyFill="1" applyBorder="1" applyAlignment="1">
      <alignment horizontal="left" vertical="center" wrapText="1"/>
    </xf>
    <xf numFmtId="0" fontId="31" fillId="22" borderId="14" xfId="0" applyFont="1" applyFill="1" applyBorder="1" applyAlignment="1">
      <alignment horizontal="left" vertical="top"/>
    </xf>
    <xf numFmtId="0" fontId="10" fillId="0" borderId="24"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14" xfId="0" applyFont="1" applyBorder="1" applyAlignment="1">
      <alignment horizontal="left" vertical="center" wrapText="1"/>
    </xf>
    <xf numFmtId="0" fontId="30" fillId="0" borderId="0" xfId="0" applyFont="1" applyAlignment="1">
      <alignment horizontal="center" vertical="top"/>
    </xf>
    <xf numFmtId="0" fontId="10" fillId="22" borderId="14" xfId="0" applyFont="1" applyFill="1" applyBorder="1" applyAlignment="1">
      <alignment horizontal="left" vertical="center"/>
    </xf>
    <xf numFmtId="0" fontId="10" fillId="0" borderId="14" xfId="0" applyFont="1" applyBorder="1" applyAlignment="1">
      <alignment horizontal="center" vertical="center" wrapText="1"/>
    </xf>
    <xf numFmtId="0" fontId="10" fillId="22" borderId="14" xfId="0" applyFont="1" applyFill="1" applyBorder="1" applyAlignment="1">
      <alignment horizontal="left" vertical="top"/>
    </xf>
    <xf numFmtId="0" fontId="30" fillId="3" borderId="24" xfId="0" applyFont="1" applyFill="1" applyBorder="1" applyAlignment="1">
      <alignment horizontal="left" vertical="center" wrapText="1"/>
    </xf>
    <xf numFmtId="0" fontId="30" fillId="3" borderId="23" xfId="0" applyFont="1" applyFill="1" applyBorder="1" applyAlignment="1">
      <alignment horizontal="left" vertical="center" wrapText="1"/>
    </xf>
    <xf numFmtId="0" fontId="30" fillId="0" borderId="0" xfId="0" applyFont="1" applyAlignment="1">
      <alignment horizontal="left" vertical="top"/>
    </xf>
    <xf numFmtId="0" fontId="10" fillId="22" borderId="24" xfId="0" applyFont="1" applyFill="1" applyBorder="1" applyAlignment="1">
      <alignment horizontal="left" vertical="top"/>
    </xf>
    <xf numFmtId="0" fontId="10" fillId="22" borderId="22" xfId="0" applyFont="1" applyFill="1" applyBorder="1" applyAlignment="1">
      <alignment horizontal="left" vertical="top"/>
    </xf>
    <xf numFmtId="0" fontId="10" fillId="22" borderId="14" xfId="0" applyFont="1" applyFill="1" applyBorder="1" applyAlignment="1">
      <alignment vertical="top"/>
    </xf>
    <xf numFmtId="0" fontId="10" fillId="0" borderId="24"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30" fillId="11" borderId="24" xfId="0" applyFont="1" applyFill="1" applyBorder="1" applyAlignment="1">
      <alignment horizontal="left" vertical="center" wrapText="1"/>
    </xf>
    <xf numFmtId="0" fontId="30" fillId="11" borderId="23" xfId="0" applyFont="1" applyFill="1" applyBorder="1" applyAlignment="1">
      <alignment horizontal="left" vertical="center" wrapText="1"/>
    </xf>
    <xf numFmtId="0" fontId="10" fillId="11" borderId="14" xfId="0" applyFont="1" applyFill="1" applyBorder="1" applyAlignment="1" applyProtection="1">
      <alignment horizontal="left" vertical="top" wrapText="1"/>
      <protection locked="0"/>
    </xf>
    <xf numFmtId="0" fontId="10" fillId="11" borderId="24" xfId="0" applyFont="1" applyFill="1" applyBorder="1" applyAlignment="1" applyProtection="1">
      <alignment horizontal="left" vertical="top" wrapText="1"/>
      <protection locked="0"/>
    </xf>
    <xf numFmtId="0" fontId="10" fillId="11" borderId="22" xfId="0" applyFont="1" applyFill="1" applyBorder="1" applyAlignment="1" applyProtection="1">
      <alignment horizontal="left" vertical="top" wrapText="1"/>
      <protection locked="0"/>
    </xf>
    <xf numFmtId="0" fontId="10" fillId="11" borderId="31" xfId="0" applyFont="1" applyFill="1" applyBorder="1" applyAlignment="1" applyProtection="1">
      <alignment horizontal="left" vertical="top" wrapText="1"/>
      <protection locked="0"/>
    </xf>
    <xf numFmtId="0" fontId="10" fillId="11" borderId="23" xfId="0" applyFont="1" applyFill="1" applyBorder="1" applyAlignment="1" applyProtection="1">
      <alignment horizontal="left" vertical="top" wrapText="1"/>
      <protection locked="0"/>
    </xf>
    <xf numFmtId="0" fontId="10" fillId="11" borderId="16" xfId="0" applyFont="1" applyFill="1" applyBorder="1" applyAlignment="1" applyProtection="1">
      <alignment horizontal="left" vertical="top" wrapText="1"/>
      <protection locked="0"/>
    </xf>
    <xf numFmtId="0" fontId="10" fillId="11" borderId="15" xfId="0" applyFont="1" applyFill="1" applyBorder="1" applyAlignment="1" applyProtection="1">
      <alignment horizontal="left" vertical="top" wrapText="1"/>
      <protection locked="0"/>
    </xf>
    <xf numFmtId="0" fontId="10" fillId="11" borderId="28" xfId="0" applyFont="1" applyFill="1" applyBorder="1" applyAlignment="1" applyProtection="1">
      <alignment horizontal="left" vertical="top" wrapText="1"/>
      <protection locked="0"/>
    </xf>
    <xf numFmtId="0" fontId="10" fillId="11" borderId="17" xfId="0" applyFont="1" applyFill="1" applyBorder="1" applyAlignment="1" applyProtection="1">
      <alignment horizontal="left" vertical="top" wrapText="1"/>
      <protection locked="0"/>
    </xf>
    <xf numFmtId="0" fontId="10" fillId="11" borderId="18" xfId="0" applyFont="1" applyFill="1" applyBorder="1" applyAlignment="1" applyProtection="1">
      <alignment horizontal="left" vertical="top" wrapText="1"/>
      <protection locked="0"/>
    </xf>
    <xf numFmtId="0" fontId="10" fillId="11" borderId="0" xfId="0" applyFont="1" applyFill="1" applyAlignment="1" applyProtection="1">
      <alignment horizontal="left" vertical="top" wrapText="1"/>
      <protection locked="0"/>
    </xf>
    <xf numFmtId="0" fontId="10" fillId="11" borderId="5" xfId="0" applyFont="1" applyFill="1" applyBorder="1" applyAlignment="1" applyProtection="1">
      <alignment horizontal="left" vertical="top" wrapText="1"/>
      <protection locked="0"/>
    </xf>
    <xf numFmtId="0" fontId="10" fillId="11" borderId="19" xfId="0" applyFont="1" applyFill="1" applyBorder="1" applyAlignment="1" applyProtection="1">
      <alignment horizontal="left" vertical="top" wrapText="1"/>
      <protection locked="0"/>
    </xf>
    <xf numFmtId="0" fontId="10" fillId="11" borderId="20" xfId="0" applyFont="1" applyFill="1" applyBorder="1" applyAlignment="1" applyProtection="1">
      <alignment horizontal="left" vertical="top" wrapText="1"/>
      <protection locked="0"/>
    </xf>
    <xf numFmtId="0" fontId="10" fillId="11" borderId="8" xfId="0" applyFont="1" applyFill="1" applyBorder="1" applyAlignment="1" applyProtection="1">
      <alignment horizontal="left" vertical="top" wrapText="1"/>
      <protection locked="0"/>
    </xf>
    <xf numFmtId="0" fontId="10" fillId="11" borderId="29" xfId="0" applyFont="1" applyFill="1" applyBorder="1" applyAlignment="1" applyProtection="1">
      <alignment horizontal="left" vertical="top" wrapText="1"/>
      <protection locked="0"/>
    </xf>
    <xf numFmtId="0" fontId="10" fillId="11" borderId="21" xfId="0" applyFont="1" applyFill="1" applyBorder="1" applyAlignment="1" applyProtection="1">
      <alignment horizontal="left" vertical="top" wrapText="1"/>
      <protection locked="0"/>
    </xf>
    <xf numFmtId="0" fontId="28" fillId="0" borderId="8" xfId="0" applyFont="1" applyBorder="1" applyAlignment="1">
      <alignment horizontal="left" wrapText="1"/>
    </xf>
    <xf numFmtId="0" fontId="19" fillId="0" borderId="15" xfId="0" applyFont="1" applyBorder="1" applyAlignment="1">
      <alignment horizontal="left" wrapText="1"/>
    </xf>
    <xf numFmtId="0" fontId="19" fillId="0" borderId="0" xfId="0" applyFont="1" applyAlignment="1">
      <alignment horizontal="left" wrapText="1"/>
    </xf>
    <xf numFmtId="0" fontId="19" fillId="0" borderId="0" xfId="0" applyFont="1" applyAlignment="1">
      <alignment horizontal="right" vertical="center" wrapText="1"/>
    </xf>
    <xf numFmtId="0" fontId="19" fillId="0" borderId="15" xfId="0" applyFont="1" applyBorder="1" applyAlignment="1">
      <alignment horizontal="right" vertical="center" wrapText="1"/>
    </xf>
    <xf numFmtId="0" fontId="10" fillId="21" borderId="14" xfId="0" applyFont="1" applyFill="1" applyBorder="1" applyAlignment="1">
      <alignment horizontal="center" vertical="center"/>
    </xf>
    <xf numFmtId="0" fontId="10" fillId="22" borderId="14" xfId="0" applyFont="1" applyFill="1" applyBorder="1" applyAlignment="1">
      <alignment horizontal="left"/>
    </xf>
    <xf numFmtId="0" fontId="31" fillId="22" borderId="24" xfId="0" applyFont="1" applyFill="1" applyBorder="1" applyAlignment="1">
      <alignment horizontal="left" vertical="top"/>
    </xf>
    <xf numFmtId="0" fontId="31" fillId="22" borderId="23" xfId="0" applyFont="1" applyFill="1" applyBorder="1" applyAlignment="1">
      <alignment horizontal="left" vertical="top"/>
    </xf>
    <xf numFmtId="0" fontId="29" fillId="0" borderId="0" xfId="0" applyFont="1" applyAlignment="1">
      <alignment horizontal="center" vertical="center"/>
    </xf>
    <xf numFmtId="0" fontId="29" fillId="0" borderId="0" xfId="0" applyFont="1" applyAlignment="1">
      <alignment horizontal="center" vertical="center" wrapText="1"/>
    </xf>
    <xf numFmtId="0" fontId="22" fillId="20" borderId="14" xfId="0" applyFont="1" applyFill="1" applyBorder="1" applyAlignment="1">
      <alignment horizontal="left"/>
    </xf>
    <xf numFmtId="0" fontId="23" fillId="0" borderId="0" xfId="0" applyFont="1" applyAlignment="1">
      <alignment horizontal="center" vertical="center"/>
    </xf>
    <xf numFmtId="0" fontId="23" fillId="4" borderId="14" xfId="0" applyFont="1" applyFill="1" applyBorder="1" applyAlignment="1">
      <alignment horizontal="center" vertical="center"/>
    </xf>
    <xf numFmtId="0" fontId="30" fillId="0" borderId="14" xfId="0" applyFont="1" applyBorder="1" applyAlignment="1">
      <alignment horizontal="center" vertical="center" wrapText="1"/>
    </xf>
    <xf numFmtId="0" fontId="23" fillId="0" borderId="0" xfId="0" applyFont="1" applyAlignment="1">
      <alignment horizontal="left"/>
    </xf>
    <xf numFmtId="0" fontId="14" fillId="20" borderId="15" xfId="0" applyFont="1" applyFill="1" applyBorder="1" applyAlignment="1">
      <alignment horizontal="center" vertical="center"/>
    </xf>
    <xf numFmtId="0" fontId="14" fillId="20" borderId="17" xfId="0" applyFont="1" applyFill="1" applyBorder="1" applyAlignment="1">
      <alignment horizontal="center" vertical="center"/>
    </xf>
    <xf numFmtId="0" fontId="14" fillId="20" borderId="18" xfId="0" applyFont="1" applyFill="1" applyBorder="1" applyAlignment="1">
      <alignment horizontal="center" vertical="center"/>
    </xf>
    <xf numFmtId="0" fontId="14" fillId="20" borderId="0" xfId="0" applyFont="1" applyFill="1" applyAlignment="1">
      <alignment horizontal="center" vertical="center"/>
    </xf>
    <xf numFmtId="0" fontId="14" fillId="20" borderId="19" xfId="0" applyFont="1" applyFill="1" applyBorder="1" applyAlignment="1">
      <alignment horizontal="center" vertical="center"/>
    </xf>
    <xf numFmtId="0" fontId="14" fillId="20" borderId="20" xfId="0" applyFont="1" applyFill="1" applyBorder="1" applyAlignment="1">
      <alignment horizontal="center" vertical="center"/>
    </xf>
    <xf numFmtId="0" fontId="14" fillId="20" borderId="8" xfId="0" applyFont="1" applyFill="1" applyBorder="1" applyAlignment="1">
      <alignment horizontal="center" vertical="center"/>
    </xf>
    <xf numFmtId="0" fontId="14" fillId="20" borderId="21" xfId="0" applyFont="1" applyFill="1" applyBorder="1" applyAlignment="1">
      <alignment horizontal="center" vertical="center"/>
    </xf>
    <xf numFmtId="0" fontId="10" fillId="21" borderId="14" xfId="0" applyFont="1" applyFill="1" applyBorder="1" applyAlignment="1">
      <alignment horizontal="center" vertical="center" wrapText="1"/>
    </xf>
    <xf numFmtId="6" fontId="10" fillId="21" borderId="24" xfId="0" applyNumberFormat="1" applyFont="1" applyFill="1" applyBorder="1" applyAlignment="1">
      <alignment horizontal="center" vertical="center"/>
    </xf>
    <xf numFmtId="6" fontId="10" fillId="21" borderId="22" xfId="0" applyNumberFormat="1" applyFont="1" applyFill="1" applyBorder="1" applyAlignment="1">
      <alignment horizontal="center" vertical="center"/>
    </xf>
    <xf numFmtId="6" fontId="10" fillId="21" borderId="23" xfId="0" applyNumberFormat="1" applyFont="1" applyFill="1" applyBorder="1" applyAlignment="1">
      <alignment horizontal="center" vertical="center"/>
    </xf>
    <xf numFmtId="169" fontId="10" fillId="21" borderId="24" xfId="0" applyNumberFormat="1" applyFont="1" applyFill="1" applyBorder="1" applyAlignment="1">
      <alignment horizontal="center" vertical="center"/>
    </xf>
    <xf numFmtId="169" fontId="10" fillId="21" borderId="22" xfId="0" applyNumberFormat="1" applyFont="1" applyFill="1" applyBorder="1" applyAlignment="1">
      <alignment horizontal="center" vertical="center"/>
    </xf>
    <xf numFmtId="169" fontId="10" fillId="21" borderId="23" xfId="0" applyNumberFormat="1" applyFont="1" applyFill="1" applyBorder="1" applyAlignment="1">
      <alignment horizontal="center" vertical="center"/>
    </xf>
    <xf numFmtId="1" fontId="10" fillId="21" borderId="24" xfId="0" applyNumberFormat="1" applyFont="1" applyFill="1" applyBorder="1" applyAlignment="1">
      <alignment horizontal="center" vertical="center"/>
    </xf>
    <xf numFmtId="0" fontId="20" fillId="0" borderId="8" xfId="0" applyFont="1" applyBorder="1" applyAlignment="1">
      <alignment horizontal="center" vertical="center"/>
    </xf>
    <xf numFmtId="0" fontId="10" fillId="0" borderId="8" xfId="0" applyFont="1" applyBorder="1" applyAlignment="1">
      <alignment horizontal="center" vertical="center"/>
    </xf>
    <xf numFmtId="0" fontId="12" fillId="0" borderId="0" xfId="0" applyFont="1" applyAlignment="1">
      <alignment horizontal="center" vertical="center"/>
    </xf>
    <xf numFmtId="0" fontId="13" fillId="0" borderId="24" xfId="4" applyFont="1" applyBorder="1" applyAlignment="1">
      <alignment horizontal="left" vertical="center" wrapText="1"/>
    </xf>
    <xf numFmtId="0" fontId="13" fillId="0" borderId="22" xfId="4" applyFont="1" applyBorder="1" applyAlignment="1">
      <alignment horizontal="left" vertical="center" wrapText="1"/>
    </xf>
    <xf numFmtId="0" fontId="13" fillId="0" borderId="23" xfId="4" applyFont="1" applyBorder="1" applyAlignment="1">
      <alignment horizontal="left" vertical="center" wrapText="1"/>
    </xf>
    <xf numFmtId="0" fontId="37" fillId="0" borderId="24" xfId="4" applyFont="1" applyBorder="1" applyAlignment="1">
      <alignment horizontal="left" vertical="center" wrapText="1"/>
    </xf>
    <xf numFmtId="0" fontId="37" fillId="0" borderId="22" xfId="4" applyFont="1" applyBorder="1" applyAlignment="1">
      <alignment horizontal="left" vertical="center" wrapText="1"/>
    </xf>
    <xf numFmtId="0" fontId="37" fillId="0" borderId="23" xfId="4" applyFont="1" applyBorder="1" applyAlignment="1">
      <alignment horizontal="left" vertical="center" wrapText="1"/>
    </xf>
    <xf numFmtId="0" fontId="39" fillId="23" borderId="14" xfId="0" applyFont="1" applyFill="1" applyBorder="1" applyAlignment="1">
      <alignment horizontal="center" vertical="center" wrapText="1"/>
    </xf>
    <xf numFmtId="0" fontId="39" fillId="17" borderId="14" xfId="0" applyFont="1" applyFill="1" applyBorder="1" applyAlignment="1">
      <alignment horizontal="center" vertical="center" wrapText="1"/>
    </xf>
    <xf numFmtId="0" fontId="10" fillId="0" borderId="0" xfId="0" applyFont="1" applyAlignment="1">
      <alignment horizontal="center" vertical="center"/>
    </xf>
    <xf numFmtId="0" fontId="23" fillId="0" borderId="0" xfId="0" applyFont="1" applyAlignment="1">
      <alignment horizontal="center"/>
    </xf>
    <xf numFmtId="0" fontId="23" fillId="17" borderId="24" xfId="0" applyFont="1" applyFill="1" applyBorder="1" applyAlignment="1">
      <alignment horizontal="left" vertical="center" wrapText="1" indent="1"/>
    </xf>
    <xf numFmtId="0" fontId="23" fillId="17" borderId="22" xfId="0" applyFont="1" applyFill="1" applyBorder="1" applyAlignment="1">
      <alignment horizontal="left" vertical="center" wrapText="1" indent="1"/>
    </xf>
    <xf numFmtId="0" fontId="23" fillId="17" borderId="23" xfId="0" applyFont="1" applyFill="1" applyBorder="1" applyAlignment="1">
      <alignment horizontal="left" vertical="center" wrapText="1" indent="1"/>
    </xf>
    <xf numFmtId="0" fontId="10" fillId="0" borderId="24" xfId="0" quotePrefix="1" applyFont="1" applyBorder="1" applyAlignment="1">
      <alignment horizontal="left" vertical="center" wrapText="1"/>
    </xf>
    <xf numFmtId="0" fontId="10" fillId="0" borderId="22" xfId="0" quotePrefix="1" applyFont="1" applyBorder="1" applyAlignment="1">
      <alignment horizontal="left" vertical="center" wrapText="1"/>
    </xf>
    <xf numFmtId="0" fontId="10" fillId="0" borderId="23" xfId="0" quotePrefix="1" applyFont="1" applyBorder="1" applyAlignment="1">
      <alignment horizontal="left" vertical="center" wrapText="1"/>
    </xf>
    <xf numFmtId="0" fontId="10" fillId="0" borderId="15" xfId="0" quotePrefix="1" applyFont="1" applyBorder="1" applyAlignment="1">
      <alignment horizontal="left" vertical="center" wrapText="1"/>
    </xf>
    <xf numFmtId="10" fontId="23" fillId="18" borderId="0" xfId="0" applyNumberFormat="1" applyFont="1" applyFill="1" applyAlignment="1" applyProtection="1">
      <alignment horizontal="left"/>
      <protection locked="0"/>
    </xf>
    <xf numFmtId="0" fontId="13" fillId="2" borderId="24"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3" xfId="0" applyFont="1" applyFill="1" applyBorder="1" applyAlignment="1">
      <alignment horizontal="left" vertical="center"/>
    </xf>
    <xf numFmtId="0" fontId="23" fillId="17" borderId="11" xfId="0" applyFont="1" applyFill="1" applyBorder="1" applyAlignment="1">
      <alignment horizontal="center"/>
    </xf>
    <xf numFmtId="0" fontId="23" fillId="17" borderId="13" xfId="0" applyFont="1" applyFill="1" applyBorder="1" applyAlignment="1">
      <alignment horizontal="center"/>
    </xf>
  </cellXfs>
  <cellStyles count="6">
    <cellStyle name="Comma" xfId="1" builtinId="3"/>
    <cellStyle name="Currency 2" xfId="3" xr:uid="{00000000-0005-0000-0000-000001000000}"/>
    <cellStyle name="Hyperlink" xfId="5" builtinId="8"/>
    <cellStyle name="Normal" xfId="0" builtinId="0"/>
    <cellStyle name="Normal 2" xfId="4" xr:uid="{8C64FD0C-178C-45B0-A67D-02E56DD7A0A4}"/>
    <cellStyle name="Percent" xfId="2" builtinId="5"/>
  </cellStyles>
  <dxfs count="95">
    <dxf>
      <fill>
        <patternFill>
          <bgColor rgb="FF2D941C"/>
        </patternFill>
      </fill>
    </dxf>
    <dxf>
      <font>
        <color theme="0"/>
      </font>
      <fill>
        <patternFill>
          <bgColor theme="1"/>
        </patternFill>
      </fill>
    </dxf>
    <dxf>
      <font>
        <color theme="0"/>
      </font>
      <fill>
        <patternFill>
          <bgColor rgb="FFFF0000"/>
        </patternFill>
      </fill>
    </dxf>
    <dxf>
      <font>
        <color auto="1"/>
      </font>
      <fill>
        <patternFill>
          <bgColor rgb="FFFFC000"/>
        </patternFill>
      </fill>
    </dxf>
    <dxf>
      <fill>
        <patternFill>
          <bgColor rgb="FF92D050"/>
        </patternFill>
      </fill>
    </dxf>
    <dxf>
      <fill>
        <patternFill>
          <bgColor rgb="FF0DB400"/>
        </patternFill>
      </fill>
    </dxf>
    <dxf>
      <fill>
        <patternFill>
          <bgColor rgb="FF2D941C"/>
        </patternFill>
      </fill>
    </dxf>
    <dxf>
      <fill>
        <patternFill>
          <bgColor rgb="FF2D941C"/>
        </patternFill>
      </fill>
    </dxf>
    <dxf>
      <fill>
        <patternFill>
          <bgColor rgb="FF0070C0"/>
        </patternFill>
      </fill>
    </dxf>
    <dxf>
      <fill>
        <patternFill>
          <bgColor rgb="FF00B050"/>
        </patternFill>
      </fill>
    </dxf>
    <dxf>
      <fill>
        <patternFill>
          <bgColor rgb="FFFFC000"/>
        </patternFill>
      </fill>
    </dxf>
    <dxf>
      <font>
        <color theme="0"/>
      </font>
      <fill>
        <patternFill>
          <bgColor rgb="FF7030A0"/>
        </patternFill>
      </fill>
    </dxf>
    <dxf>
      <fill>
        <patternFill>
          <bgColor rgb="FFFF0000"/>
        </patternFill>
      </fill>
    </dxf>
    <dxf>
      <font>
        <color theme="0"/>
      </font>
      <fill>
        <patternFill>
          <bgColor theme="1"/>
        </patternFill>
      </fill>
    </dxf>
    <dxf>
      <fill>
        <patternFill>
          <bgColor rgb="FF0070C0"/>
        </patternFill>
      </fill>
    </dxf>
    <dxf>
      <fill>
        <patternFill>
          <bgColor rgb="FF00B050"/>
        </patternFill>
      </fill>
    </dxf>
    <dxf>
      <fill>
        <patternFill>
          <bgColor rgb="FFFFC000"/>
        </patternFill>
      </fill>
    </dxf>
    <dxf>
      <font>
        <color theme="0"/>
      </font>
      <fill>
        <patternFill>
          <bgColor rgb="FF7030A0"/>
        </patternFill>
      </fill>
    </dxf>
    <dxf>
      <fill>
        <patternFill>
          <bgColor rgb="FFFF0000"/>
        </patternFill>
      </fill>
    </dxf>
    <dxf>
      <font>
        <color theme="0"/>
      </font>
      <fill>
        <patternFill>
          <bgColor theme="1"/>
        </patternFill>
      </fill>
    </dxf>
    <dxf>
      <font>
        <color theme="0" tint="-0.14996795556505021"/>
      </font>
    </dxf>
    <dxf>
      <fill>
        <patternFill>
          <bgColor rgb="FF2D941C"/>
        </patternFill>
      </fill>
    </dxf>
    <dxf>
      <fill>
        <patternFill>
          <bgColor rgb="FF2D941C"/>
        </patternFill>
      </fill>
    </dxf>
    <dxf>
      <font>
        <color theme="0"/>
      </font>
      <fill>
        <patternFill>
          <bgColor rgb="FF2D941C"/>
        </patternFill>
      </fill>
    </dxf>
    <dxf>
      <font>
        <b/>
        <i val="0"/>
        <color theme="0"/>
      </font>
      <fill>
        <patternFill>
          <bgColor rgb="FFFF0000"/>
        </patternFill>
      </fill>
    </dxf>
    <dxf>
      <font>
        <b/>
        <i val="0"/>
        <color auto="1"/>
      </font>
      <fill>
        <patternFill>
          <bgColor rgb="FFFFC000"/>
        </patternFill>
      </fill>
    </dxf>
    <dxf>
      <font>
        <b/>
        <i val="0"/>
        <color auto="1"/>
      </font>
      <fill>
        <patternFill>
          <bgColor rgb="FF92D050"/>
        </patternFill>
      </fill>
    </dxf>
    <dxf>
      <font>
        <b/>
        <i val="0"/>
        <color auto="1"/>
      </font>
      <fill>
        <patternFill>
          <bgColor rgb="FF0DB400"/>
        </patternFill>
      </fill>
    </dxf>
    <dxf>
      <font>
        <b/>
        <i val="0"/>
        <color theme="0"/>
      </font>
      <fill>
        <patternFill>
          <bgColor rgb="FF2D941C"/>
        </patternFill>
      </fill>
    </dxf>
    <dxf>
      <fill>
        <patternFill>
          <bgColor rgb="FF2D941C"/>
        </patternFill>
      </fill>
    </dxf>
    <dxf>
      <fill>
        <patternFill>
          <bgColor rgb="FF2D941C"/>
        </patternFill>
      </fill>
    </dxf>
    <dxf>
      <fill>
        <patternFill>
          <bgColor rgb="FF2D941C"/>
        </patternFill>
      </fill>
    </dxf>
    <dxf>
      <fill>
        <patternFill>
          <bgColor rgb="FF2D941C"/>
        </patternFill>
      </fill>
    </dxf>
    <dxf>
      <font>
        <color theme="0"/>
      </font>
      <fill>
        <patternFill>
          <bgColor theme="1"/>
        </patternFill>
      </fill>
    </dxf>
    <dxf>
      <font>
        <color theme="0"/>
      </font>
      <fill>
        <patternFill>
          <bgColor rgb="FFFF0000"/>
        </patternFill>
      </fill>
    </dxf>
    <dxf>
      <fill>
        <patternFill>
          <bgColor rgb="FFFFC000"/>
        </patternFill>
      </fill>
    </dxf>
    <dxf>
      <fill>
        <patternFill>
          <bgColor rgb="FF92D050"/>
        </patternFill>
      </fill>
    </dxf>
    <dxf>
      <fill>
        <patternFill>
          <bgColor rgb="FF0DB400"/>
        </patternFill>
      </fill>
    </dxf>
    <dxf>
      <font>
        <color theme="0"/>
      </font>
      <fill>
        <patternFill>
          <bgColor rgb="FF2D941C"/>
        </patternFill>
      </fill>
    </dxf>
    <dxf>
      <font>
        <color theme="0" tint="-0.14996795556505021"/>
      </font>
    </dxf>
    <dxf>
      <font>
        <color auto="1"/>
      </font>
      <fill>
        <patternFill>
          <bgColor rgb="FF2D941C"/>
        </patternFill>
      </fill>
    </dxf>
    <dxf>
      <font>
        <color theme="1"/>
      </font>
      <fill>
        <patternFill>
          <bgColor rgb="FF0DB400"/>
        </patternFill>
      </fill>
    </dxf>
    <dxf>
      <font>
        <color auto="1"/>
      </font>
      <fill>
        <patternFill>
          <bgColor rgb="FFFFC000"/>
        </patternFill>
      </fill>
    </dxf>
    <dxf>
      <font>
        <color auto="1"/>
      </font>
      <fill>
        <patternFill>
          <bgColor rgb="FFFF0000"/>
        </patternFill>
      </fill>
    </dxf>
    <dxf>
      <font>
        <color theme="0"/>
      </font>
      <fill>
        <patternFill>
          <bgColor theme="1"/>
        </patternFill>
      </fill>
    </dxf>
    <dxf>
      <fill>
        <patternFill>
          <bgColor rgb="FFFF0000"/>
        </patternFill>
      </fill>
    </dxf>
    <dxf>
      <fill>
        <patternFill>
          <bgColor rgb="FFFF0000"/>
        </patternFill>
      </fill>
    </dxf>
    <dxf>
      <font>
        <color theme="0"/>
      </font>
      <fill>
        <patternFill>
          <bgColor theme="1"/>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val="0"/>
        <i val="0"/>
        <color theme="0"/>
      </font>
      <fill>
        <patternFill>
          <bgColor rgb="FF0DB400"/>
        </patternFill>
      </fill>
    </dxf>
    <dxf>
      <font>
        <b/>
        <i val="0"/>
        <color theme="0"/>
      </font>
      <fill>
        <patternFill>
          <bgColor rgb="FF2D941C"/>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86489"/>
      <color rgb="FF008F9E"/>
      <color rgb="FFFBE5D6"/>
      <color rgb="FF44546A"/>
      <color rgb="FFDBF2F2"/>
      <color rgb="FFB5D9CC"/>
      <color rgb="FFED7D31"/>
      <color rgb="FFDBF218"/>
      <color rgb="FF8A1853"/>
      <color rgb="FF2D94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Workings!$B$12" lockText="1" noThreeD="1"/>
</file>

<file path=xl/ctrlProps/ctrlProp10.xml><?xml version="1.0" encoding="utf-8"?>
<formControlPr xmlns="http://schemas.microsoft.com/office/spreadsheetml/2009/9/main" objectType="CheckBox" fmlaLink="Workings!$G$25" lockText="1" noThreeD="1"/>
</file>

<file path=xl/ctrlProps/ctrlProp11.xml><?xml version="1.0" encoding="utf-8"?>
<formControlPr xmlns="http://schemas.microsoft.com/office/spreadsheetml/2009/9/main" objectType="CheckBox" fmlaLink="Workings!$B$27" lockText="1" noThreeD="1"/>
</file>

<file path=xl/ctrlProps/ctrlProp12.xml><?xml version="1.0" encoding="utf-8"?>
<formControlPr xmlns="http://schemas.microsoft.com/office/spreadsheetml/2009/9/main" objectType="CheckBox" fmlaLink="Workings!$C$27" lockText="1" noThreeD="1"/>
</file>

<file path=xl/ctrlProps/ctrlProp13.xml><?xml version="1.0" encoding="utf-8"?>
<formControlPr xmlns="http://schemas.microsoft.com/office/spreadsheetml/2009/9/main" objectType="CheckBox" fmlaLink="Workings!$D$27" lockText="1" noThreeD="1"/>
</file>

<file path=xl/ctrlProps/ctrlProp14.xml><?xml version="1.0" encoding="utf-8"?>
<formControlPr xmlns="http://schemas.microsoft.com/office/spreadsheetml/2009/9/main" objectType="CheckBox" fmlaLink="Workings!$E$27" lockText="1" noThreeD="1"/>
</file>

<file path=xl/ctrlProps/ctrlProp15.xml><?xml version="1.0" encoding="utf-8"?>
<formControlPr xmlns="http://schemas.microsoft.com/office/spreadsheetml/2009/9/main" objectType="CheckBox" fmlaLink="Workings!$B$31" lockText="1" noThreeD="1"/>
</file>

<file path=xl/ctrlProps/ctrlProp16.xml><?xml version="1.0" encoding="utf-8"?>
<formControlPr xmlns="http://schemas.microsoft.com/office/spreadsheetml/2009/9/main" objectType="CheckBox" fmlaLink="Workings!$C$31" lockText="1" noThreeD="1"/>
</file>

<file path=xl/ctrlProps/ctrlProp17.xml><?xml version="1.0" encoding="utf-8"?>
<formControlPr xmlns="http://schemas.microsoft.com/office/spreadsheetml/2009/9/main" objectType="CheckBox" fmlaLink="Workings!$D$31" lockText="1" noThreeD="1"/>
</file>

<file path=xl/ctrlProps/ctrlProp18.xml><?xml version="1.0" encoding="utf-8"?>
<formControlPr xmlns="http://schemas.microsoft.com/office/spreadsheetml/2009/9/main" objectType="CheckBox" fmlaLink="Workings!$E$31" lockText="1" noThreeD="1"/>
</file>

<file path=xl/ctrlProps/ctrlProp19.xml><?xml version="1.0" encoding="utf-8"?>
<formControlPr xmlns="http://schemas.microsoft.com/office/spreadsheetml/2009/9/main" objectType="CheckBox" fmlaLink="Workings!$G$31" lockText="1" noThreeD="1"/>
</file>

<file path=xl/ctrlProps/ctrlProp2.xml><?xml version="1.0" encoding="utf-8"?>
<formControlPr xmlns="http://schemas.microsoft.com/office/spreadsheetml/2009/9/main" objectType="CheckBox" fmlaLink="Workings!$C$12" lockText="1" noThreeD="1"/>
</file>

<file path=xl/ctrlProps/ctrlProp20.xml><?xml version="1.0" encoding="utf-8"?>
<formControlPr xmlns="http://schemas.microsoft.com/office/spreadsheetml/2009/9/main" objectType="CheckBox" fmlaLink="Workings!$B$33" lockText="1" noThreeD="1"/>
</file>

<file path=xl/ctrlProps/ctrlProp21.xml><?xml version="1.0" encoding="utf-8"?>
<formControlPr xmlns="http://schemas.microsoft.com/office/spreadsheetml/2009/9/main" objectType="CheckBox" fmlaLink="Workings!$C$33" lockText="1" noThreeD="1"/>
</file>

<file path=xl/ctrlProps/ctrlProp22.xml><?xml version="1.0" encoding="utf-8"?>
<formControlPr xmlns="http://schemas.microsoft.com/office/spreadsheetml/2009/9/main" objectType="CheckBox" fmlaLink="Workings!$D$33" lockText="1" noThreeD="1"/>
</file>

<file path=xl/ctrlProps/ctrlProp23.xml><?xml version="1.0" encoding="utf-8"?>
<formControlPr xmlns="http://schemas.microsoft.com/office/spreadsheetml/2009/9/main" objectType="CheckBox" fmlaLink="Workings!$E$33" lockText="1" noThreeD="1"/>
</file>

<file path=xl/ctrlProps/ctrlProp24.xml><?xml version="1.0" encoding="utf-8"?>
<formControlPr xmlns="http://schemas.microsoft.com/office/spreadsheetml/2009/9/main" objectType="CheckBox" fmlaLink="Workings!$G$33" lockText="1" noThreeD="1"/>
</file>

<file path=xl/ctrlProps/ctrlProp25.xml><?xml version="1.0" encoding="utf-8"?>
<formControlPr xmlns="http://schemas.microsoft.com/office/spreadsheetml/2009/9/main" objectType="CheckBox" fmlaLink="Workings!$B$35" lockText="1" noThreeD="1"/>
</file>

<file path=xl/ctrlProps/ctrlProp26.xml><?xml version="1.0" encoding="utf-8"?>
<formControlPr xmlns="http://schemas.microsoft.com/office/spreadsheetml/2009/9/main" objectType="CheckBox" fmlaLink="Workings!F$35" lockText="1" noThreeD="1"/>
</file>

<file path=xl/ctrlProps/ctrlProp27.xml><?xml version="1.0" encoding="utf-8"?>
<formControlPr xmlns="http://schemas.microsoft.com/office/spreadsheetml/2009/9/main" objectType="CheckBox" fmlaLink="Workings!$B$21" lockText="1" noThreeD="1"/>
</file>

<file path=xl/ctrlProps/ctrlProp28.xml><?xml version="1.0" encoding="utf-8"?>
<formControlPr xmlns="http://schemas.microsoft.com/office/spreadsheetml/2009/9/main" objectType="CheckBox" fmlaLink="Workings!$C$21" lockText="1" noThreeD="1"/>
</file>

<file path=xl/ctrlProps/ctrlProp29.xml><?xml version="1.0" encoding="utf-8"?>
<formControlPr xmlns="http://schemas.microsoft.com/office/spreadsheetml/2009/9/main" objectType="CheckBox" fmlaLink="Workings!$D$21" lockText="1" noThreeD="1"/>
</file>

<file path=xl/ctrlProps/ctrlProp3.xml><?xml version="1.0" encoding="utf-8"?>
<formControlPr xmlns="http://schemas.microsoft.com/office/spreadsheetml/2009/9/main" objectType="CheckBox" fmlaLink="Workings!$D$12" lockText="1" noThreeD="1"/>
</file>

<file path=xl/ctrlProps/ctrlProp30.xml><?xml version="1.0" encoding="utf-8"?>
<formControlPr xmlns="http://schemas.microsoft.com/office/spreadsheetml/2009/9/main" objectType="CheckBox" fmlaLink="Workings!$E$21" lockText="1" noThreeD="1"/>
</file>

<file path=xl/ctrlProps/ctrlProp31.xml><?xml version="1.0" encoding="utf-8"?>
<formControlPr xmlns="http://schemas.microsoft.com/office/spreadsheetml/2009/9/main" objectType="CheckBox" fmlaLink="Workings!$G$21" lockText="1" noThreeD="1"/>
</file>

<file path=xl/ctrlProps/ctrlProp32.xml><?xml version="1.0" encoding="utf-8"?>
<formControlPr xmlns="http://schemas.microsoft.com/office/spreadsheetml/2009/9/main" objectType="CheckBox" fmlaLink="Workings!$B$39" lockText="1" noThreeD="1"/>
</file>

<file path=xl/ctrlProps/ctrlProp33.xml><?xml version="1.0" encoding="utf-8"?>
<formControlPr xmlns="http://schemas.microsoft.com/office/spreadsheetml/2009/9/main" objectType="CheckBox" fmlaLink="Workings!$C$39" lockText="1" noThreeD="1"/>
</file>

<file path=xl/ctrlProps/ctrlProp34.xml><?xml version="1.0" encoding="utf-8"?>
<formControlPr xmlns="http://schemas.microsoft.com/office/spreadsheetml/2009/9/main" objectType="CheckBox" fmlaLink="Workings!$D$39" lockText="1" noThreeD="1"/>
</file>

<file path=xl/ctrlProps/ctrlProp35.xml><?xml version="1.0" encoding="utf-8"?>
<formControlPr xmlns="http://schemas.microsoft.com/office/spreadsheetml/2009/9/main" objectType="CheckBox" fmlaLink="Workings!$E$39" lockText="1" noThreeD="1"/>
</file>

<file path=xl/ctrlProps/ctrlProp36.xml><?xml version="1.0" encoding="utf-8"?>
<formControlPr xmlns="http://schemas.microsoft.com/office/spreadsheetml/2009/9/main" objectType="CheckBox" fmlaLink="Workings!$G$39" lockText="1" noThreeD="1"/>
</file>

<file path=xl/ctrlProps/ctrlProp37.xml><?xml version="1.0" encoding="utf-8"?>
<formControlPr xmlns="http://schemas.microsoft.com/office/spreadsheetml/2009/9/main" objectType="CheckBox" fmlaLink="Workings!$B$41" lockText="1" noThreeD="1"/>
</file>

<file path=xl/ctrlProps/ctrlProp38.xml><?xml version="1.0" encoding="utf-8"?>
<formControlPr xmlns="http://schemas.microsoft.com/office/spreadsheetml/2009/9/main" objectType="CheckBox" fmlaLink="Workings!$C$41" lockText="1" noThreeD="1"/>
</file>

<file path=xl/ctrlProps/ctrlProp39.xml><?xml version="1.0" encoding="utf-8"?>
<formControlPr xmlns="http://schemas.microsoft.com/office/spreadsheetml/2009/9/main" objectType="CheckBox" fmlaLink="Workings!$D$41" lockText="1" noThreeD="1"/>
</file>

<file path=xl/ctrlProps/ctrlProp4.xml><?xml version="1.0" encoding="utf-8"?>
<formControlPr xmlns="http://schemas.microsoft.com/office/spreadsheetml/2009/9/main" objectType="CheckBox" fmlaLink="Workings!$E$12" lockText="1" noThreeD="1"/>
</file>

<file path=xl/ctrlProps/ctrlProp40.xml><?xml version="1.0" encoding="utf-8"?>
<formControlPr xmlns="http://schemas.microsoft.com/office/spreadsheetml/2009/9/main" objectType="CheckBox" fmlaLink="Workings!$E$41" lockText="1" noThreeD="1"/>
</file>

<file path=xl/ctrlProps/ctrlProp41.xml><?xml version="1.0" encoding="utf-8"?>
<formControlPr xmlns="http://schemas.microsoft.com/office/spreadsheetml/2009/9/main" objectType="CheckBox" fmlaLink="Workings!$G$41" lockText="1" noThreeD="1"/>
</file>

<file path=xl/ctrlProps/ctrlProp42.xml><?xml version="1.0" encoding="utf-8"?>
<formControlPr xmlns="http://schemas.microsoft.com/office/spreadsheetml/2009/9/main" objectType="CheckBox" fmlaLink="Workings!$B$45" lockText="1" noThreeD="1"/>
</file>

<file path=xl/ctrlProps/ctrlProp43.xml><?xml version="1.0" encoding="utf-8"?>
<formControlPr xmlns="http://schemas.microsoft.com/office/spreadsheetml/2009/9/main" objectType="CheckBox" fmlaLink="Workings!$C$45" lockText="1" noThreeD="1"/>
</file>

<file path=xl/ctrlProps/ctrlProp44.xml><?xml version="1.0" encoding="utf-8"?>
<formControlPr xmlns="http://schemas.microsoft.com/office/spreadsheetml/2009/9/main" objectType="CheckBox" fmlaLink="Workings!$D$45" lockText="1" noThreeD="1"/>
</file>

<file path=xl/ctrlProps/ctrlProp45.xml><?xml version="1.0" encoding="utf-8"?>
<formControlPr xmlns="http://schemas.microsoft.com/office/spreadsheetml/2009/9/main" objectType="CheckBox" fmlaLink="Workings!$E$45" lockText="1" noThreeD="1"/>
</file>

<file path=xl/ctrlProps/ctrlProp46.xml><?xml version="1.0" encoding="utf-8"?>
<formControlPr xmlns="http://schemas.microsoft.com/office/spreadsheetml/2009/9/main" objectType="CheckBox" fmlaLink="Workings!$G$45" lockText="1" noThreeD="1"/>
</file>

<file path=xl/ctrlProps/ctrlProp47.xml><?xml version="1.0" encoding="utf-8"?>
<formControlPr xmlns="http://schemas.microsoft.com/office/spreadsheetml/2009/9/main" objectType="CheckBox" fmlaLink="Workings!$F$12" lockText="1" noThreeD="1"/>
</file>

<file path=xl/ctrlProps/ctrlProp48.xml><?xml version="1.0" encoding="utf-8"?>
<formControlPr xmlns="http://schemas.microsoft.com/office/spreadsheetml/2009/9/main" objectType="CheckBox" fmlaLink="Workings!$F$25" lockText="1" noThreeD="1"/>
</file>

<file path=xl/ctrlProps/ctrlProp49.xml><?xml version="1.0" encoding="utf-8"?>
<formControlPr xmlns="http://schemas.microsoft.com/office/spreadsheetml/2009/9/main" objectType="CheckBox" fmlaLink="Workings!$F$27" lockText="1" noThreeD="1"/>
</file>

<file path=xl/ctrlProps/ctrlProp5.xml><?xml version="1.0" encoding="utf-8"?>
<formControlPr xmlns="http://schemas.microsoft.com/office/spreadsheetml/2009/9/main" objectType="CheckBox" fmlaLink="Workings!$G$12" lockText="1" noThreeD="1"/>
</file>

<file path=xl/ctrlProps/ctrlProp50.xml><?xml version="1.0" encoding="utf-8"?>
<formControlPr xmlns="http://schemas.microsoft.com/office/spreadsheetml/2009/9/main" objectType="CheckBox" fmlaLink="Workings!$F$31" lockText="1" noThreeD="1"/>
</file>

<file path=xl/ctrlProps/ctrlProp51.xml><?xml version="1.0" encoding="utf-8"?>
<formControlPr xmlns="http://schemas.microsoft.com/office/spreadsheetml/2009/9/main" objectType="CheckBox" fmlaLink="Workings!$F$33" lockText="1" noThreeD="1"/>
</file>

<file path=xl/ctrlProps/ctrlProp52.xml><?xml version="1.0" encoding="utf-8"?>
<formControlPr xmlns="http://schemas.microsoft.com/office/spreadsheetml/2009/9/main" objectType="CheckBox" fmlaLink="Workings!$G$35" lockText="1" noThreeD="1"/>
</file>

<file path=xl/ctrlProps/ctrlProp53.xml><?xml version="1.0" encoding="utf-8"?>
<formControlPr xmlns="http://schemas.microsoft.com/office/spreadsheetml/2009/9/main" objectType="CheckBox" fmlaLink="Workings!$F$21" lockText="1" noThreeD="1"/>
</file>

<file path=xl/ctrlProps/ctrlProp54.xml><?xml version="1.0" encoding="utf-8"?>
<formControlPr xmlns="http://schemas.microsoft.com/office/spreadsheetml/2009/9/main" objectType="CheckBox" fmlaLink="Workings!$F$39" lockText="1" noThreeD="1"/>
</file>

<file path=xl/ctrlProps/ctrlProp55.xml><?xml version="1.0" encoding="utf-8"?>
<formControlPr xmlns="http://schemas.microsoft.com/office/spreadsheetml/2009/9/main" objectType="CheckBox" fmlaLink="Workings!$F$41" lockText="1" noThreeD="1"/>
</file>

<file path=xl/ctrlProps/ctrlProp56.xml><?xml version="1.0" encoding="utf-8"?>
<formControlPr xmlns="http://schemas.microsoft.com/office/spreadsheetml/2009/9/main" objectType="CheckBox" fmlaLink="Workings!$F$45" lockText="1" noThreeD="1"/>
</file>

<file path=xl/ctrlProps/ctrlProp57.xml><?xml version="1.0" encoding="utf-8"?>
<formControlPr xmlns="http://schemas.microsoft.com/office/spreadsheetml/2009/9/main" objectType="CheckBox" fmlaLink="Workings!$G$27" lockText="1" noThreeD="1"/>
</file>

<file path=xl/ctrlProps/ctrlProp58.xml><?xml version="1.0" encoding="utf-8"?>
<formControlPr xmlns="http://schemas.microsoft.com/office/spreadsheetml/2009/9/main" objectType="CheckBox" fmlaLink="Workings!$B$49" lockText="1" noThreeD="1"/>
</file>

<file path=xl/ctrlProps/ctrlProp59.xml><?xml version="1.0" encoding="utf-8"?>
<formControlPr xmlns="http://schemas.microsoft.com/office/spreadsheetml/2009/9/main" objectType="CheckBox" fmlaLink="Workings!$C$49" lockText="1" noThreeD="1"/>
</file>

<file path=xl/ctrlProps/ctrlProp6.xml><?xml version="1.0" encoding="utf-8"?>
<formControlPr xmlns="http://schemas.microsoft.com/office/spreadsheetml/2009/9/main" objectType="CheckBox" fmlaLink="Workings!$B$25" lockText="1" noThreeD="1"/>
</file>

<file path=xl/ctrlProps/ctrlProp60.xml><?xml version="1.0" encoding="utf-8"?>
<formControlPr xmlns="http://schemas.microsoft.com/office/spreadsheetml/2009/9/main" objectType="CheckBox" fmlaLink="Workings!$D$49" lockText="1" noThreeD="1"/>
</file>

<file path=xl/ctrlProps/ctrlProp61.xml><?xml version="1.0" encoding="utf-8"?>
<formControlPr xmlns="http://schemas.microsoft.com/office/spreadsheetml/2009/9/main" objectType="CheckBox" fmlaLink="Workings!$E$49" lockText="1" noThreeD="1"/>
</file>

<file path=xl/ctrlProps/ctrlProp62.xml><?xml version="1.0" encoding="utf-8"?>
<formControlPr xmlns="http://schemas.microsoft.com/office/spreadsheetml/2009/9/main" objectType="CheckBox" fmlaLink="Workings!$G$49" lockText="1" noThreeD="1"/>
</file>

<file path=xl/ctrlProps/ctrlProp63.xml><?xml version="1.0" encoding="utf-8"?>
<formControlPr xmlns="http://schemas.microsoft.com/office/spreadsheetml/2009/9/main" objectType="CheckBox" fmlaLink="Workings!$F$49" lockText="1" noThreeD="1"/>
</file>

<file path=xl/ctrlProps/ctrlProp64.xml><?xml version="1.0" encoding="utf-8"?>
<formControlPr xmlns="http://schemas.microsoft.com/office/spreadsheetml/2009/9/main" objectType="CheckBox" fmlaLink="Workings!$B$53" lockText="1" noThreeD="1"/>
</file>

<file path=xl/ctrlProps/ctrlProp65.xml><?xml version="1.0" encoding="utf-8"?>
<formControlPr xmlns="http://schemas.microsoft.com/office/spreadsheetml/2009/9/main" objectType="CheckBox" fmlaLink="Workings!$C$53" lockText="1" noThreeD="1"/>
</file>

<file path=xl/ctrlProps/ctrlProp66.xml><?xml version="1.0" encoding="utf-8"?>
<formControlPr xmlns="http://schemas.microsoft.com/office/spreadsheetml/2009/9/main" objectType="CheckBox" fmlaLink="Workings!$D$53" lockText="1" noThreeD="1"/>
</file>

<file path=xl/ctrlProps/ctrlProp67.xml><?xml version="1.0" encoding="utf-8"?>
<formControlPr xmlns="http://schemas.microsoft.com/office/spreadsheetml/2009/9/main" objectType="CheckBox" fmlaLink="Workings!$E$53" lockText="1" noThreeD="1"/>
</file>

<file path=xl/ctrlProps/ctrlProp68.xml><?xml version="1.0" encoding="utf-8"?>
<formControlPr xmlns="http://schemas.microsoft.com/office/spreadsheetml/2009/9/main" objectType="CheckBox" fmlaLink="Workings!$G$53" lockText="1" noThreeD="1"/>
</file>

<file path=xl/ctrlProps/ctrlProp69.xml><?xml version="1.0" encoding="utf-8"?>
<formControlPr xmlns="http://schemas.microsoft.com/office/spreadsheetml/2009/9/main" objectType="CheckBox" fmlaLink="Workings!$F$53" lockText="1" noThreeD="1"/>
</file>

<file path=xl/ctrlProps/ctrlProp7.xml><?xml version="1.0" encoding="utf-8"?>
<formControlPr xmlns="http://schemas.microsoft.com/office/spreadsheetml/2009/9/main" objectType="CheckBox" fmlaLink="Workings!$C$25" lockText="1" noThreeD="1"/>
</file>

<file path=xl/ctrlProps/ctrlProp70.xml><?xml version="1.0" encoding="utf-8"?>
<formControlPr xmlns="http://schemas.microsoft.com/office/spreadsheetml/2009/9/main" objectType="CheckBox" fmlaLink="Workings!$B$55" lockText="1" noThreeD="1"/>
</file>

<file path=xl/ctrlProps/ctrlProp71.xml><?xml version="1.0" encoding="utf-8"?>
<formControlPr xmlns="http://schemas.microsoft.com/office/spreadsheetml/2009/9/main" objectType="CheckBox" fmlaLink="Workings!$C$55" lockText="1" noThreeD="1"/>
</file>

<file path=xl/ctrlProps/ctrlProp72.xml><?xml version="1.0" encoding="utf-8"?>
<formControlPr xmlns="http://schemas.microsoft.com/office/spreadsheetml/2009/9/main" objectType="CheckBox" fmlaLink="Workings!$D$55" lockText="1" noThreeD="1"/>
</file>

<file path=xl/ctrlProps/ctrlProp73.xml><?xml version="1.0" encoding="utf-8"?>
<formControlPr xmlns="http://schemas.microsoft.com/office/spreadsheetml/2009/9/main" objectType="CheckBox" fmlaLink="Workings!$E$55" lockText="1" noThreeD="1"/>
</file>

<file path=xl/ctrlProps/ctrlProp74.xml><?xml version="1.0" encoding="utf-8"?>
<formControlPr xmlns="http://schemas.microsoft.com/office/spreadsheetml/2009/9/main" objectType="CheckBox" fmlaLink="Workings!$G$55" lockText="1" noThreeD="1"/>
</file>

<file path=xl/ctrlProps/ctrlProp75.xml><?xml version="1.0" encoding="utf-8"?>
<formControlPr xmlns="http://schemas.microsoft.com/office/spreadsheetml/2009/9/main" objectType="CheckBox" fmlaLink="Workings!$F$55" lockText="1" noThreeD="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fmlaLink="Workings!$D$25" lockText="1" noThreeD="1"/>
</file>

<file path=xl/ctrlProps/ctrlProp9.xml><?xml version="1.0" encoding="utf-8"?>
<formControlPr xmlns="http://schemas.microsoft.com/office/spreadsheetml/2009/9/main" objectType="CheckBox" fmlaLink="Workings!$E$2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66</xdr:row>
          <xdr:rowOff>9525</xdr:rowOff>
        </xdr:from>
        <xdr:to>
          <xdr:col>1</xdr:col>
          <xdr:colOff>819150</xdr:colOff>
          <xdr:row>67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65</xdr:row>
          <xdr:rowOff>200025</xdr:rowOff>
        </xdr:from>
        <xdr:to>
          <xdr:col>2</xdr:col>
          <xdr:colOff>809625</xdr:colOff>
          <xdr:row>67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65</xdr:row>
          <xdr:rowOff>171450</xdr:rowOff>
        </xdr:from>
        <xdr:to>
          <xdr:col>3</xdr:col>
          <xdr:colOff>590550</xdr:colOff>
          <xdr:row>67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65</xdr:row>
          <xdr:rowOff>171450</xdr:rowOff>
        </xdr:from>
        <xdr:to>
          <xdr:col>4</xdr:col>
          <xdr:colOff>552450</xdr:colOff>
          <xdr:row>67</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65</xdr:row>
          <xdr:rowOff>171450</xdr:rowOff>
        </xdr:from>
        <xdr:to>
          <xdr:col>6</xdr:col>
          <xdr:colOff>552450</xdr:colOff>
          <xdr:row>67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96</xdr:row>
          <xdr:rowOff>19050</xdr:rowOff>
        </xdr:from>
        <xdr:to>
          <xdr:col>1</xdr:col>
          <xdr:colOff>876300</xdr:colOff>
          <xdr:row>96</xdr:row>
          <xdr:rowOff>1495425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96</xdr:row>
          <xdr:rowOff>0</xdr:rowOff>
        </xdr:from>
        <xdr:to>
          <xdr:col>2</xdr:col>
          <xdr:colOff>590550</xdr:colOff>
          <xdr:row>97</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96</xdr:row>
          <xdr:rowOff>19050</xdr:rowOff>
        </xdr:from>
        <xdr:to>
          <xdr:col>3</xdr:col>
          <xdr:colOff>666750</xdr:colOff>
          <xdr:row>96</xdr:row>
          <xdr:rowOff>1524000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96</xdr:row>
          <xdr:rowOff>9525</xdr:rowOff>
        </xdr:from>
        <xdr:to>
          <xdr:col>4</xdr:col>
          <xdr:colOff>561975</xdr:colOff>
          <xdr:row>96</xdr:row>
          <xdr:rowOff>1533525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96</xdr:row>
          <xdr:rowOff>9525</xdr:rowOff>
        </xdr:from>
        <xdr:to>
          <xdr:col>6</xdr:col>
          <xdr:colOff>561975</xdr:colOff>
          <xdr:row>97</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100</xdr:row>
          <xdr:rowOff>9525</xdr:rowOff>
        </xdr:from>
        <xdr:to>
          <xdr:col>1</xdr:col>
          <xdr:colOff>714375</xdr:colOff>
          <xdr:row>100</xdr:row>
          <xdr:rowOff>1190625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100</xdr:row>
          <xdr:rowOff>0</xdr:rowOff>
        </xdr:from>
        <xdr:to>
          <xdr:col>2</xdr:col>
          <xdr:colOff>638175</xdr:colOff>
          <xdr:row>100</xdr:row>
          <xdr:rowOff>1190625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99</xdr:row>
          <xdr:rowOff>200025</xdr:rowOff>
        </xdr:from>
        <xdr:to>
          <xdr:col>3</xdr:col>
          <xdr:colOff>657225</xdr:colOff>
          <xdr:row>100</xdr:row>
          <xdr:rowOff>1181100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100</xdr:row>
          <xdr:rowOff>19050</xdr:rowOff>
        </xdr:from>
        <xdr:to>
          <xdr:col>4</xdr:col>
          <xdr:colOff>666750</xdr:colOff>
          <xdr:row>101</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108</xdr:row>
          <xdr:rowOff>57150</xdr:rowOff>
        </xdr:from>
        <xdr:to>
          <xdr:col>1</xdr:col>
          <xdr:colOff>638175</xdr:colOff>
          <xdr:row>109</xdr:row>
          <xdr:rowOff>47625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108</xdr:row>
          <xdr:rowOff>57150</xdr:rowOff>
        </xdr:from>
        <xdr:to>
          <xdr:col>2</xdr:col>
          <xdr:colOff>590550</xdr:colOff>
          <xdr:row>109</xdr:row>
          <xdr:rowOff>47625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108</xdr:row>
          <xdr:rowOff>57150</xdr:rowOff>
        </xdr:from>
        <xdr:to>
          <xdr:col>3</xdr:col>
          <xdr:colOff>609600</xdr:colOff>
          <xdr:row>109</xdr:row>
          <xdr:rowOff>47625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108</xdr:row>
          <xdr:rowOff>57150</xdr:rowOff>
        </xdr:from>
        <xdr:to>
          <xdr:col>4</xdr:col>
          <xdr:colOff>600075</xdr:colOff>
          <xdr:row>109</xdr:row>
          <xdr:rowOff>47625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108</xdr:row>
          <xdr:rowOff>57150</xdr:rowOff>
        </xdr:from>
        <xdr:to>
          <xdr:col>6</xdr:col>
          <xdr:colOff>600075</xdr:colOff>
          <xdr:row>109</xdr:row>
          <xdr:rowOff>47625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112</xdr:row>
          <xdr:rowOff>28575</xdr:rowOff>
        </xdr:from>
        <xdr:to>
          <xdr:col>1</xdr:col>
          <xdr:colOff>609600</xdr:colOff>
          <xdr:row>112</xdr:row>
          <xdr:rowOff>2200275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112</xdr:row>
          <xdr:rowOff>0</xdr:rowOff>
        </xdr:from>
        <xdr:to>
          <xdr:col>2</xdr:col>
          <xdr:colOff>676275</xdr:colOff>
          <xdr:row>113</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112</xdr:row>
          <xdr:rowOff>19050</xdr:rowOff>
        </xdr:from>
        <xdr:to>
          <xdr:col>3</xdr:col>
          <xdr:colOff>723900</xdr:colOff>
          <xdr:row>112</xdr:row>
          <xdr:rowOff>2200275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112</xdr:row>
          <xdr:rowOff>28575</xdr:rowOff>
        </xdr:from>
        <xdr:to>
          <xdr:col>4</xdr:col>
          <xdr:colOff>723900</xdr:colOff>
          <xdr:row>113</xdr:row>
          <xdr:rowOff>9525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111</xdr:row>
          <xdr:rowOff>200025</xdr:rowOff>
        </xdr:from>
        <xdr:to>
          <xdr:col>6</xdr:col>
          <xdr:colOff>714375</xdr:colOff>
          <xdr:row>112</xdr:row>
          <xdr:rowOff>2219325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116</xdr:row>
          <xdr:rowOff>142875</xdr:rowOff>
        </xdr:from>
        <xdr:to>
          <xdr:col>2</xdr:col>
          <xdr:colOff>161925</xdr:colOff>
          <xdr:row>116</xdr:row>
          <xdr:rowOff>600075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116</xdr:row>
          <xdr:rowOff>142875</xdr:rowOff>
        </xdr:from>
        <xdr:to>
          <xdr:col>4</xdr:col>
          <xdr:colOff>95250</xdr:colOff>
          <xdr:row>116</xdr:row>
          <xdr:rowOff>600075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89</xdr:row>
          <xdr:rowOff>28575</xdr:rowOff>
        </xdr:from>
        <xdr:to>
          <xdr:col>1</xdr:col>
          <xdr:colOff>685800</xdr:colOff>
          <xdr:row>89</xdr:row>
          <xdr:rowOff>2733675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89</xdr:row>
          <xdr:rowOff>38100</xdr:rowOff>
        </xdr:from>
        <xdr:to>
          <xdr:col>2</xdr:col>
          <xdr:colOff>657225</xdr:colOff>
          <xdr:row>89</xdr:row>
          <xdr:rowOff>2724150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88</xdr:row>
          <xdr:rowOff>190500</xdr:rowOff>
        </xdr:from>
        <xdr:to>
          <xdr:col>3</xdr:col>
          <xdr:colOff>742950</xdr:colOff>
          <xdr:row>89</xdr:row>
          <xdr:rowOff>2724150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89</xdr:row>
          <xdr:rowOff>9525</xdr:rowOff>
        </xdr:from>
        <xdr:to>
          <xdr:col>4</xdr:col>
          <xdr:colOff>771525</xdr:colOff>
          <xdr:row>90</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89</xdr:row>
          <xdr:rowOff>9525</xdr:rowOff>
        </xdr:from>
        <xdr:to>
          <xdr:col>6</xdr:col>
          <xdr:colOff>666750</xdr:colOff>
          <xdr:row>90</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123</xdr:row>
          <xdr:rowOff>9525</xdr:rowOff>
        </xdr:from>
        <xdr:to>
          <xdr:col>1</xdr:col>
          <xdr:colOff>676275</xdr:colOff>
          <xdr:row>124</xdr:row>
          <xdr:rowOff>28575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123</xdr:row>
          <xdr:rowOff>0</xdr:rowOff>
        </xdr:from>
        <xdr:to>
          <xdr:col>2</xdr:col>
          <xdr:colOff>638175</xdr:colOff>
          <xdr:row>124</xdr:row>
          <xdr:rowOff>28575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123</xdr:row>
          <xdr:rowOff>0</xdr:rowOff>
        </xdr:from>
        <xdr:to>
          <xdr:col>3</xdr:col>
          <xdr:colOff>695325</xdr:colOff>
          <xdr:row>124</xdr:row>
          <xdr:rowOff>28575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123</xdr:row>
          <xdr:rowOff>0</xdr:rowOff>
        </xdr:from>
        <xdr:to>
          <xdr:col>4</xdr:col>
          <xdr:colOff>695325</xdr:colOff>
          <xdr:row>124</xdr:row>
          <xdr:rowOff>28575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123</xdr:row>
          <xdr:rowOff>0</xdr:rowOff>
        </xdr:from>
        <xdr:to>
          <xdr:col>6</xdr:col>
          <xdr:colOff>657225</xdr:colOff>
          <xdr:row>124</xdr:row>
          <xdr:rowOff>28575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127</xdr:row>
          <xdr:rowOff>19050</xdr:rowOff>
        </xdr:from>
        <xdr:to>
          <xdr:col>1</xdr:col>
          <xdr:colOff>590550</xdr:colOff>
          <xdr:row>128</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127</xdr:row>
          <xdr:rowOff>9525</xdr:rowOff>
        </xdr:from>
        <xdr:to>
          <xdr:col>2</xdr:col>
          <xdr:colOff>561975</xdr:colOff>
          <xdr:row>128</xdr:row>
          <xdr:rowOff>9525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126</xdr:row>
          <xdr:rowOff>200025</xdr:rowOff>
        </xdr:from>
        <xdr:to>
          <xdr:col>3</xdr:col>
          <xdr:colOff>704850</xdr:colOff>
          <xdr:row>128</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127</xdr:row>
          <xdr:rowOff>9525</xdr:rowOff>
        </xdr:from>
        <xdr:to>
          <xdr:col>4</xdr:col>
          <xdr:colOff>666750</xdr:colOff>
          <xdr:row>128</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127</xdr:row>
          <xdr:rowOff>19050</xdr:rowOff>
        </xdr:from>
        <xdr:to>
          <xdr:col>6</xdr:col>
          <xdr:colOff>600075</xdr:colOff>
          <xdr:row>127</xdr:row>
          <xdr:rowOff>1181100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135</xdr:row>
          <xdr:rowOff>9525</xdr:rowOff>
        </xdr:from>
        <xdr:to>
          <xdr:col>1</xdr:col>
          <xdr:colOff>600075</xdr:colOff>
          <xdr:row>136</xdr:row>
          <xdr:rowOff>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135</xdr:row>
          <xdr:rowOff>28575</xdr:rowOff>
        </xdr:from>
        <xdr:to>
          <xdr:col>2</xdr:col>
          <xdr:colOff>628650</xdr:colOff>
          <xdr:row>135</xdr:row>
          <xdr:rowOff>2543175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135</xdr:row>
          <xdr:rowOff>38100</xdr:rowOff>
        </xdr:from>
        <xdr:to>
          <xdr:col>3</xdr:col>
          <xdr:colOff>666750</xdr:colOff>
          <xdr:row>135</xdr:row>
          <xdr:rowOff>2562225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135</xdr:row>
          <xdr:rowOff>9525</xdr:rowOff>
        </xdr:from>
        <xdr:to>
          <xdr:col>4</xdr:col>
          <xdr:colOff>619125</xdr:colOff>
          <xdr:row>136</xdr:row>
          <xdr:rowOff>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135</xdr:row>
          <xdr:rowOff>9525</xdr:rowOff>
        </xdr:from>
        <xdr:to>
          <xdr:col>6</xdr:col>
          <xdr:colOff>619125</xdr:colOff>
          <xdr:row>136</xdr:row>
          <xdr:rowOff>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65</xdr:row>
          <xdr:rowOff>161925</xdr:rowOff>
        </xdr:from>
        <xdr:to>
          <xdr:col>5</xdr:col>
          <xdr:colOff>514350</xdr:colOff>
          <xdr:row>67</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96</xdr:row>
          <xdr:rowOff>19050</xdr:rowOff>
        </xdr:from>
        <xdr:to>
          <xdr:col>5</xdr:col>
          <xdr:colOff>561975</xdr:colOff>
          <xdr:row>96</xdr:row>
          <xdr:rowOff>1514475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200025</xdr:rowOff>
        </xdr:from>
        <xdr:to>
          <xdr:col>5</xdr:col>
          <xdr:colOff>676275</xdr:colOff>
          <xdr:row>101</xdr:row>
          <xdr:rowOff>9525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108</xdr:row>
          <xdr:rowOff>57150</xdr:rowOff>
        </xdr:from>
        <xdr:to>
          <xdr:col>5</xdr:col>
          <xdr:colOff>600075</xdr:colOff>
          <xdr:row>109</xdr:row>
          <xdr:rowOff>47625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112</xdr:row>
          <xdr:rowOff>9525</xdr:rowOff>
        </xdr:from>
        <xdr:to>
          <xdr:col>5</xdr:col>
          <xdr:colOff>752475</xdr:colOff>
          <xdr:row>112</xdr:row>
          <xdr:rowOff>2219325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116</xdr:row>
          <xdr:rowOff>142875</xdr:rowOff>
        </xdr:from>
        <xdr:to>
          <xdr:col>6</xdr:col>
          <xdr:colOff>161925</xdr:colOff>
          <xdr:row>116</xdr:row>
          <xdr:rowOff>561975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88</xdr:row>
          <xdr:rowOff>200025</xdr:rowOff>
        </xdr:from>
        <xdr:to>
          <xdr:col>5</xdr:col>
          <xdr:colOff>723900</xdr:colOff>
          <xdr:row>90</xdr:row>
          <xdr:rowOff>19050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123</xdr:row>
          <xdr:rowOff>0</xdr:rowOff>
        </xdr:from>
        <xdr:to>
          <xdr:col>5</xdr:col>
          <xdr:colOff>666750</xdr:colOff>
          <xdr:row>124</xdr:row>
          <xdr:rowOff>28575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127</xdr:row>
          <xdr:rowOff>19050</xdr:rowOff>
        </xdr:from>
        <xdr:to>
          <xdr:col>5</xdr:col>
          <xdr:colOff>676275</xdr:colOff>
          <xdr:row>128</xdr:row>
          <xdr:rowOff>9525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134</xdr:row>
          <xdr:rowOff>200025</xdr:rowOff>
        </xdr:from>
        <xdr:to>
          <xdr:col>5</xdr:col>
          <xdr:colOff>590550</xdr:colOff>
          <xdr:row>136</xdr:row>
          <xdr:rowOff>9525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100</xdr:row>
          <xdr:rowOff>19050</xdr:rowOff>
        </xdr:from>
        <xdr:to>
          <xdr:col>6</xdr:col>
          <xdr:colOff>685800</xdr:colOff>
          <xdr:row>101</xdr:row>
          <xdr:rowOff>9525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142</xdr:row>
          <xdr:rowOff>28575</xdr:rowOff>
        </xdr:from>
        <xdr:to>
          <xdr:col>1</xdr:col>
          <xdr:colOff>685800</xdr:colOff>
          <xdr:row>142</xdr:row>
          <xdr:rowOff>1362075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142</xdr:row>
          <xdr:rowOff>47625</xdr:rowOff>
        </xdr:from>
        <xdr:to>
          <xdr:col>2</xdr:col>
          <xdr:colOff>657225</xdr:colOff>
          <xdr:row>143</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142</xdr:row>
          <xdr:rowOff>19050</xdr:rowOff>
        </xdr:from>
        <xdr:to>
          <xdr:col>3</xdr:col>
          <xdr:colOff>628650</xdr:colOff>
          <xdr:row>143</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142</xdr:row>
          <xdr:rowOff>9525</xdr:rowOff>
        </xdr:from>
        <xdr:to>
          <xdr:col>4</xdr:col>
          <xdr:colOff>676275</xdr:colOff>
          <xdr:row>142</xdr:row>
          <xdr:rowOff>1352550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141</xdr:row>
          <xdr:rowOff>219075</xdr:rowOff>
        </xdr:from>
        <xdr:to>
          <xdr:col>6</xdr:col>
          <xdr:colOff>628650</xdr:colOff>
          <xdr:row>143</xdr:row>
          <xdr:rowOff>19050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142</xdr:row>
          <xdr:rowOff>38100</xdr:rowOff>
        </xdr:from>
        <xdr:to>
          <xdr:col>5</xdr:col>
          <xdr:colOff>647700</xdr:colOff>
          <xdr:row>143</xdr:row>
          <xdr:rowOff>9525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149</xdr:row>
          <xdr:rowOff>9525</xdr:rowOff>
        </xdr:from>
        <xdr:to>
          <xdr:col>1</xdr:col>
          <xdr:colOff>609600</xdr:colOff>
          <xdr:row>150</xdr:row>
          <xdr:rowOff>28575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149</xdr:row>
          <xdr:rowOff>9525</xdr:rowOff>
        </xdr:from>
        <xdr:to>
          <xdr:col>2</xdr:col>
          <xdr:colOff>542925</xdr:colOff>
          <xdr:row>149</xdr:row>
          <xdr:rowOff>1485900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149</xdr:row>
          <xdr:rowOff>28575</xdr:rowOff>
        </xdr:from>
        <xdr:to>
          <xdr:col>3</xdr:col>
          <xdr:colOff>600075</xdr:colOff>
          <xdr:row>149</xdr:row>
          <xdr:rowOff>1514475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149</xdr:row>
          <xdr:rowOff>28575</xdr:rowOff>
        </xdr:from>
        <xdr:to>
          <xdr:col>4</xdr:col>
          <xdr:colOff>561975</xdr:colOff>
          <xdr:row>149</xdr:row>
          <xdr:rowOff>1533525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149</xdr:row>
          <xdr:rowOff>19050</xdr:rowOff>
        </xdr:from>
        <xdr:to>
          <xdr:col>6</xdr:col>
          <xdr:colOff>561975</xdr:colOff>
          <xdr:row>149</xdr:row>
          <xdr:rowOff>1495425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149</xdr:row>
          <xdr:rowOff>38100</xdr:rowOff>
        </xdr:from>
        <xdr:to>
          <xdr:col>5</xdr:col>
          <xdr:colOff>628650</xdr:colOff>
          <xdr:row>149</xdr:row>
          <xdr:rowOff>1504950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153</xdr:row>
          <xdr:rowOff>38100</xdr:rowOff>
        </xdr:from>
        <xdr:to>
          <xdr:col>1</xdr:col>
          <xdr:colOff>676275</xdr:colOff>
          <xdr:row>154</xdr:row>
          <xdr:rowOff>28575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153</xdr:row>
          <xdr:rowOff>19050</xdr:rowOff>
        </xdr:from>
        <xdr:to>
          <xdr:col>2</xdr:col>
          <xdr:colOff>695325</xdr:colOff>
          <xdr:row>153</xdr:row>
          <xdr:rowOff>1533525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153</xdr:row>
          <xdr:rowOff>28575</xdr:rowOff>
        </xdr:from>
        <xdr:to>
          <xdr:col>3</xdr:col>
          <xdr:colOff>657225</xdr:colOff>
          <xdr:row>154</xdr:row>
          <xdr:rowOff>9525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153</xdr:row>
          <xdr:rowOff>9525</xdr:rowOff>
        </xdr:from>
        <xdr:to>
          <xdr:col>4</xdr:col>
          <xdr:colOff>685800</xdr:colOff>
          <xdr:row>154</xdr:row>
          <xdr:rowOff>28575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153</xdr:row>
          <xdr:rowOff>9525</xdr:rowOff>
        </xdr:from>
        <xdr:to>
          <xdr:col>6</xdr:col>
          <xdr:colOff>638175</xdr:colOff>
          <xdr:row>154</xdr:row>
          <xdr:rowOff>47625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152</xdr:row>
          <xdr:rowOff>219075</xdr:rowOff>
        </xdr:from>
        <xdr:to>
          <xdr:col>5</xdr:col>
          <xdr:colOff>676275</xdr:colOff>
          <xdr:row>153</xdr:row>
          <xdr:rowOff>1533525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66675</xdr:colOff>
      <xdr:row>15</xdr:row>
      <xdr:rowOff>161925</xdr:rowOff>
    </xdr:from>
    <xdr:to>
      <xdr:col>18</xdr:col>
      <xdr:colOff>247650</xdr:colOff>
      <xdr:row>32</xdr:row>
      <xdr:rowOff>47625</xdr:rowOff>
    </xdr:to>
    <xdr:pic>
      <xdr:nvPicPr>
        <xdr:cNvPr id="86" name="Picture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2867025"/>
          <a:ext cx="4591050"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xdr:colOff>
      <xdr:row>40</xdr:row>
      <xdr:rowOff>19050</xdr:rowOff>
    </xdr:from>
    <xdr:to>
      <xdr:col>26</xdr:col>
      <xdr:colOff>94462</xdr:colOff>
      <xdr:row>53</xdr:row>
      <xdr:rowOff>123430</xdr:rowOff>
    </xdr:to>
    <xdr:pic>
      <xdr:nvPicPr>
        <xdr:cNvPr id="3" name="Picture 2">
          <a:extLst>
            <a:ext uri="{FF2B5EF4-FFF2-40B4-BE49-F238E27FC236}">
              <a16:creationId xmlns:a16="http://schemas.microsoft.com/office/drawing/2014/main" id="{2DAFD1DB-CA73-C74B-55D7-A2768DB771B0}"/>
            </a:ext>
          </a:extLst>
        </xdr:cNvPr>
        <xdr:cNvPicPr>
          <a:picLocks noChangeAspect="1"/>
        </xdr:cNvPicPr>
      </xdr:nvPicPr>
      <xdr:blipFill>
        <a:blip xmlns:r="http://schemas.openxmlformats.org/officeDocument/2006/relationships" r:embed="rId2"/>
        <a:stretch>
          <a:fillRect/>
        </a:stretch>
      </xdr:blipFill>
      <xdr:spPr>
        <a:xfrm>
          <a:off x="10096500" y="6800850"/>
          <a:ext cx="6304762" cy="3161905"/>
        </a:xfrm>
        <a:prstGeom prst="rect">
          <a:avLst/>
        </a:prstGeom>
      </xdr:spPr>
    </xdr:pic>
    <xdr:clientData/>
  </xdr:twoCellAnchor>
  <xdr:twoCellAnchor editAs="oneCell">
    <xdr:from>
      <xdr:col>0</xdr:col>
      <xdr:colOff>123825</xdr:colOff>
      <xdr:row>0</xdr:row>
      <xdr:rowOff>85725</xdr:rowOff>
    </xdr:from>
    <xdr:to>
      <xdr:col>0</xdr:col>
      <xdr:colOff>3007483</xdr:colOff>
      <xdr:row>2</xdr:row>
      <xdr:rowOff>133776</xdr:rowOff>
    </xdr:to>
    <xdr:pic>
      <xdr:nvPicPr>
        <xdr:cNvPr id="2" name="Picture 1">
          <a:extLst>
            <a:ext uri="{FF2B5EF4-FFF2-40B4-BE49-F238E27FC236}">
              <a16:creationId xmlns:a16="http://schemas.microsoft.com/office/drawing/2014/main" id="{5DD67C67-E49E-591A-80D0-EA709C76DCF0}"/>
            </a:ext>
          </a:extLst>
        </xdr:cNvPr>
        <xdr:cNvPicPr>
          <a:picLocks noChangeAspect="1"/>
        </xdr:cNvPicPr>
      </xdr:nvPicPr>
      <xdr:blipFill>
        <a:blip xmlns:r="http://schemas.openxmlformats.org/officeDocument/2006/relationships" r:embed="rId3"/>
        <a:stretch>
          <a:fillRect/>
        </a:stretch>
      </xdr:blipFill>
      <xdr:spPr>
        <a:xfrm>
          <a:off x="123825" y="85725"/>
          <a:ext cx="2883658"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113</xdr:row>
          <xdr:rowOff>104775</xdr:rowOff>
        </xdr:from>
        <xdr:to>
          <xdr:col>9</xdr:col>
          <xdr:colOff>695325</xdr:colOff>
          <xdr:row>115</xdr:row>
          <xdr:rowOff>485775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Calibri"/>
                  <a:ea typeface="Calibri"/>
                  <a:cs typeface="Calibri"/>
                </a:rPr>
                <a:t>PDF</a:t>
              </a:r>
              <a:r>
                <a:rPr lang="en-AU" sz="1100" b="0" i="0" u="none" strike="noStrike" baseline="0">
                  <a:solidFill>
                    <a:srgbClr val="000000"/>
                  </a:solidFill>
                  <a:latin typeface="Calibri"/>
                  <a:ea typeface="Calibri"/>
                  <a:cs typeface="Calibri"/>
                </a:rPr>
                <a:t> Summary</a:t>
              </a:r>
            </a:p>
            <a:p>
              <a:pPr algn="ctr" rtl="0">
                <a:defRPr sz="1000"/>
              </a:pPr>
              <a:r>
                <a:rPr lang="en-AU" sz="1100" b="0" i="0" u="none" strike="noStrike" baseline="0">
                  <a:solidFill>
                    <a:srgbClr val="000000"/>
                  </a:solidFill>
                  <a:latin typeface="Calibri"/>
                  <a:ea typeface="Calibri"/>
                  <a:cs typeface="Calibri"/>
                </a:rPr>
                <a:t>(To send to contractor)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113</xdr:row>
          <xdr:rowOff>142875</xdr:rowOff>
        </xdr:from>
        <xdr:to>
          <xdr:col>6</xdr:col>
          <xdr:colOff>38100</xdr:colOff>
          <xdr:row>115</xdr:row>
          <xdr:rowOff>504825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Calibri"/>
                  <a:ea typeface="Calibri"/>
                  <a:cs typeface="Calibri"/>
                </a:rPr>
                <a:t>PDF</a:t>
              </a:r>
              <a:r>
                <a:rPr lang="en-AU" sz="1100" b="0" i="0" u="none" strike="noStrike" baseline="0">
                  <a:solidFill>
                    <a:srgbClr val="000000"/>
                  </a:solidFill>
                  <a:latin typeface="Calibri"/>
                  <a:ea typeface="Calibri"/>
                  <a:cs typeface="Calibri"/>
                </a:rPr>
                <a:t> Complete Report </a:t>
              </a:r>
            </a:p>
            <a:p>
              <a:pPr algn="ctr" rtl="0">
                <a:defRPr sz="1000"/>
              </a:pPr>
              <a:r>
                <a:rPr lang="en-AU" sz="1100" b="0" i="0" u="none" strike="noStrike" baseline="0">
                  <a:solidFill>
                    <a:srgbClr val="000000"/>
                  </a:solidFill>
                  <a:latin typeface="Calibri"/>
                  <a:ea typeface="Calibri"/>
                  <a:cs typeface="Calibri"/>
                </a:rPr>
                <a:t>(Internal use only)</a:t>
              </a:r>
            </a:p>
          </xdr:txBody>
        </xdr:sp>
        <xdr:clientData fPrintsWithSheet="0"/>
      </xdr:twoCellAnchor>
    </mc:Choice>
    <mc:Fallback/>
  </mc:AlternateContent>
  <xdr:twoCellAnchor editAs="oneCell">
    <xdr:from>
      <xdr:col>0</xdr:col>
      <xdr:colOff>104775</xdr:colOff>
      <xdr:row>0</xdr:row>
      <xdr:rowOff>95250</xdr:rowOff>
    </xdr:from>
    <xdr:to>
      <xdr:col>2</xdr:col>
      <xdr:colOff>340483</xdr:colOff>
      <xdr:row>2</xdr:row>
      <xdr:rowOff>143301</xdr:rowOff>
    </xdr:to>
    <xdr:pic>
      <xdr:nvPicPr>
        <xdr:cNvPr id="2" name="Picture 1">
          <a:extLst>
            <a:ext uri="{FF2B5EF4-FFF2-40B4-BE49-F238E27FC236}">
              <a16:creationId xmlns:a16="http://schemas.microsoft.com/office/drawing/2014/main" id="{C7CE2EF0-480D-F84B-2DD6-7FF1EAF8946A}"/>
            </a:ext>
          </a:extLst>
        </xdr:cNvPr>
        <xdr:cNvPicPr>
          <a:picLocks noChangeAspect="1"/>
        </xdr:cNvPicPr>
      </xdr:nvPicPr>
      <xdr:blipFill>
        <a:blip xmlns:r="http://schemas.openxmlformats.org/officeDocument/2006/relationships" r:embed="rId1"/>
        <a:stretch>
          <a:fillRect/>
        </a:stretch>
      </xdr:blipFill>
      <xdr:spPr>
        <a:xfrm>
          <a:off x="104775" y="95250"/>
          <a:ext cx="2883658" cy="524301"/>
        </a:xfrm>
        <a:prstGeom prst="rect">
          <a:avLst/>
        </a:prstGeom>
      </xdr:spPr>
    </xdr:pic>
    <xdr:clientData/>
  </xdr:twoCellAnchor>
</xdr:wsDr>
</file>

<file path=xl/theme/theme1.xml><?xml version="1.0" encoding="utf-8"?>
<a:theme xmlns:a="http://schemas.openxmlformats.org/drawingml/2006/main" name="Office Theme">
  <a:themeElements>
    <a:clrScheme name="Finance">
      <a:dk1>
        <a:sysClr val="windowText" lastClr="000000"/>
      </a:dk1>
      <a:lt1>
        <a:sysClr val="window" lastClr="FFFFFF"/>
      </a:lt1>
      <a:dk2>
        <a:srgbClr val="5E3C67"/>
      </a:dk2>
      <a:lt2>
        <a:srgbClr val="E7E6E6"/>
      </a:lt2>
      <a:accent1>
        <a:srgbClr val="AEBD37"/>
      </a:accent1>
      <a:accent2>
        <a:srgbClr val="5D883C"/>
      </a:accent2>
      <a:accent3>
        <a:srgbClr val="475B29"/>
      </a:accent3>
      <a:accent4>
        <a:srgbClr val="6F2671"/>
      </a:accent4>
      <a:accent5>
        <a:srgbClr val="360B41"/>
      </a:accent5>
      <a:accent6>
        <a:srgbClr val="BBBCBB"/>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376"/>
  <sheetViews>
    <sheetView showGridLines="0" tabSelected="1" zoomScaleNormal="100" zoomScaleSheetLayoutView="100" workbookViewId="0">
      <selection activeCell="B6" sqref="B6:G6"/>
    </sheetView>
  </sheetViews>
  <sheetFormatPr defaultColWidth="3.42578125" defaultRowHeight="16.5" zeroHeight="1" x14ac:dyDescent="0.3"/>
  <cols>
    <col min="1" max="1" width="62.7109375" style="78" customWidth="1"/>
    <col min="2" max="2" width="14.7109375" style="13" customWidth="1"/>
    <col min="3" max="3" width="14.140625" style="13" customWidth="1"/>
    <col min="4" max="4" width="15.140625" style="13" customWidth="1"/>
    <col min="5" max="7" width="14.140625" style="13" customWidth="1"/>
    <col min="8" max="8" width="1.28515625" style="1" customWidth="1"/>
    <col min="9" max="9" width="36" style="1" bestFit="1" customWidth="1"/>
    <col min="10" max="10" width="3.28515625" style="1" customWidth="1"/>
    <col min="11" max="12" width="3.28515625" style="5" customWidth="1"/>
    <col min="13" max="14" width="3.28515625" style="1" customWidth="1"/>
    <col min="15" max="18" width="3.42578125" style="1"/>
    <col min="19" max="19" width="4" style="1" bestFit="1" customWidth="1"/>
    <col min="20" max="14798" width="3.42578125" style="1"/>
    <col min="14799" max="16384" width="4.7109375" style="1" customWidth="1"/>
  </cols>
  <sheetData>
    <row r="1" spans="1:12" ht="18.95" customHeight="1" x14ac:dyDescent="0.3">
      <c r="A1" s="240" t="s">
        <v>270</v>
      </c>
      <c r="B1" s="241"/>
      <c r="C1" s="241"/>
      <c r="D1" s="241"/>
      <c r="E1" s="241"/>
      <c r="F1" s="241"/>
      <c r="G1" s="242"/>
      <c r="H1" s="10"/>
      <c r="I1" s="21" t="s">
        <v>285</v>
      </c>
      <c r="J1" s="21"/>
      <c r="K1" s="10"/>
      <c r="L1" s="10"/>
    </row>
    <row r="2" spans="1:12" ht="18.95" customHeight="1" x14ac:dyDescent="0.3">
      <c r="A2" s="243"/>
      <c r="B2" s="244"/>
      <c r="C2" s="244"/>
      <c r="D2" s="244"/>
      <c r="E2" s="244"/>
      <c r="F2" s="244"/>
      <c r="G2" s="245"/>
      <c r="H2" s="10"/>
      <c r="I2" s="219" t="s">
        <v>287</v>
      </c>
      <c r="J2" s="219"/>
      <c r="K2" s="10"/>
      <c r="L2" s="10"/>
    </row>
    <row r="3" spans="1:12" ht="18.95" customHeight="1" x14ac:dyDescent="0.3">
      <c r="A3" s="246"/>
      <c r="B3" s="247"/>
      <c r="C3" s="247"/>
      <c r="D3" s="247"/>
      <c r="E3" s="247"/>
      <c r="F3" s="247"/>
      <c r="G3" s="248"/>
      <c r="H3" s="10"/>
      <c r="I3" s="21" t="s">
        <v>244</v>
      </c>
      <c r="J3" s="21"/>
      <c r="K3" s="10"/>
      <c r="L3" s="10"/>
    </row>
    <row r="4" spans="1:12" ht="23.25" customHeight="1" x14ac:dyDescent="0.3">
      <c r="A4" s="12" t="s">
        <v>0</v>
      </c>
      <c r="I4" s="18" t="s">
        <v>286</v>
      </c>
      <c r="J4" s="22"/>
    </row>
    <row r="5" spans="1:12" ht="7.5" customHeight="1" x14ac:dyDescent="0.3">
      <c r="A5" s="14"/>
    </row>
    <row r="6" spans="1:12" ht="31.5" customHeight="1" x14ac:dyDescent="0.3">
      <c r="A6" s="70" t="s">
        <v>198</v>
      </c>
      <c r="B6" s="261"/>
      <c r="C6" s="262"/>
      <c r="D6" s="262"/>
      <c r="E6" s="262"/>
      <c r="F6" s="262"/>
      <c r="G6" s="263"/>
      <c r="I6" s="6"/>
      <c r="J6" s="6"/>
      <c r="K6" s="205"/>
    </row>
    <row r="7" spans="1:12" ht="7.5" customHeight="1" x14ac:dyDescent="0.3">
      <c r="A7" s="72"/>
      <c r="B7" s="15"/>
      <c r="C7" s="15"/>
      <c r="D7" s="15"/>
      <c r="E7" s="15"/>
      <c r="F7" s="15"/>
      <c r="G7" s="15"/>
      <c r="I7" s="6"/>
      <c r="J7" s="6"/>
      <c r="K7" s="205"/>
    </row>
    <row r="8" spans="1:12" ht="17.100000000000001" customHeight="1" x14ac:dyDescent="0.3">
      <c r="A8" s="72" t="s">
        <v>289</v>
      </c>
      <c r="B8" s="264"/>
      <c r="C8" s="265"/>
      <c r="D8" s="265"/>
      <c r="E8" s="265"/>
      <c r="F8" s="265"/>
      <c r="G8" s="266"/>
      <c r="I8" s="6"/>
      <c r="J8" s="6"/>
      <c r="K8" s="205"/>
    </row>
    <row r="9" spans="1:12" ht="7.5" customHeight="1" x14ac:dyDescent="0.3">
      <c r="A9" s="72"/>
      <c r="B9" s="15"/>
      <c r="C9" s="15"/>
      <c r="D9" s="15"/>
      <c r="E9" s="15"/>
      <c r="F9" s="15"/>
      <c r="G9" s="15"/>
      <c r="I9" s="6"/>
      <c r="J9" s="6"/>
      <c r="K9" s="205"/>
    </row>
    <row r="10" spans="1:12" ht="17.100000000000001" customHeight="1" x14ac:dyDescent="0.3">
      <c r="A10" s="70" t="s">
        <v>276</v>
      </c>
      <c r="B10" s="273"/>
      <c r="C10" s="273"/>
      <c r="D10" s="273"/>
      <c r="E10" s="274"/>
      <c r="F10" s="274"/>
      <c r="G10" s="274"/>
      <c r="I10" s="6"/>
      <c r="J10" s="6"/>
      <c r="K10" s="205"/>
    </row>
    <row r="11" spans="1:12" ht="7.5" customHeight="1" x14ac:dyDescent="0.3">
      <c r="A11" s="72"/>
      <c r="B11" s="15"/>
      <c r="C11" s="15"/>
      <c r="D11" s="15"/>
      <c r="E11" s="15"/>
      <c r="F11" s="15"/>
      <c r="G11" s="15"/>
      <c r="I11" s="6"/>
      <c r="J11" s="6"/>
      <c r="K11" s="205"/>
    </row>
    <row r="12" spans="1:12" ht="17.100000000000001" customHeight="1" x14ac:dyDescent="0.3">
      <c r="A12" s="70" t="s">
        <v>128</v>
      </c>
      <c r="B12" s="264"/>
      <c r="C12" s="265"/>
      <c r="D12" s="265"/>
      <c r="E12" s="265"/>
      <c r="F12" s="265"/>
      <c r="G12" s="266"/>
      <c r="I12" s="6"/>
      <c r="J12" s="6"/>
      <c r="K12" s="205"/>
    </row>
    <row r="13" spans="1:12" ht="7.5" customHeight="1" x14ac:dyDescent="0.3">
      <c r="A13" s="72"/>
      <c r="B13" s="68"/>
      <c r="C13" s="68"/>
      <c r="D13" s="68"/>
      <c r="E13" s="68"/>
      <c r="F13" s="68"/>
      <c r="G13" s="68"/>
      <c r="I13" s="6"/>
      <c r="J13" s="6"/>
      <c r="K13" s="205"/>
    </row>
    <row r="14" spans="1:12" ht="17.100000000000001" customHeight="1" x14ac:dyDescent="0.3">
      <c r="A14" s="70" t="s">
        <v>63</v>
      </c>
      <c r="B14" s="264"/>
      <c r="C14" s="265"/>
      <c r="D14" s="265"/>
      <c r="E14" s="265"/>
      <c r="F14" s="265"/>
      <c r="G14" s="266"/>
      <c r="I14" s="6"/>
      <c r="J14" s="6"/>
      <c r="K14" s="205"/>
    </row>
    <row r="15" spans="1:12" ht="7.5" customHeight="1" x14ac:dyDescent="0.3">
      <c r="A15" s="72"/>
      <c r="B15" s="70"/>
      <c r="C15" s="70"/>
      <c r="D15" s="70"/>
      <c r="E15" s="70"/>
      <c r="F15" s="70"/>
      <c r="G15" s="70"/>
    </row>
    <row r="16" spans="1:12" ht="17.100000000000001" customHeight="1" x14ac:dyDescent="0.3">
      <c r="A16" s="72" t="s">
        <v>183</v>
      </c>
      <c r="B16" s="264"/>
      <c r="C16" s="265"/>
      <c r="D16" s="265"/>
      <c r="E16" s="265"/>
      <c r="F16" s="265"/>
      <c r="G16" s="266"/>
      <c r="I16" s="6"/>
      <c r="J16" s="6"/>
      <c r="K16" s="205"/>
    </row>
    <row r="17" spans="1:11" ht="7.5" customHeight="1" x14ac:dyDescent="0.3">
      <c r="A17" s="72"/>
      <c r="B17" s="68"/>
      <c r="C17" s="68"/>
      <c r="D17" s="68"/>
      <c r="E17" s="68"/>
      <c r="F17" s="68"/>
      <c r="G17" s="68"/>
      <c r="I17" s="6"/>
      <c r="J17" s="6"/>
      <c r="K17" s="205"/>
    </row>
    <row r="18" spans="1:11" ht="17.100000000000001" customHeight="1" x14ac:dyDescent="0.3">
      <c r="A18" s="70" t="s">
        <v>64</v>
      </c>
      <c r="B18" s="264"/>
      <c r="C18" s="265"/>
      <c r="D18" s="265"/>
      <c r="E18" s="265"/>
      <c r="F18" s="265"/>
      <c r="G18" s="266"/>
      <c r="I18" s="6"/>
      <c r="J18" s="6"/>
      <c r="K18" s="205"/>
    </row>
    <row r="19" spans="1:11" ht="7.5" customHeight="1" x14ac:dyDescent="0.3">
      <c r="A19" s="72"/>
      <c r="B19" s="70"/>
      <c r="C19" s="70"/>
      <c r="D19" s="70"/>
      <c r="E19" s="70"/>
      <c r="F19" s="70"/>
      <c r="G19" s="70"/>
    </row>
    <row r="20" spans="1:11" ht="17.100000000000001" customHeight="1" x14ac:dyDescent="0.3">
      <c r="A20" s="72" t="s">
        <v>275</v>
      </c>
      <c r="B20" s="275">
        <v>45839</v>
      </c>
      <c r="C20" s="275"/>
      <c r="D20" s="275"/>
      <c r="E20" s="275"/>
      <c r="F20" s="275"/>
      <c r="G20" s="275"/>
      <c r="I20" s="6"/>
      <c r="J20" s="6"/>
      <c r="K20" s="205"/>
    </row>
    <row r="21" spans="1:11" ht="7.5" customHeight="1" x14ac:dyDescent="0.3">
      <c r="A21" s="72"/>
    </row>
    <row r="22" spans="1:11" ht="17.100000000000001" customHeight="1" x14ac:dyDescent="0.3">
      <c r="A22" s="70" t="s">
        <v>1</v>
      </c>
      <c r="B22" s="76"/>
    </row>
    <row r="23" spans="1:11" ht="7.5" customHeight="1" x14ac:dyDescent="0.3">
      <c r="A23" s="72"/>
    </row>
    <row r="24" spans="1:11" x14ac:dyDescent="0.3">
      <c r="A24" s="73" t="s">
        <v>2</v>
      </c>
    </row>
    <row r="25" spans="1:11" ht="7.5" customHeight="1" x14ac:dyDescent="0.3">
      <c r="A25" s="72"/>
    </row>
    <row r="26" spans="1:11" ht="17.100000000000001" customHeight="1" x14ac:dyDescent="0.3">
      <c r="A26" s="70" t="s">
        <v>89</v>
      </c>
      <c r="B26" s="264"/>
      <c r="C26" s="265"/>
      <c r="D26" s="265"/>
      <c r="E26" s="265"/>
      <c r="F26" s="265"/>
      <c r="G26" s="266"/>
      <c r="I26" s="6"/>
      <c r="J26" s="6"/>
      <c r="K26" s="205"/>
    </row>
    <row r="27" spans="1:11" ht="7.5" customHeight="1" x14ac:dyDescent="0.3">
      <c r="A27" s="72"/>
      <c r="B27" s="70"/>
      <c r="C27" s="70"/>
      <c r="D27" s="70"/>
      <c r="E27" s="70"/>
      <c r="F27" s="70"/>
      <c r="G27" s="70"/>
      <c r="I27" s="6"/>
      <c r="J27" s="6"/>
      <c r="K27" s="205"/>
    </row>
    <row r="28" spans="1:11" ht="17.100000000000001" customHeight="1" x14ac:dyDescent="0.3">
      <c r="A28" s="70" t="s">
        <v>90</v>
      </c>
      <c r="B28" s="264"/>
      <c r="C28" s="265"/>
      <c r="D28" s="265"/>
      <c r="E28" s="265"/>
      <c r="F28" s="265"/>
      <c r="G28" s="266"/>
      <c r="I28" s="6"/>
      <c r="J28" s="6"/>
      <c r="K28" s="205"/>
    </row>
    <row r="29" spans="1:11" ht="7.5" customHeight="1" x14ac:dyDescent="0.3">
      <c r="A29" s="72"/>
      <c r="B29" s="70"/>
      <c r="C29" s="70"/>
      <c r="D29" s="70"/>
      <c r="E29" s="70"/>
      <c r="F29" s="70"/>
      <c r="G29" s="70"/>
      <c r="I29" s="6"/>
      <c r="J29" s="6"/>
      <c r="K29" s="205"/>
    </row>
    <row r="30" spans="1:11" ht="17.100000000000001" customHeight="1" x14ac:dyDescent="0.3">
      <c r="A30" s="70" t="s">
        <v>91</v>
      </c>
      <c r="B30" s="264"/>
      <c r="C30" s="265"/>
      <c r="D30" s="265"/>
      <c r="E30" s="265"/>
      <c r="F30" s="265"/>
      <c r="G30" s="266"/>
      <c r="I30" s="6"/>
      <c r="J30" s="6"/>
      <c r="K30" s="205"/>
    </row>
    <row r="31" spans="1:11" ht="7.5" customHeight="1" x14ac:dyDescent="0.3">
      <c r="A31" s="72"/>
      <c r="B31" s="70"/>
      <c r="C31" s="70"/>
      <c r="D31" s="70"/>
      <c r="E31" s="70"/>
      <c r="F31" s="70"/>
      <c r="G31" s="70"/>
    </row>
    <row r="32" spans="1:11" ht="17.100000000000001" customHeight="1" x14ac:dyDescent="0.3">
      <c r="A32" s="16" t="s">
        <v>288</v>
      </c>
      <c r="B32" s="264"/>
      <c r="C32" s="265"/>
      <c r="D32" s="265"/>
      <c r="E32" s="265"/>
      <c r="F32" s="265"/>
      <c r="G32" s="266"/>
      <c r="I32" s="6"/>
      <c r="J32" s="6"/>
      <c r="K32" s="205"/>
    </row>
    <row r="33" spans="1:11" ht="7.5" customHeight="1" x14ac:dyDescent="0.3">
      <c r="A33" s="72"/>
      <c r="B33" s="68"/>
      <c r="C33" s="68"/>
      <c r="D33" s="68"/>
      <c r="E33" s="68"/>
      <c r="F33" s="68"/>
      <c r="G33" s="68"/>
      <c r="I33" s="6"/>
      <c r="J33" s="6"/>
      <c r="K33" s="205"/>
    </row>
    <row r="34" spans="1:11" ht="17.100000000000001" customHeight="1" x14ac:dyDescent="0.3">
      <c r="A34" s="70" t="s">
        <v>248</v>
      </c>
      <c r="B34" s="261" t="s">
        <v>250</v>
      </c>
      <c r="C34" s="262"/>
      <c r="D34" s="262"/>
      <c r="E34" s="262"/>
      <c r="F34" s="262"/>
      <c r="G34" s="263"/>
      <c r="J34" s="6"/>
      <c r="K34" s="205"/>
    </row>
    <row r="35" spans="1:11" ht="9.75" customHeight="1" x14ac:dyDescent="0.3">
      <c r="A35" s="72"/>
      <c r="B35" s="70"/>
      <c r="C35" s="70"/>
      <c r="D35" s="70"/>
      <c r="E35" s="70"/>
      <c r="F35" s="70"/>
      <c r="G35" s="70"/>
    </row>
    <row r="36" spans="1:11" ht="17.100000000000001" customHeight="1" x14ac:dyDescent="0.3">
      <c r="A36" s="70" t="s">
        <v>255</v>
      </c>
      <c r="B36" s="261" t="s">
        <v>209</v>
      </c>
      <c r="C36" s="262"/>
      <c r="D36" s="262"/>
      <c r="E36" s="262"/>
      <c r="F36" s="262"/>
      <c r="G36" s="263"/>
      <c r="I36" s="6"/>
    </row>
    <row r="37" spans="1:11" ht="17.25" customHeight="1" x14ac:dyDescent="0.3"/>
    <row r="38" spans="1:11" ht="14.25" customHeight="1" x14ac:dyDescent="0.3">
      <c r="A38" s="267" t="s">
        <v>204</v>
      </c>
      <c r="B38" s="268"/>
      <c r="C38" s="268"/>
      <c r="D38" s="268"/>
      <c r="E38" s="268"/>
      <c r="F38" s="268"/>
      <c r="G38" s="269"/>
    </row>
    <row r="39" spans="1:11" ht="14.25" customHeight="1" x14ac:dyDescent="0.3">
      <c r="A39" s="270"/>
      <c r="B39" s="271"/>
      <c r="C39" s="271"/>
      <c r="D39" s="271"/>
      <c r="E39" s="271"/>
      <c r="F39" s="271"/>
      <c r="G39" s="272"/>
    </row>
    <row r="40" spans="1:11" ht="16.5" customHeight="1" x14ac:dyDescent="0.3">
      <c r="A40" s="70"/>
    </row>
    <row r="41" spans="1:11" ht="16.5" customHeight="1" x14ac:dyDescent="0.3">
      <c r="A41" s="259" t="s">
        <v>180</v>
      </c>
      <c r="E41" s="252" t="s">
        <v>57</v>
      </c>
      <c r="F41" s="252"/>
      <c r="G41" s="252"/>
    </row>
    <row r="42" spans="1:11" ht="16.5" customHeight="1" x14ac:dyDescent="0.3">
      <c r="A42" s="260"/>
      <c r="E42" s="253" t="str">
        <f>Workings!J5</f>
        <v>Not Applicable</v>
      </c>
      <c r="F42" s="254"/>
      <c r="G42" s="255"/>
      <c r="I42" s="96"/>
    </row>
    <row r="43" spans="1:11" ht="16.5" customHeight="1" x14ac:dyDescent="0.3">
      <c r="A43" s="249" t="s">
        <v>120</v>
      </c>
      <c r="E43" s="43"/>
    </row>
    <row r="44" spans="1:11" ht="16.5" customHeight="1" x14ac:dyDescent="0.3">
      <c r="A44" s="250"/>
    </row>
    <row r="45" spans="1:11" x14ac:dyDescent="0.3">
      <c r="A45" s="99" t="s">
        <v>26</v>
      </c>
      <c r="B45" s="256"/>
      <c r="C45" s="257"/>
      <c r="D45" s="257"/>
      <c r="E45" s="257"/>
      <c r="F45" s="257"/>
      <c r="G45" s="258"/>
    </row>
    <row r="46" spans="1:11" x14ac:dyDescent="0.3">
      <c r="A46" s="99" t="s">
        <v>25</v>
      </c>
      <c r="B46" s="256"/>
      <c r="C46" s="257"/>
      <c r="D46" s="257"/>
      <c r="E46" s="257"/>
      <c r="F46" s="257"/>
      <c r="G46" s="258"/>
    </row>
    <row r="47" spans="1:11" ht="17.25" customHeight="1" x14ac:dyDescent="0.3">
      <c r="A47" s="99" t="s">
        <v>27</v>
      </c>
      <c r="B47" s="100">
        <f>IFERROR(B46/B45,0)</f>
        <v>0</v>
      </c>
      <c r="C47" s="100" t="s">
        <v>44</v>
      </c>
      <c r="D47" s="299" t="str">
        <f>Workings!J3</f>
        <v>Not Applicable</v>
      </c>
      <c r="E47" s="300"/>
      <c r="F47" s="101"/>
      <c r="G47" s="101"/>
    </row>
    <row r="48" spans="1:11" x14ac:dyDescent="0.3">
      <c r="A48" s="249" t="s">
        <v>122</v>
      </c>
    </row>
    <row r="49" spans="1:7" x14ac:dyDescent="0.3">
      <c r="A49" s="250"/>
    </row>
    <row r="50" spans="1:7" ht="16.5" customHeight="1" x14ac:dyDescent="0.3">
      <c r="A50" s="99" t="s">
        <v>28</v>
      </c>
      <c r="B50" s="256"/>
      <c r="C50" s="257"/>
      <c r="D50" s="257"/>
      <c r="E50" s="257"/>
      <c r="F50" s="257"/>
      <c r="G50" s="258"/>
    </row>
    <row r="51" spans="1:7" ht="30" x14ac:dyDescent="0.3">
      <c r="A51" s="99" t="s">
        <v>85</v>
      </c>
      <c r="B51" s="256"/>
      <c r="C51" s="257"/>
      <c r="D51" s="257"/>
      <c r="E51" s="257"/>
      <c r="F51" s="257"/>
      <c r="G51" s="258"/>
    </row>
    <row r="52" spans="1:7" ht="28.5" customHeight="1" x14ac:dyDescent="0.3">
      <c r="A52" s="99" t="s">
        <v>86</v>
      </c>
      <c r="B52" s="102">
        <f>IFERROR(B51/B50,0)</f>
        <v>0</v>
      </c>
      <c r="C52" s="102" t="s">
        <v>44</v>
      </c>
      <c r="D52" s="297" t="str">
        <f>Workings!J4</f>
        <v>Not Applicable</v>
      </c>
      <c r="E52" s="298"/>
      <c r="F52" s="101"/>
      <c r="G52" s="101"/>
    </row>
    <row r="53" spans="1:7" x14ac:dyDescent="0.3">
      <c r="A53" s="103"/>
    </row>
    <row r="54" spans="1:7" ht="16.5" customHeight="1" x14ac:dyDescent="0.3">
      <c r="A54" s="259" t="s">
        <v>181</v>
      </c>
      <c r="E54" s="252" t="s">
        <v>57</v>
      </c>
      <c r="F54" s="252"/>
      <c r="G54" s="252"/>
    </row>
    <row r="55" spans="1:7" x14ac:dyDescent="0.3">
      <c r="A55" s="260"/>
      <c r="E55" s="253" t="str">
        <f>Workings!J15</f>
        <v>Not Applicable</v>
      </c>
      <c r="F55" s="254"/>
      <c r="G55" s="255"/>
    </row>
    <row r="56" spans="1:7" x14ac:dyDescent="0.3">
      <c r="A56" s="249" t="s">
        <v>121</v>
      </c>
      <c r="B56" s="290" t="s">
        <v>69</v>
      </c>
      <c r="C56" s="291"/>
      <c r="D56" s="294" t="s">
        <v>239</v>
      </c>
      <c r="E56" s="295"/>
      <c r="F56" s="295"/>
      <c r="G56" s="295"/>
    </row>
    <row r="57" spans="1:7" x14ac:dyDescent="0.3">
      <c r="A57" s="250"/>
      <c r="B57" s="292"/>
      <c r="C57" s="293"/>
      <c r="D57" s="296"/>
      <c r="E57" s="296"/>
      <c r="F57" s="296"/>
      <c r="G57" s="296"/>
    </row>
    <row r="58" spans="1:7" x14ac:dyDescent="0.3">
      <c r="A58" s="99" t="s">
        <v>281</v>
      </c>
      <c r="B58" s="304"/>
      <c r="C58" s="305"/>
      <c r="D58" s="305"/>
      <c r="E58" s="305"/>
      <c r="F58" s="305"/>
      <c r="G58" s="306"/>
    </row>
    <row r="59" spans="1:7" x14ac:dyDescent="0.3">
      <c r="A59" s="99" t="s">
        <v>277</v>
      </c>
      <c r="B59" s="307"/>
      <c r="C59" s="308"/>
      <c r="D59" s="308"/>
      <c r="E59" s="308"/>
      <c r="F59" s="308"/>
      <c r="G59" s="309"/>
    </row>
    <row r="60" spans="1:7" x14ac:dyDescent="0.3">
      <c r="A60" s="99" t="s">
        <v>278</v>
      </c>
      <c r="B60" s="307"/>
      <c r="C60" s="308"/>
      <c r="D60" s="308"/>
      <c r="E60" s="308"/>
      <c r="F60" s="308"/>
      <c r="G60" s="309"/>
    </row>
    <row r="61" spans="1:7" x14ac:dyDescent="0.3">
      <c r="A61" s="99" t="s">
        <v>279</v>
      </c>
      <c r="B61" s="104">
        <f>B58+B59+B60</f>
        <v>0</v>
      </c>
      <c r="C61" s="105"/>
      <c r="D61" s="105"/>
      <c r="E61" s="105"/>
      <c r="F61" s="105"/>
      <c r="G61" s="106"/>
    </row>
    <row r="62" spans="1:7" x14ac:dyDescent="0.3">
      <c r="A62" s="99" t="s">
        <v>280</v>
      </c>
      <c r="B62" s="304"/>
      <c r="C62" s="305"/>
      <c r="D62" s="305"/>
      <c r="E62" s="305"/>
      <c r="F62" s="305"/>
      <c r="G62" s="306"/>
    </row>
    <row r="63" spans="1:7" x14ac:dyDescent="0.3">
      <c r="A63" s="99" t="s">
        <v>240</v>
      </c>
      <c r="B63" s="301">
        <f>B62-B61</f>
        <v>0</v>
      </c>
      <c r="C63" s="302"/>
      <c r="D63" s="302"/>
      <c r="E63" s="302"/>
      <c r="F63" s="302"/>
      <c r="G63" s="303"/>
    </row>
    <row r="64" spans="1:7" x14ac:dyDescent="0.3">
      <c r="A64" s="99" t="s">
        <v>7</v>
      </c>
      <c r="B64" s="107">
        <f>IFERROR(B63/(B60+B59),0)</f>
        <v>0</v>
      </c>
      <c r="C64" s="237" t="s">
        <v>44</v>
      </c>
      <c r="D64" s="238" t="str">
        <f>Workings!J8</f>
        <v>Not Applicable</v>
      </c>
      <c r="E64" s="108"/>
      <c r="F64" s="108"/>
      <c r="G64" s="108"/>
    </row>
    <row r="65" spans="1:11" ht="19.5" customHeight="1" x14ac:dyDescent="0.3">
      <c r="A65" s="249" t="s">
        <v>123</v>
      </c>
      <c r="B65" s="109" t="s">
        <v>8</v>
      </c>
      <c r="C65" s="109" t="s">
        <v>24</v>
      </c>
      <c r="D65" s="109" t="s">
        <v>23</v>
      </c>
      <c r="E65" s="109" t="s">
        <v>143</v>
      </c>
      <c r="F65" s="109" t="s">
        <v>19</v>
      </c>
      <c r="G65" s="109" t="s">
        <v>29</v>
      </c>
    </row>
    <row r="66" spans="1:11" x14ac:dyDescent="0.3">
      <c r="A66" s="250"/>
      <c r="B66" s="110">
        <v>1</v>
      </c>
      <c r="C66" s="110">
        <v>2</v>
      </c>
      <c r="D66" s="110">
        <v>3</v>
      </c>
      <c r="E66" s="110">
        <v>4</v>
      </c>
      <c r="F66" s="110">
        <v>5</v>
      </c>
      <c r="G66" s="110">
        <v>0</v>
      </c>
    </row>
    <row r="67" spans="1:11" ht="143.25" customHeight="1" x14ac:dyDescent="0.3">
      <c r="A67" s="132" t="s">
        <v>82</v>
      </c>
      <c r="B67" s="111"/>
      <c r="C67" s="111"/>
      <c r="D67" s="111"/>
      <c r="E67" s="111"/>
      <c r="F67" s="111"/>
      <c r="G67" s="111"/>
      <c r="H67" s="5"/>
      <c r="I67" s="5"/>
      <c r="J67" s="5"/>
      <c r="K67" s="5" t="str">
        <f>Workings!N12</f>
        <v>Check Error</v>
      </c>
    </row>
    <row r="68" spans="1:11" ht="50.25" customHeight="1" x14ac:dyDescent="0.3">
      <c r="A68" s="112" t="str">
        <f>Workings!N13</f>
        <v>Comments</v>
      </c>
      <c r="B68" s="251"/>
      <c r="C68" s="251"/>
      <c r="D68" s="251"/>
      <c r="E68" s="251"/>
      <c r="F68" s="251"/>
      <c r="G68" s="251"/>
      <c r="H68" s="5"/>
      <c r="I68" s="5"/>
      <c r="J68" s="5"/>
    </row>
    <row r="69" spans="1:11" ht="6.75" customHeight="1" x14ac:dyDescent="0.3">
      <c r="A69" s="113"/>
      <c r="H69" s="5"/>
    </row>
    <row r="70" spans="1:11" ht="6.75" customHeight="1" x14ac:dyDescent="0.3">
      <c r="A70" s="113"/>
      <c r="H70" s="5"/>
    </row>
    <row r="71" spans="1:11" ht="16.5" customHeight="1" x14ac:dyDescent="0.3">
      <c r="A71" s="259" t="s">
        <v>246</v>
      </c>
      <c r="E71" s="252" t="s">
        <v>57</v>
      </c>
      <c r="F71" s="252"/>
      <c r="G71" s="252"/>
      <c r="H71" s="5"/>
    </row>
    <row r="72" spans="1:11" x14ac:dyDescent="0.3">
      <c r="A72" s="260"/>
      <c r="E72" s="253" t="str">
        <f>Workings!J23</f>
        <v>Not Applicable</v>
      </c>
      <c r="F72" s="254"/>
      <c r="G72" s="255"/>
      <c r="H72" s="5"/>
    </row>
    <row r="73" spans="1:11" x14ac:dyDescent="0.3">
      <c r="A73" s="249" t="s">
        <v>124</v>
      </c>
      <c r="H73" s="5"/>
    </row>
    <row r="74" spans="1:11" x14ac:dyDescent="0.3">
      <c r="A74" s="250"/>
    </row>
    <row r="75" spans="1:11" x14ac:dyDescent="0.3">
      <c r="A75" s="99" t="s">
        <v>30</v>
      </c>
      <c r="B75" s="256"/>
      <c r="C75" s="257"/>
      <c r="D75" s="257"/>
      <c r="E75" s="257"/>
      <c r="F75" s="257"/>
      <c r="G75" s="258"/>
    </row>
    <row r="76" spans="1:11" x14ac:dyDescent="0.3">
      <c r="A76" s="99" t="s">
        <v>79</v>
      </c>
      <c r="B76" s="256"/>
      <c r="C76" s="257"/>
      <c r="D76" s="257"/>
      <c r="E76" s="257"/>
      <c r="F76" s="257"/>
      <c r="G76" s="258"/>
    </row>
    <row r="77" spans="1:11" x14ac:dyDescent="0.3">
      <c r="A77" s="99" t="s">
        <v>80</v>
      </c>
      <c r="B77" s="100">
        <f>IFERROR(B76/B75,0)</f>
        <v>0</v>
      </c>
      <c r="C77" s="114" t="s">
        <v>44</v>
      </c>
      <c r="D77" s="281" t="str">
        <f>Workings!J17</f>
        <v>Not Applicable</v>
      </c>
      <c r="E77" s="281"/>
      <c r="F77" s="101"/>
      <c r="G77" s="101"/>
    </row>
    <row r="78" spans="1:11" ht="16.5" customHeight="1" x14ac:dyDescent="0.3">
      <c r="A78" s="249" t="s">
        <v>118</v>
      </c>
    </row>
    <row r="79" spans="1:11" x14ac:dyDescent="0.3">
      <c r="A79" s="250"/>
    </row>
    <row r="80" spans="1:11" ht="16.5" customHeight="1" x14ac:dyDescent="0.3">
      <c r="A80" s="99" t="s">
        <v>83</v>
      </c>
      <c r="B80" s="256"/>
      <c r="C80" s="257"/>
      <c r="D80" s="257"/>
      <c r="E80" s="257"/>
      <c r="F80" s="257"/>
      <c r="G80" s="258"/>
    </row>
    <row r="81" spans="1:12" ht="16.5" customHeight="1" x14ac:dyDescent="0.3">
      <c r="A81" s="99" t="s">
        <v>87</v>
      </c>
      <c r="B81" s="256"/>
      <c r="C81" s="257"/>
      <c r="D81" s="257"/>
      <c r="E81" s="257"/>
      <c r="F81" s="257"/>
      <c r="G81" s="258"/>
    </row>
    <row r="82" spans="1:12" ht="16.5" customHeight="1" x14ac:dyDescent="0.3">
      <c r="A82" s="99" t="s">
        <v>84</v>
      </c>
      <c r="B82" s="100">
        <f>IFERROR(B81/B80,0)</f>
        <v>0</v>
      </c>
      <c r="C82" s="114" t="s">
        <v>44</v>
      </c>
      <c r="D82" s="281" t="str">
        <f>Workings!J18</f>
        <v>Not Applicable</v>
      </c>
      <c r="E82" s="281"/>
      <c r="F82" s="101"/>
      <c r="G82" s="101"/>
    </row>
    <row r="83" spans="1:12" ht="16.5" customHeight="1" x14ac:dyDescent="0.3">
      <c r="A83" s="249" t="s">
        <v>125</v>
      </c>
    </row>
    <row r="84" spans="1:12" x14ac:dyDescent="0.3">
      <c r="A84" s="250"/>
    </row>
    <row r="85" spans="1:12" ht="16.5" customHeight="1" x14ac:dyDescent="0.3">
      <c r="A85" s="99" t="s">
        <v>81</v>
      </c>
      <c r="B85" s="256"/>
      <c r="C85" s="257"/>
      <c r="D85" s="257"/>
      <c r="E85" s="257"/>
      <c r="F85" s="257"/>
      <c r="G85" s="258"/>
    </row>
    <row r="86" spans="1:12" ht="16.5" customHeight="1" x14ac:dyDescent="0.3">
      <c r="A86" s="99" t="s">
        <v>50</v>
      </c>
      <c r="B86" s="256"/>
      <c r="C86" s="257"/>
      <c r="D86" s="257"/>
      <c r="E86" s="257"/>
      <c r="F86" s="257"/>
      <c r="G86" s="258"/>
    </row>
    <row r="87" spans="1:12" ht="16.5" customHeight="1" x14ac:dyDescent="0.3">
      <c r="A87" s="99" t="s">
        <v>51</v>
      </c>
      <c r="B87" s="100">
        <f>IFERROR(B85/B86,0)</f>
        <v>0</v>
      </c>
      <c r="C87" s="114" t="s">
        <v>44</v>
      </c>
      <c r="D87" s="281" t="str">
        <f>Workings!J19</f>
        <v>Not Applicable</v>
      </c>
      <c r="E87" s="281"/>
      <c r="F87" s="101"/>
      <c r="G87" s="101"/>
    </row>
    <row r="88" spans="1:12" ht="19.5" customHeight="1" x14ac:dyDescent="0.3">
      <c r="A88" s="249" t="s">
        <v>129</v>
      </c>
      <c r="B88" s="109" t="str">
        <f>$B$65</f>
        <v>Unsatisfactory</v>
      </c>
      <c r="C88" s="109" t="str">
        <f>$C$65</f>
        <v>Marginal</v>
      </c>
      <c r="D88" s="109" t="str">
        <f>$D$65</f>
        <v>Good</v>
      </c>
      <c r="E88" s="109" t="str">
        <f>$E$65</f>
        <v>Very Good</v>
      </c>
      <c r="F88" s="109" t="str">
        <f>$F$65</f>
        <v>Excellent</v>
      </c>
      <c r="G88" s="109" t="str">
        <f>$G$65</f>
        <v>N/A</v>
      </c>
    </row>
    <row r="89" spans="1:12" x14ac:dyDescent="0.3">
      <c r="A89" s="250"/>
      <c r="B89" s="110">
        <v>1</v>
      </c>
      <c r="C89" s="110">
        <v>2</v>
      </c>
      <c r="D89" s="110">
        <v>3</v>
      </c>
      <c r="E89" s="110">
        <v>4</v>
      </c>
      <c r="F89" s="110">
        <v>5</v>
      </c>
      <c r="G89" s="110">
        <v>0</v>
      </c>
    </row>
    <row r="90" spans="1:12" ht="216" x14ac:dyDescent="0.3">
      <c r="A90" s="133" t="s">
        <v>95</v>
      </c>
      <c r="B90" s="115"/>
      <c r="C90" s="115"/>
      <c r="D90" s="115"/>
      <c r="E90" s="115"/>
      <c r="F90" s="116"/>
      <c r="G90" s="117"/>
      <c r="H90" s="5"/>
      <c r="I90" s="5"/>
      <c r="J90" s="5"/>
      <c r="L90" s="5" t="str">
        <f>Workings!N21</f>
        <v>Check Error</v>
      </c>
    </row>
    <row r="91" spans="1:12" ht="55.5" customHeight="1" x14ac:dyDescent="0.3">
      <c r="A91" s="112" t="str">
        <f>Workings!N22</f>
        <v>Comments</v>
      </c>
      <c r="B91" s="251"/>
      <c r="C91" s="251"/>
      <c r="D91" s="251"/>
      <c r="E91" s="251"/>
      <c r="F91" s="251"/>
      <c r="G91" s="251"/>
    </row>
    <row r="92" spans="1:12" x14ac:dyDescent="0.3"/>
    <row r="93" spans="1:12" ht="16.5" customHeight="1" x14ac:dyDescent="0.3">
      <c r="A93" s="259" t="s">
        <v>182</v>
      </c>
      <c r="E93" s="252" t="s">
        <v>57</v>
      </c>
      <c r="F93" s="252"/>
      <c r="G93" s="252"/>
    </row>
    <row r="94" spans="1:12" x14ac:dyDescent="0.3">
      <c r="A94" s="260"/>
      <c r="E94" s="278" t="str">
        <f>Workings!J29</f>
        <v>Not Applicable</v>
      </c>
      <c r="F94" s="279"/>
      <c r="G94" s="280"/>
    </row>
    <row r="95" spans="1:12" ht="19.5" customHeight="1" x14ac:dyDescent="0.3">
      <c r="A95" s="249" t="s">
        <v>130</v>
      </c>
      <c r="B95" s="109" t="str">
        <f>$B$65</f>
        <v>Unsatisfactory</v>
      </c>
      <c r="C95" s="109" t="str">
        <f>$C$65</f>
        <v>Marginal</v>
      </c>
      <c r="D95" s="109" t="str">
        <f>$D$65</f>
        <v>Good</v>
      </c>
      <c r="E95" s="109" t="str">
        <f>$E$65</f>
        <v>Very Good</v>
      </c>
      <c r="F95" s="109" t="str">
        <f>$F$65</f>
        <v>Excellent</v>
      </c>
      <c r="G95" s="109" t="str">
        <f>$G$65</f>
        <v>N/A</v>
      </c>
    </row>
    <row r="96" spans="1:12" x14ac:dyDescent="0.3">
      <c r="A96" s="250"/>
      <c r="B96" s="110">
        <v>1</v>
      </c>
      <c r="C96" s="110">
        <v>2</v>
      </c>
      <c r="D96" s="110">
        <v>3</v>
      </c>
      <c r="E96" s="110">
        <v>4</v>
      </c>
      <c r="F96" s="110">
        <v>5</v>
      </c>
      <c r="G96" s="110">
        <v>0</v>
      </c>
    </row>
    <row r="97" spans="1:12" ht="121.5" x14ac:dyDescent="0.3">
      <c r="A97" s="132" t="s">
        <v>116</v>
      </c>
      <c r="B97" s="118"/>
      <c r="C97" s="118"/>
      <c r="D97" s="118"/>
      <c r="E97" s="118"/>
      <c r="F97" s="118"/>
      <c r="G97" s="118"/>
      <c r="H97" s="5"/>
      <c r="I97" s="5"/>
      <c r="J97" s="5"/>
      <c r="L97" s="5" t="str">
        <f>Workings!N25</f>
        <v>Check Error</v>
      </c>
    </row>
    <row r="98" spans="1:12" ht="55.5" customHeight="1" x14ac:dyDescent="0.3">
      <c r="A98" s="112" t="str">
        <f>Workings!N26</f>
        <v>Comments</v>
      </c>
      <c r="B98" s="283"/>
      <c r="C98" s="284"/>
      <c r="D98" s="284"/>
      <c r="E98" s="284"/>
      <c r="F98" s="284"/>
      <c r="G98" s="285"/>
    </row>
    <row r="99" spans="1:12" ht="19.5" customHeight="1" x14ac:dyDescent="0.3">
      <c r="A99" s="249" t="s">
        <v>131</v>
      </c>
      <c r="B99" s="109" t="str">
        <f>$B$65</f>
        <v>Unsatisfactory</v>
      </c>
      <c r="C99" s="109" t="str">
        <f>$C$65</f>
        <v>Marginal</v>
      </c>
      <c r="D99" s="109" t="str">
        <f>$D$65</f>
        <v>Good</v>
      </c>
      <c r="E99" s="109" t="str">
        <f>$E$65</f>
        <v>Very Good</v>
      </c>
      <c r="F99" s="109" t="str">
        <f>$F$65</f>
        <v>Excellent</v>
      </c>
      <c r="G99" s="109" t="str">
        <f>$G$65</f>
        <v>N/A</v>
      </c>
    </row>
    <row r="100" spans="1:12" x14ac:dyDescent="0.3">
      <c r="A100" s="250"/>
      <c r="B100" s="110">
        <v>1</v>
      </c>
      <c r="C100" s="110">
        <v>2</v>
      </c>
      <c r="D100" s="110">
        <v>3</v>
      </c>
      <c r="E100" s="110">
        <v>4</v>
      </c>
      <c r="F100" s="110">
        <v>5</v>
      </c>
      <c r="G100" s="110">
        <v>0</v>
      </c>
    </row>
    <row r="101" spans="1:12" ht="94.5" x14ac:dyDescent="0.3">
      <c r="A101" s="133" t="s">
        <v>92</v>
      </c>
      <c r="B101" s="119"/>
      <c r="C101" s="120"/>
      <c r="D101" s="120"/>
      <c r="E101" s="120"/>
      <c r="F101" s="120"/>
      <c r="G101" s="118"/>
      <c r="H101" s="5"/>
      <c r="I101" s="5"/>
      <c r="J101" s="5"/>
      <c r="L101" s="5" t="str">
        <f>Workings!N27</f>
        <v>Check Error</v>
      </c>
    </row>
    <row r="102" spans="1:12" ht="55.5" customHeight="1" x14ac:dyDescent="0.3">
      <c r="A102" s="112" t="str">
        <f>Workings!N28</f>
        <v>Comments</v>
      </c>
      <c r="B102" s="283"/>
      <c r="C102" s="284"/>
      <c r="D102" s="284"/>
      <c r="E102" s="284"/>
      <c r="F102" s="284"/>
      <c r="G102" s="285"/>
    </row>
    <row r="103" spans="1:12" ht="6" customHeight="1" x14ac:dyDescent="0.3"/>
    <row r="104" spans="1:12" ht="6" customHeight="1" x14ac:dyDescent="0.3"/>
    <row r="105" spans="1:12" ht="16.5" customHeight="1" x14ac:dyDescent="0.3">
      <c r="A105" s="259" t="s">
        <v>126</v>
      </c>
      <c r="E105" s="252" t="s">
        <v>57</v>
      </c>
      <c r="F105" s="252"/>
      <c r="G105" s="252"/>
    </row>
    <row r="106" spans="1:12" x14ac:dyDescent="0.3">
      <c r="A106" s="260"/>
      <c r="E106" s="278" t="str">
        <f>Workings!J37</f>
        <v>Not Applicable</v>
      </c>
      <c r="F106" s="279"/>
      <c r="G106" s="280"/>
    </row>
    <row r="107" spans="1:12" ht="19.5" customHeight="1" x14ac:dyDescent="0.3">
      <c r="A107" s="249" t="s">
        <v>127</v>
      </c>
      <c r="B107" s="109" t="str">
        <f>$B$65</f>
        <v>Unsatisfactory</v>
      </c>
      <c r="C107" s="109" t="str">
        <f>$C$65</f>
        <v>Marginal</v>
      </c>
      <c r="D107" s="109" t="str">
        <f>$D$65</f>
        <v>Good</v>
      </c>
      <c r="E107" s="109" t="str">
        <f>$E$65</f>
        <v>Very Good</v>
      </c>
      <c r="F107" s="109" t="str">
        <f>$F$65</f>
        <v>Excellent</v>
      </c>
      <c r="G107" s="109" t="str">
        <f>$G$65</f>
        <v>N/A</v>
      </c>
    </row>
    <row r="108" spans="1:12" x14ac:dyDescent="0.3">
      <c r="A108" s="250"/>
      <c r="B108" s="110">
        <v>1</v>
      </c>
      <c r="C108" s="110">
        <v>2</v>
      </c>
      <c r="D108" s="110">
        <v>3</v>
      </c>
      <c r="E108" s="110">
        <v>4</v>
      </c>
      <c r="F108" s="110">
        <v>5</v>
      </c>
      <c r="G108" s="110">
        <v>0</v>
      </c>
    </row>
    <row r="109" spans="1:12" ht="162" x14ac:dyDescent="0.3">
      <c r="A109" s="133" t="s">
        <v>93</v>
      </c>
      <c r="B109" s="121"/>
      <c r="C109" s="122"/>
      <c r="D109" s="122"/>
      <c r="E109" s="122"/>
      <c r="F109" s="122"/>
      <c r="G109" s="122"/>
      <c r="H109" s="5"/>
      <c r="I109" s="5"/>
      <c r="J109" s="5"/>
      <c r="L109" s="5" t="str">
        <f>Workings!N31</f>
        <v>Check Error</v>
      </c>
    </row>
    <row r="110" spans="1:12" ht="55.5" customHeight="1" x14ac:dyDescent="0.3">
      <c r="A110" s="112" t="str">
        <f>Workings!N32</f>
        <v>Comments</v>
      </c>
      <c r="B110" s="283"/>
      <c r="C110" s="284"/>
      <c r="D110" s="284"/>
      <c r="E110" s="284"/>
      <c r="F110" s="284"/>
      <c r="G110" s="285"/>
    </row>
    <row r="111" spans="1:12" ht="19.5" customHeight="1" x14ac:dyDescent="0.3">
      <c r="A111" s="249" t="s">
        <v>132</v>
      </c>
      <c r="B111" s="109" t="str">
        <f>$B$65</f>
        <v>Unsatisfactory</v>
      </c>
      <c r="C111" s="109" t="str">
        <f>$C$65</f>
        <v>Marginal</v>
      </c>
      <c r="D111" s="109" t="str">
        <f>$D$65</f>
        <v>Good</v>
      </c>
      <c r="E111" s="109" t="str">
        <f>$E$65</f>
        <v>Very Good</v>
      </c>
      <c r="F111" s="109" t="str">
        <f>$F$65</f>
        <v>Excellent</v>
      </c>
      <c r="G111" s="109" t="str">
        <f>$G$65</f>
        <v>N/A</v>
      </c>
    </row>
    <row r="112" spans="1:12" x14ac:dyDescent="0.3">
      <c r="A112" s="250"/>
      <c r="B112" s="110">
        <v>1</v>
      </c>
      <c r="C112" s="110">
        <v>2</v>
      </c>
      <c r="D112" s="110">
        <v>3</v>
      </c>
      <c r="E112" s="110">
        <v>4</v>
      </c>
      <c r="F112" s="110">
        <v>5</v>
      </c>
      <c r="G112" s="110">
        <v>0</v>
      </c>
    </row>
    <row r="113" spans="1:12" ht="175.5" x14ac:dyDescent="0.3">
      <c r="A113" s="134" t="s">
        <v>215</v>
      </c>
      <c r="B113" s="123"/>
      <c r="C113" s="124"/>
      <c r="D113" s="124"/>
      <c r="E113" s="124"/>
      <c r="F113" s="124"/>
      <c r="G113" s="124"/>
      <c r="H113" s="5"/>
      <c r="I113" s="5"/>
      <c r="J113" s="5"/>
      <c r="L113" s="5" t="str">
        <f>Workings!N33</f>
        <v>Check Error</v>
      </c>
    </row>
    <row r="114" spans="1:12" ht="55.5" customHeight="1" x14ac:dyDescent="0.3">
      <c r="A114" s="112" t="str">
        <f>Workings!N34</f>
        <v>Comments</v>
      </c>
      <c r="B114" s="251"/>
      <c r="C114" s="251"/>
      <c r="D114" s="251"/>
      <c r="E114" s="251"/>
      <c r="F114" s="251"/>
      <c r="G114" s="251"/>
    </row>
    <row r="115" spans="1:12" ht="19.5" customHeight="1" x14ac:dyDescent="0.3">
      <c r="A115" s="282" t="s">
        <v>133</v>
      </c>
      <c r="B115" s="277" t="str">
        <f>$B$65</f>
        <v>Unsatisfactory</v>
      </c>
      <c r="C115" s="277"/>
      <c r="D115" s="277" t="s">
        <v>94</v>
      </c>
      <c r="E115" s="277"/>
      <c r="F115" s="277" t="str">
        <f>$G$65</f>
        <v>N/A</v>
      </c>
      <c r="G115" s="277"/>
      <c r="H115" s="11"/>
    </row>
    <row r="116" spans="1:12" x14ac:dyDescent="0.3">
      <c r="A116" s="282"/>
      <c r="B116" s="277"/>
      <c r="C116" s="277"/>
      <c r="D116" s="277"/>
      <c r="E116" s="277"/>
      <c r="F116" s="277"/>
      <c r="G116" s="277"/>
    </row>
    <row r="117" spans="1:12" ht="54" x14ac:dyDescent="0.3">
      <c r="A117" s="135" t="s">
        <v>216</v>
      </c>
      <c r="B117" s="288"/>
      <c r="C117" s="289"/>
      <c r="D117" s="288"/>
      <c r="E117" s="289"/>
      <c r="F117" s="288"/>
      <c r="G117" s="289"/>
      <c r="H117" s="5"/>
      <c r="I117" s="5"/>
      <c r="J117" s="5"/>
      <c r="L117" s="5" t="str">
        <f>Workings!N35</f>
        <v>Check Error</v>
      </c>
    </row>
    <row r="118" spans="1:12" ht="55.5" customHeight="1" x14ac:dyDescent="0.3">
      <c r="A118" s="112" t="str">
        <f>Workings!N36</f>
        <v>Comments</v>
      </c>
      <c r="B118" s="276"/>
      <c r="C118" s="276"/>
      <c r="D118" s="276"/>
      <c r="E118" s="276"/>
      <c r="F118" s="276"/>
      <c r="G118" s="276"/>
    </row>
    <row r="119" spans="1:12" ht="10.5" customHeight="1" x14ac:dyDescent="0.3"/>
    <row r="120" spans="1:12" ht="16.5" customHeight="1" x14ac:dyDescent="0.3">
      <c r="A120" s="259" t="s">
        <v>233</v>
      </c>
      <c r="E120" s="252" t="s">
        <v>57</v>
      </c>
      <c r="F120" s="252"/>
      <c r="G120" s="252"/>
    </row>
    <row r="121" spans="1:12" x14ac:dyDescent="0.3">
      <c r="A121" s="260"/>
      <c r="E121" s="278" t="str">
        <f>Workings!J43</f>
        <v>Not Applicable</v>
      </c>
      <c r="F121" s="279"/>
      <c r="G121" s="280"/>
    </row>
    <row r="122" spans="1:12" ht="19.5" customHeight="1" x14ac:dyDescent="0.3">
      <c r="A122" s="249" t="s">
        <v>218</v>
      </c>
      <c r="B122" s="125" t="str">
        <f>$B$65</f>
        <v>Unsatisfactory</v>
      </c>
      <c r="C122" s="125" t="str">
        <f>$C$65</f>
        <v>Marginal</v>
      </c>
      <c r="D122" s="125" t="str">
        <f>$D$65</f>
        <v>Good</v>
      </c>
      <c r="E122" s="125" t="str">
        <f>$E$65</f>
        <v>Very Good</v>
      </c>
      <c r="F122" s="125" t="str">
        <f>$F$65</f>
        <v>Excellent</v>
      </c>
      <c r="G122" s="125" t="str">
        <f>$G$65</f>
        <v>N/A</v>
      </c>
    </row>
    <row r="123" spans="1:12" x14ac:dyDescent="0.3">
      <c r="A123" s="250"/>
      <c r="B123" s="110">
        <v>1</v>
      </c>
      <c r="C123" s="110">
        <v>2</v>
      </c>
      <c r="D123" s="110">
        <v>3</v>
      </c>
      <c r="E123" s="110">
        <v>4</v>
      </c>
      <c r="F123" s="110">
        <v>5</v>
      </c>
      <c r="G123" s="110">
        <v>0</v>
      </c>
    </row>
    <row r="124" spans="1:12" ht="148.5" x14ac:dyDescent="0.3">
      <c r="A124" s="136" t="s">
        <v>160</v>
      </c>
      <c r="B124" s="126"/>
      <c r="C124" s="111"/>
      <c r="D124" s="111"/>
      <c r="E124" s="111"/>
      <c r="F124" s="111"/>
      <c r="G124" s="111"/>
      <c r="L124" s="5" t="str">
        <f>Workings!N39</f>
        <v>Check Error</v>
      </c>
    </row>
    <row r="125" spans="1:12" ht="55.5" customHeight="1" x14ac:dyDescent="0.3">
      <c r="A125" s="112" t="str">
        <f>Workings!N40</f>
        <v>Comments</v>
      </c>
      <c r="B125" s="283"/>
      <c r="C125" s="284"/>
      <c r="D125" s="284"/>
      <c r="E125" s="284"/>
      <c r="F125" s="284"/>
      <c r="G125" s="285"/>
    </row>
    <row r="126" spans="1:12" ht="19.5" customHeight="1" x14ac:dyDescent="0.3">
      <c r="A126" s="249" t="s">
        <v>219</v>
      </c>
      <c r="B126" s="125" t="str">
        <f>$B$65</f>
        <v>Unsatisfactory</v>
      </c>
      <c r="C126" s="125" t="str">
        <f>$C$65</f>
        <v>Marginal</v>
      </c>
      <c r="D126" s="125" t="str">
        <f>$D$65</f>
        <v>Good</v>
      </c>
      <c r="E126" s="125" t="str">
        <f>$E$65</f>
        <v>Very Good</v>
      </c>
      <c r="F126" s="125" t="str">
        <f>$F$65</f>
        <v>Excellent</v>
      </c>
      <c r="G126" s="125" t="str">
        <f>$G$65</f>
        <v>N/A</v>
      </c>
    </row>
    <row r="127" spans="1:12" x14ac:dyDescent="0.3">
      <c r="A127" s="250"/>
      <c r="B127" s="110">
        <v>1</v>
      </c>
      <c r="C127" s="110">
        <v>2</v>
      </c>
      <c r="D127" s="110">
        <v>3</v>
      </c>
      <c r="E127" s="110">
        <v>4</v>
      </c>
      <c r="F127" s="110">
        <v>5</v>
      </c>
      <c r="G127" s="110">
        <v>0</v>
      </c>
    </row>
    <row r="128" spans="1:12" ht="94.5" x14ac:dyDescent="0.3">
      <c r="A128" s="137" t="s">
        <v>217</v>
      </c>
      <c r="B128" s="127"/>
      <c r="C128" s="111"/>
      <c r="D128" s="128"/>
      <c r="E128" s="111"/>
      <c r="F128" s="128"/>
      <c r="G128" s="111"/>
      <c r="L128" s="5" t="str">
        <f>Workings!N41</f>
        <v>Check Error</v>
      </c>
    </row>
    <row r="129" spans="1:12" ht="54.95" customHeight="1" x14ac:dyDescent="0.3">
      <c r="A129" s="112" t="str">
        <f>Workings!N42</f>
        <v>Comments</v>
      </c>
      <c r="B129" s="283"/>
      <c r="C129" s="284"/>
      <c r="D129" s="284"/>
      <c r="E129" s="284"/>
      <c r="F129" s="284"/>
      <c r="G129" s="285"/>
      <c r="L129" s="5" t="str">
        <f>Workings!N42</f>
        <v>Comments</v>
      </c>
    </row>
    <row r="130" spans="1:12" ht="9" customHeight="1" x14ac:dyDescent="0.3"/>
    <row r="131" spans="1:12" ht="9" customHeight="1" x14ac:dyDescent="0.3"/>
    <row r="132" spans="1:12" ht="16.5" customHeight="1" x14ac:dyDescent="0.3">
      <c r="A132" s="259" t="s">
        <v>238</v>
      </c>
      <c r="E132" s="252" t="s">
        <v>57</v>
      </c>
      <c r="F132" s="252"/>
      <c r="G132" s="252"/>
    </row>
    <row r="133" spans="1:12" x14ac:dyDescent="0.3">
      <c r="A133" s="260"/>
      <c r="E133" s="278" t="str">
        <f>Workings!J47</f>
        <v>Not Applicable</v>
      </c>
      <c r="F133" s="279"/>
      <c r="G133" s="280"/>
    </row>
    <row r="134" spans="1:12" ht="19.5" customHeight="1" x14ac:dyDescent="0.3">
      <c r="A134" s="249" t="s">
        <v>220</v>
      </c>
      <c r="B134" s="125" t="str">
        <f>$B$65</f>
        <v>Unsatisfactory</v>
      </c>
      <c r="C134" s="125" t="str">
        <f>$C$65</f>
        <v>Marginal</v>
      </c>
      <c r="D134" s="125" t="str">
        <f>$D$65</f>
        <v>Good</v>
      </c>
      <c r="E134" s="125" t="str">
        <f>$E$65</f>
        <v>Very Good</v>
      </c>
      <c r="F134" s="125" t="str">
        <f>$F$65</f>
        <v>Excellent</v>
      </c>
      <c r="G134" s="125" t="str">
        <f>$G$65</f>
        <v>N/A</v>
      </c>
    </row>
    <row r="135" spans="1:12" x14ac:dyDescent="0.3">
      <c r="A135" s="250"/>
      <c r="B135" s="110">
        <v>1</v>
      </c>
      <c r="C135" s="110">
        <v>2</v>
      </c>
      <c r="D135" s="110">
        <v>3</v>
      </c>
      <c r="E135" s="110">
        <v>4</v>
      </c>
      <c r="F135" s="110">
        <v>5</v>
      </c>
      <c r="G135" s="110">
        <v>0</v>
      </c>
    </row>
    <row r="136" spans="1:12" ht="202.5" x14ac:dyDescent="0.3">
      <c r="A136" s="136" t="s">
        <v>245</v>
      </c>
      <c r="B136" s="116"/>
      <c r="C136" s="116"/>
      <c r="D136" s="116"/>
      <c r="E136" s="116"/>
      <c r="F136" s="117"/>
      <c r="G136" s="116"/>
      <c r="I136" s="139"/>
      <c r="L136" s="5" t="str">
        <f>Workings!N45</f>
        <v>Check Error</v>
      </c>
    </row>
    <row r="137" spans="1:12" ht="55.5" customHeight="1" x14ac:dyDescent="0.3">
      <c r="A137" s="112" t="str">
        <f>Workings!N46</f>
        <v>Comments</v>
      </c>
      <c r="B137" s="251"/>
      <c r="C137" s="251"/>
      <c r="D137" s="251"/>
      <c r="E137" s="251"/>
      <c r="F137" s="251"/>
      <c r="G137" s="251"/>
    </row>
    <row r="138" spans="1:12" ht="18" customHeight="1" x14ac:dyDescent="0.3">
      <c r="B138" s="19"/>
      <c r="C138" s="19"/>
      <c r="D138" s="19"/>
      <c r="E138" s="19"/>
      <c r="F138" s="19"/>
      <c r="G138" s="19"/>
    </row>
    <row r="139" spans="1:12" ht="24.75" customHeight="1" x14ac:dyDescent="0.3">
      <c r="A139" s="286" t="s">
        <v>221</v>
      </c>
      <c r="E139" s="252" t="s">
        <v>57</v>
      </c>
      <c r="F139" s="252"/>
      <c r="G139" s="252"/>
    </row>
    <row r="140" spans="1:12" ht="24.75" customHeight="1" x14ac:dyDescent="0.3">
      <c r="A140" s="286"/>
      <c r="E140" s="278" t="str">
        <f>Workings!J51</f>
        <v>Not Applicable</v>
      </c>
      <c r="F140" s="279"/>
      <c r="G140" s="280"/>
    </row>
    <row r="141" spans="1:12" ht="18.75" customHeight="1" x14ac:dyDescent="0.3">
      <c r="A141" s="249" t="s">
        <v>221</v>
      </c>
      <c r="B141" s="125" t="str">
        <f>$B$65</f>
        <v>Unsatisfactory</v>
      </c>
      <c r="C141" s="125" t="str">
        <f>$C$65</f>
        <v>Marginal</v>
      </c>
      <c r="D141" s="125" t="str">
        <f>$D$65</f>
        <v>Good</v>
      </c>
      <c r="E141" s="125" t="str">
        <f>$E$65</f>
        <v>Very Good</v>
      </c>
      <c r="F141" s="125" t="str">
        <f>$F$65</f>
        <v>Excellent</v>
      </c>
      <c r="G141" s="125" t="str">
        <f>$G$65</f>
        <v>N/A</v>
      </c>
    </row>
    <row r="142" spans="1:12" ht="18" customHeight="1" x14ac:dyDescent="0.3">
      <c r="A142" s="250"/>
      <c r="B142" s="110">
        <v>1</v>
      </c>
      <c r="C142" s="110">
        <v>2</v>
      </c>
      <c r="D142" s="110">
        <v>3</v>
      </c>
      <c r="E142" s="110">
        <v>4</v>
      </c>
      <c r="F142" s="110">
        <v>5</v>
      </c>
      <c r="G142" s="110">
        <v>0</v>
      </c>
    </row>
    <row r="143" spans="1:12" ht="108" x14ac:dyDescent="0.3">
      <c r="A143" s="136" t="s">
        <v>105</v>
      </c>
      <c r="B143" s="116"/>
      <c r="C143" s="116"/>
      <c r="D143" s="116"/>
      <c r="E143" s="116"/>
      <c r="F143" s="117"/>
      <c r="G143" s="116"/>
      <c r="L143" s="5" t="str">
        <f>Workings!N49</f>
        <v>Check Error</v>
      </c>
    </row>
    <row r="144" spans="1:12" ht="55.5" customHeight="1" x14ac:dyDescent="0.3">
      <c r="A144" s="112" t="str">
        <f>Workings!N50</f>
        <v>Comments</v>
      </c>
      <c r="B144" s="283"/>
      <c r="C144" s="284"/>
      <c r="D144" s="284"/>
      <c r="E144" s="284"/>
      <c r="F144" s="284"/>
      <c r="G144" s="285"/>
    </row>
    <row r="145" spans="1:12" x14ac:dyDescent="0.3">
      <c r="A145" s="129"/>
      <c r="B145" s="130"/>
      <c r="C145" s="130"/>
      <c r="D145" s="130"/>
      <c r="E145" s="130"/>
      <c r="F145" s="130"/>
      <c r="G145" s="130"/>
    </row>
    <row r="146" spans="1:12" x14ac:dyDescent="0.3">
      <c r="A146" s="286" t="s">
        <v>102</v>
      </c>
      <c r="E146" s="252" t="s">
        <v>57</v>
      </c>
      <c r="F146" s="252"/>
      <c r="G146" s="252"/>
    </row>
    <row r="147" spans="1:12" x14ac:dyDescent="0.3">
      <c r="A147" s="286"/>
      <c r="E147" s="278" t="str">
        <f>Workings!J57</f>
        <v>Not Applicable</v>
      </c>
      <c r="F147" s="279"/>
      <c r="G147" s="280"/>
    </row>
    <row r="148" spans="1:12" ht="18" customHeight="1" x14ac:dyDescent="0.3">
      <c r="A148" s="249" t="s">
        <v>134</v>
      </c>
      <c r="B148" s="109" t="str">
        <f>$B$65</f>
        <v>Unsatisfactory</v>
      </c>
      <c r="C148" s="109" t="str">
        <f>$C$65</f>
        <v>Marginal</v>
      </c>
      <c r="D148" s="109" t="str">
        <f>$D$65</f>
        <v>Good</v>
      </c>
      <c r="E148" s="109" t="str">
        <f>$E$65</f>
        <v>Very Good</v>
      </c>
      <c r="F148" s="109" t="str">
        <f>$F$65</f>
        <v>Excellent</v>
      </c>
      <c r="G148" s="109" t="str">
        <f>$G$65</f>
        <v>N/A</v>
      </c>
    </row>
    <row r="149" spans="1:12" ht="18" customHeight="1" x14ac:dyDescent="0.3">
      <c r="A149" s="250"/>
      <c r="B149" s="110">
        <v>1</v>
      </c>
      <c r="C149" s="110">
        <v>2</v>
      </c>
      <c r="D149" s="110">
        <v>3</v>
      </c>
      <c r="E149" s="110">
        <v>4</v>
      </c>
      <c r="F149" s="110">
        <v>5</v>
      </c>
      <c r="G149" s="110">
        <v>0</v>
      </c>
    </row>
    <row r="150" spans="1:12" ht="121.5" x14ac:dyDescent="0.3">
      <c r="A150" s="136" t="s">
        <v>104</v>
      </c>
      <c r="B150" s="116"/>
      <c r="C150" s="116"/>
      <c r="D150" s="116"/>
      <c r="E150" s="116"/>
      <c r="F150" s="117"/>
      <c r="G150" s="116"/>
      <c r="L150" s="5" t="str">
        <f>Workings!N53</f>
        <v>Check Error</v>
      </c>
    </row>
    <row r="151" spans="1:12" ht="55.5" customHeight="1" x14ac:dyDescent="0.3">
      <c r="A151" s="112" t="str">
        <f>Workings!N54</f>
        <v>Comments</v>
      </c>
      <c r="B151" s="283"/>
      <c r="C151" s="284"/>
      <c r="D151" s="284"/>
      <c r="E151" s="284"/>
      <c r="F151" s="284"/>
      <c r="G151" s="285"/>
    </row>
    <row r="152" spans="1:12" ht="18" customHeight="1" x14ac:dyDescent="0.3">
      <c r="A152" s="249" t="s">
        <v>135</v>
      </c>
      <c r="B152" s="109" t="str">
        <f>$B$65</f>
        <v>Unsatisfactory</v>
      </c>
      <c r="C152" s="109" t="str">
        <f>$C$65</f>
        <v>Marginal</v>
      </c>
      <c r="D152" s="109" t="str">
        <f>$D$65</f>
        <v>Good</v>
      </c>
      <c r="E152" s="109" t="str">
        <f>$E$65</f>
        <v>Very Good</v>
      </c>
      <c r="F152" s="109" t="str">
        <f>$F$65</f>
        <v>Excellent</v>
      </c>
      <c r="G152" s="109" t="str">
        <f>$G$65</f>
        <v>N/A</v>
      </c>
    </row>
    <row r="153" spans="1:12" ht="18" customHeight="1" x14ac:dyDescent="0.3">
      <c r="A153" s="250"/>
      <c r="B153" s="131">
        <v>1</v>
      </c>
      <c r="C153" s="131">
        <v>2</v>
      </c>
      <c r="D153" s="131">
        <v>3</v>
      </c>
      <c r="E153" s="131">
        <v>4</v>
      </c>
      <c r="F153" s="131">
        <v>5</v>
      </c>
      <c r="G153" s="131">
        <v>0</v>
      </c>
    </row>
    <row r="154" spans="1:12" ht="121.5" x14ac:dyDescent="0.3">
      <c r="A154" s="136" t="s">
        <v>103</v>
      </c>
      <c r="B154" s="116"/>
      <c r="C154" s="116"/>
      <c r="D154" s="116"/>
      <c r="E154" s="116"/>
      <c r="F154" s="117"/>
      <c r="G154" s="116"/>
      <c r="L154" s="5" t="str">
        <f>Workings!N55</f>
        <v>Check Error</v>
      </c>
    </row>
    <row r="155" spans="1:12" ht="55.5" customHeight="1" x14ac:dyDescent="0.3">
      <c r="A155" s="112" t="str">
        <f>Workings!N56</f>
        <v>Comments</v>
      </c>
      <c r="B155" s="287"/>
      <c r="C155" s="284"/>
      <c r="D155" s="284"/>
      <c r="E155" s="284"/>
      <c r="F155" s="284"/>
      <c r="G155" s="285"/>
    </row>
    <row r="156" spans="1:12" ht="8.25" customHeight="1" x14ac:dyDescent="0.3"/>
    <row r="157" spans="1:12" x14ac:dyDescent="0.3"/>
    <row r="158" spans="1:12" x14ac:dyDescent="0.3"/>
    <row r="159" spans="1:12" x14ac:dyDescent="0.3"/>
    <row r="160" spans="1:12"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sheetData>
  <sheetProtection algorithmName="SHA-512" hashValue="nODFzNDLC9Ot74k1MupQ7QB7js2A6wFHuQfQ0NTD2rex3S9WjciIhij8NQHwKNJAcIrWZhrM+5r5oGovZGLCtQ==" saltValue="xso96vR82Iy1w+EzqmLZkA==" spinCount="100000" sheet="1" formatCells="0" formatColumns="0" formatRows="0" selectLockedCells="1"/>
  <mergeCells count="104">
    <mergeCell ref="A56:A57"/>
    <mergeCell ref="A41:A42"/>
    <mergeCell ref="A54:A55"/>
    <mergeCell ref="B50:G50"/>
    <mergeCell ref="B51:G51"/>
    <mergeCell ref="A43:A44"/>
    <mergeCell ref="A48:A49"/>
    <mergeCell ref="D82:E82"/>
    <mergeCell ref="D77:E77"/>
    <mergeCell ref="D52:E52"/>
    <mergeCell ref="D47:E47"/>
    <mergeCell ref="A65:A66"/>
    <mergeCell ref="B63:G63"/>
    <mergeCell ref="B58:G58"/>
    <mergeCell ref="B60:G60"/>
    <mergeCell ref="B59:G59"/>
    <mergeCell ref="B62:G62"/>
    <mergeCell ref="B32:G32"/>
    <mergeCell ref="E41:G41"/>
    <mergeCell ref="E42:G42"/>
    <mergeCell ref="E54:G54"/>
    <mergeCell ref="B155:G155"/>
    <mergeCell ref="B80:G80"/>
    <mergeCell ref="B81:G81"/>
    <mergeCell ref="B91:G91"/>
    <mergeCell ref="E146:G146"/>
    <mergeCell ref="E147:G147"/>
    <mergeCell ref="B117:C117"/>
    <mergeCell ref="D117:E117"/>
    <mergeCell ref="F117:G117"/>
    <mergeCell ref="B102:G102"/>
    <mergeCell ref="B98:G98"/>
    <mergeCell ref="B110:G110"/>
    <mergeCell ref="E55:G55"/>
    <mergeCell ref="B46:G46"/>
    <mergeCell ref="B45:G45"/>
    <mergeCell ref="B56:C57"/>
    <mergeCell ref="D56:G57"/>
    <mergeCell ref="A148:A149"/>
    <mergeCell ref="B151:G151"/>
    <mergeCell ref="A152:A153"/>
    <mergeCell ref="A134:A135"/>
    <mergeCell ref="A126:A127"/>
    <mergeCell ref="A132:A133"/>
    <mergeCell ref="A122:A123"/>
    <mergeCell ref="E120:G120"/>
    <mergeCell ref="E121:G121"/>
    <mergeCell ref="E132:G132"/>
    <mergeCell ref="B129:G129"/>
    <mergeCell ref="B125:G125"/>
    <mergeCell ref="B144:G144"/>
    <mergeCell ref="A141:A142"/>
    <mergeCell ref="A146:A147"/>
    <mergeCell ref="A139:A140"/>
    <mergeCell ref="E139:G139"/>
    <mergeCell ref="E140:G140"/>
    <mergeCell ref="E133:G133"/>
    <mergeCell ref="A120:A121"/>
    <mergeCell ref="B137:G137"/>
    <mergeCell ref="A83:A84"/>
    <mergeCell ref="B85:G85"/>
    <mergeCell ref="B86:G86"/>
    <mergeCell ref="B114:G114"/>
    <mergeCell ref="B118:G118"/>
    <mergeCell ref="B115:C116"/>
    <mergeCell ref="F115:G116"/>
    <mergeCell ref="A88:A89"/>
    <mergeCell ref="E105:G105"/>
    <mergeCell ref="E106:G106"/>
    <mergeCell ref="A107:A108"/>
    <mergeCell ref="A105:A106"/>
    <mergeCell ref="A99:A100"/>
    <mergeCell ref="A95:A96"/>
    <mergeCell ref="E93:G93"/>
    <mergeCell ref="D87:E87"/>
    <mergeCell ref="E94:G94"/>
    <mergeCell ref="A111:A112"/>
    <mergeCell ref="A115:A116"/>
    <mergeCell ref="A93:A94"/>
    <mergeCell ref="D115:E116"/>
    <mergeCell ref="A1:G3"/>
    <mergeCell ref="A73:A74"/>
    <mergeCell ref="B68:G68"/>
    <mergeCell ref="A78:A79"/>
    <mergeCell ref="E71:G71"/>
    <mergeCell ref="E72:G72"/>
    <mergeCell ref="B75:G75"/>
    <mergeCell ref="B76:G76"/>
    <mergeCell ref="A71:A72"/>
    <mergeCell ref="B6:G6"/>
    <mergeCell ref="B8:G8"/>
    <mergeCell ref="B12:G12"/>
    <mergeCell ref="A38:G39"/>
    <mergeCell ref="B10:D10"/>
    <mergeCell ref="B14:G14"/>
    <mergeCell ref="B16:G16"/>
    <mergeCell ref="B18:G18"/>
    <mergeCell ref="E10:G10"/>
    <mergeCell ref="B34:G34"/>
    <mergeCell ref="B36:G36"/>
    <mergeCell ref="B20:G20"/>
    <mergeCell ref="B26:G26"/>
    <mergeCell ref="B28:G28"/>
    <mergeCell ref="B30:G30"/>
  </mergeCells>
  <conditionalFormatting sqref="A101">
    <cfRule type="expression" dxfId="94" priority="379">
      <formula>$L$101="Check Error"</formula>
    </cfRule>
    <cfRule type="expression" dxfId="93" priority="503">
      <formula>H100="Check Error"</formula>
    </cfRule>
  </conditionalFormatting>
  <conditionalFormatting sqref="A117">
    <cfRule type="expression" dxfId="92" priority="444">
      <formula>L117="Check Error"</formula>
    </cfRule>
  </conditionalFormatting>
  <conditionalFormatting sqref="A136">
    <cfRule type="expression" dxfId="91" priority="464">
      <formula>L136="Check Error"</formula>
    </cfRule>
  </conditionalFormatting>
  <conditionalFormatting sqref="A90">
    <cfRule type="expression" dxfId="90" priority="449">
      <formula>L90="Check Error"</formula>
    </cfRule>
  </conditionalFormatting>
  <conditionalFormatting sqref="A109">
    <cfRule type="expression" dxfId="89" priority="431">
      <formula>L109="Check Error"</formula>
    </cfRule>
  </conditionalFormatting>
  <conditionalFormatting sqref="A97">
    <cfRule type="expression" dxfId="88" priority="384">
      <formula>$L$97="Check Error"</formula>
    </cfRule>
  </conditionalFormatting>
  <conditionalFormatting sqref="A128">
    <cfRule type="expression" dxfId="87" priority="463">
      <formula>L128="Check Error"</formula>
    </cfRule>
  </conditionalFormatting>
  <conditionalFormatting sqref="A124">
    <cfRule type="expression" dxfId="86" priority="465">
      <formula>L124="Check Error"</formula>
    </cfRule>
  </conditionalFormatting>
  <conditionalFormatting sqref="A67">
    <cfRule type="expression" dxfId="85" priority="238">
      <formula>K67="Check error"</formula>
    </cfRule>
  </conditionalFormatting>
  <conditionalFormatting sqref="B68">
    <cfRule type="cellIs" priority="79" stopIfTrue="1" operator="notEqual">
      <formula>""</formula>
    </cfRule>
    <cfRule type="expression" dxfId="84" priority="233">
      <formula>A68="You must provide a comment to explain this rating"</formula>
    </cfRule>
  </conditionalFormatting>
  <conditionalFormatting sqref="A68 A137">
    <cfRule type="cellIs" priority="226" stopIfTrue="1" operator="equal">
      <formula>"Comments"</formula>
    </cfRule>
    <cfRule type="expression" dxfId="83" priority="232">
      <formula>B68=""</formula>
    </cfRule>
  </conditionalFormatting>
  <conditionalFormatting sqref="B98">
    <cfRule type="expression" dxfId="82" priority="225">
      <formula>$A$98="You must provide a comment to explain this rating"</formula>
    </cfRule>
  </conditionalFormatting>
  <conditionalFormatting sqref="B102">
    <cfRule type="expression" dxfId="81" priority="222">
      <formula>$A$102="You must provide a comment to explain this rating"</formula>
    </cfRule>
  </conditionalFormatting>
  <conditionalFormatting sqref="B110">
    <cfRule type="cellIs" priority="74" stopIfTrue="1" operator="notEqual">
      <formula>""</formula>
    </cfRule>
    <cfRule type="expression" dxfId="80" priority="218">
      <formula>$A$110="You must provide a comment to explain this rating"</formula>
    </cfRule>
  </conditionalFormatting>
  <conditionalFormatting sqref="B114">
    <cfRule type="cellIs" priority="73" stopIfTrue="1" operator="notEqual">
      <formula>""</formula>
    </cfRule>
    <cfRule type="expression" dxfId="79" priority="215">
      <formula>$A$114="You must provide a comment to explain this rating"</formula>
    </cfRule>
  </conditionalFormatting>
  <conditionalFormatting sqref="B118">
    <cfRule type="expression" dxfId="78" priority="212">
      <formula>$A$118="You must provide a comment to explain this rating"</formula>
    </cfRule>
  </conditionalFormatting>
  <conditionalFormatting sqref="B91">
    <cfRule type="cellIs" priority="77" stopIfTrue="1" operator="notEqual">
      <formula>""</formula>
    </cfRule>
    <cfRule type="expression" dxfId="77" priority="196">
      <formula>$A$91="You must provide a comment to explain this rating"</formula>
    </cfRule>
  </conditionalFormatting>
  <conditionalFormatting sqref="A91">
    <cfRule type="cellIs" priority="194" stopIfTrue="1" operator="equal">
      <formula>""</formula>
    </cfRule>
    <cfRule type="expression" dxfId="76" priority="195">
      <formula>$B$91=""</formula>
    </cfRule>
  </conditionalFormatting>
  <conditionalFormatting sqref="B125">
    <cfRule type="expression" dxfId="75" priority="193">
      <formula>$A$125="You must provide a comment to explain this rating"</formula>
    </cfRule>
  </conditionalFormatting>
  <conditionalFormatting sqref="B47">
    <cfRule type="cellIs" dxfId="74" priority="166" operator="greaterThan">
      <formula>100%</formula>
    </cfRule>
  </conditionalFormatting>
  <conditionalFormatting sqref="B87 B82 B77 B52">
    <cfRule type="cellIs" dxfId="73" priority="165" operator="greaterThan">
      <formula>1</formula>
    </cfRule>
  </conditionalFormatting>
  <conditionalFormatting sqref="B129 B137">
    <cfRule type="expression" dxfId="72" priority="122">
      <formula>A129="You must provide a comment to explain this rating"</formula>
    </cfRule>
  </conditionalFormatting>
  <conditionalFormatting sqref="B64:C64">
    <cfRule type="expression" dxfId="71" priority="119">
      <formula>$B$56="Not Applicable"</formula>
    </cfRule>
  </conditionalFormatting>
  <conditionalFormatting sqref="A98">
    <cfRule type="cellIs" priority="110" stopIfTrue="1" operator="equal">
      <formula>"Comments"</formula>
    </cfRule>
    <cfRule type="expression" dxfId="70" priority="111">
      <formula>B98=""</formula>
    </cfRule>
  </conditionalFormatting>
  <conditionalFormatting sqref="A102">
    <cfRule type="cellIs" priority="108" stopIfTrue="1" operator="equal">
      <formula>"Comments"</formula>
    </cfRule>
    <cfRule type="expression" dxfId="69" priority="109">
      <formula>B102=""</formula>
    </cfRule>
  </conditionalFormatting>
  <conditionalFormatting sqref="A110">
    <cfRule type="cellIs" priority="104" stopIfTrue="1" operator="equal">
      <formula>"Comments"</formula>
    </cfRule>
    <cfRule type="expression" dxfId="68" priority="105">
      <formula>B110=""</formula>
    </cfRule>
  </conditionalFormatting>
  <conditionalFormatting sqref="A114">
    <cfRule type="cellIs" priority="100" stopIfTrue="1" operator="equal">
      <formula>"Comments"</formula>
    </cfRule>
    <cfRule type="expression" dxfId="67" priority="101">
      <formula>B114=""</formula>
    </cfRule>
  </conditionalFormatting>
  <conditionalFormatting sqref="A118">
    <cfRule type="cellIs" priority="96" stopIfTrue="1" operator="equal">
      <formula>"Comments"</formula>
    </cfRule>
    <cfRule type="expression" dxfId="66" priority="97">
      <formula>B118=""</formula>
    </cfRule>
  </conditionalFormatting>
  <conditionalFormatting sqref="A91">
    <cfRule type="cellIs" priority="92" stopIfTrue="1" operator="equal">
      <formula>"Comments"</formula>
    </cfRule>
    <cfRule type="expression" dxfId="65" priority="93">
      <formula>B91=""</formula>
    </cfRule>
  </conditionalFormatting>
  <conditionalFormatting sqref="A125">
    <cfRule type="cellIs" priority="88" stopIfTrue="1" operator="equal">
      <formula>"Comments"</formula>
    </cfRule>
    <cfRule type="expression" dxfId="64" priority="89">
      <formula>B125=""</formula>
    </cfRule>
  </conditionalFormatting>
  <conditionalFormatting sqref="A129">
    <cfRule type="cellIs" priority="84" stopIfTrue="1" operator="equal">
      <formula>"Comments"</formula>
    </cfRule>
    <cfRule type="expression" dxfId="63" priority="85">
      <formula>B129=""</formula>
    </cfRule>
  </conditionalFormatting>
  <conditionalFormatting sqref="B98:G98 B137:G137">
    <cfRule type="cellIs" priority="76" stopIfTrue="1" operator="notEqual">
      <formula>""</formula>
    </cfRule>
  </conditionalFormatting>
  <conditionalFormatting sqref="B102:G102">
    <cfRule type="cellIs" priority="75" stopIfTrue="1" operator="notEqual">
      <formula>""</formula>
    </cfRule>
  </conditionalFormatting>
  <conditionalFormatting sqref="B118:G118">
    <cfRule type="cellIs" priority="72" stopIfTrue="1" operator="notEqual">
      <formula>""</formula>
    </cfRule>
  </conditionalFormatting>
  <conditionalFormatting sqref="B125:G125">
    <cfRule type="cellIs" priority="71" stopIfTrue="1" operator="notEqual">
      <formula>""</formula>
    </cfRule>
  </conditionalFormatting>
  <conditionalFormatting sqref="B129:G129">
    <cfRule type="cellIs" priority="70" stopIfTrue="1" operator="notEqual">
      <formula>""</formula>
    </cfRule>
  </conditionalFormatting>
  <conditionalFormatting sqref="A143">
    <cfRule type="expression" dxfId="62" priority="48">
      <formula>L143="Check Error"</formula>
    </cfRule>
  </conditionalFormatting>
  <conditionalFormatting sqref="B144:B145">
    <cfRule type="expression" dxfId="61" priority="33">
      <formula>A144="You must provide a comment to explain this rating"</formula>
    </cfRule>
  </conditionalFormatting>
  <conditionalFormatting sqref="B144:G145">
    <cfRule type="cellIs" priority="32" stopIfTrue="1" operator="notEqual">
      <formula>""</formula>
    </cfRule>
  </conditionalFormatting>
  <conditionalFormatting sqref="A144">
    <cfRule type="cellIs" priority="30" stopIfTrue="1" operator="equal">
      <formula>"Comments"</formula>
    </cfRule>
    <cfRule type="expression" dxfId="60" priority="31">
      <formula>B144=""</formula>
    </cfRule>
  </conditionalFormatting>
  <conditionalFormatting sqref="B151">
    <cfRule type="expression" dxfId="59" priority="22">
      <formula>A151="You must provide a comment to explain this rating"</formula>
    </cfRule>
  </conditionalFormatting>
  <conditionalFormatting sqref="B151:G151">
    <cfRule type="cellIs" priority="21" stopIfTrue="1" operator="notEqual">
      <formula>""</formula>
    </cfRule>
  </conditionalFormatting>
  <conditionalFormatting sqref="B155">
    <cfRule type="expression" dxfId="58" priority="17">
      <formula>A155="You must provide a comment to explain this rating"</formula>
    </cfRule>
  </conditionalFormatting>
  <conditionalFormatting sqref="B155:G155">
    <cfRule type="cellIs" priority="16" stopIfTrue="1" operator="notEqual">
      <formula>""</formula>
    </cfRule>
  </conditionalFormatting>
  <conditionalFormatting sqref="A155">
    <cfRule type="cellIs" priority="14" stopIfTrue="1" operator="equal">
      <formula>"Comments"</formula>
    </cfRule>
    <cfRule type="expression" dxfId="57" priority="15">
      <formula>B155=""</formula>
    </cfRule>
  </conditionalFormatting>
  <conditionalFormatting sqref="A151">
    <cfRule type="cellIs" priority="12" stopIfTrue="1" operator="equal">
      <formula>"Comments"</formula>
    </cfRule>
    <cfRule type="expression" dxfId="56" priority="13">
      <formula>B151=""</formula>
    </cfRule>
  </conditionalFormatting>
  <conditionalFormatting sqref="A150">
    <cfRule type="expression" dxfId="55" priority="11">
      <formula>L150="Check Error"</formula>
    </cfRule>
  </conditionalFormatting>
  <conditionalFormatting sqref="A154">
    <cfRule type="expression" dxfId="54" priority="10">
      <formula>L154="Check Error"</formula>
    </cfRule>
  </conditionalFormatting>
  <conditionalFormatting sqref="E147:G147 E140:G140 E133:G133 E121:G121 E106:G106 D87:E87 D82:E82 D77:E77 E72:G72 E55:G55 D52:E52 D47:E47 E42:G42 E94:G94">
    <cfRule type="containsText" dxfId="53" priority="8" stopIfTrue="1" operator="containsText" text="unsatisfactory">
      <formula>NOT(ISERROR(SEARCH("unsatisfactory",D42)))</formula>
    </cfRule>
  </conditionalFormatting>
  <conditionalFormatting sqref="D64 B56 E147:G147 E140:G140 E133:G133 E121:G121 E106:G106 D87:E87 D82:E82 D77:E77 E72:G72 E55:G55 D52:E52 D47:E47 E42:G42 E94:G94">
    <cfRule type="containsText" dxfId="52" priority="1" stopIfTrue="1" operator="containsText" text="excellent">
      <formula>NOT(ISERROR(SEARCH("excellent",B42)))</formula>
    </cfRule>
    <cfRule type="containsText" dxfId="51" priority="4" stopIfTrue="1" operator="containsText" text="very good">
      <formula>NOT(ISERROR(SEARCH("very good",B42)))</formula>
    </cfRule>
    <cfRule type="containsText" dxfId="50" priority="5" stopIfTrue="1" operator="containsText" text="good">
      <formula>NOT(ISERROR(SEARCH("good",B42)))</formula>
    </cfRule>
    <cfRule type="containsText" dxfId="49" priority="6" stopIfTrue="1" operator="containsText" text="marginal">
      <formula>NOT(ISERROR(SEARCH("marginal",B42)))</formula>
    </cfRule>
    <cfRule type="containsText" dxfId="48" priority="7" stopIfTrue="1" operator="containsText" text="unsatisfactory">
      <formula>NOT(ISERROR(SEARCH("unsatisfactory",B42)))</formula>
    </cfRule>
    <cfRule type="containsText" dxfId="47" priority="9" operator="containsText" text="not applicable">
      <formula>NOT(ISERROR(SEARCH("not applicable",B42)))</formula>
    </cfRule>
  </conditionalFormatting>
  <conditionalFormatting sqref="A113">
    <cfRule type="expression" dxfId="46" priority="504">
      <formula>L113="Check Error"</formula>
    </cfRule>
    <cfRule type="expression" dxfId="45" priority="505">
      <formula>H113="Check Error"</formula>
    </cfRule>
  </conditionalFormatting>
  <dataValidations count="6">
    <dataValidation type="list" allowBlank="1" showInputMessage="1" showErrorMessage="1" sqref="B56:C57" xr:uid="{00000000-0002-0000-0000-000001000000}">
      <formula1>Not_Applicable</formula1>
    </dataValidation>
    <dataValidation type="list" allowBlank="1" showInputMessage="1" showErrorMessage="1" sqref="B22" xr:uid="{00000000-0002-0000-0000-000004000000}">
      <formula1>Category</formula1>
    </dataValidation>
    <dataValidation type="custom" showInputMessage="1" showErrorMessage="1" errorTitle="Time Management Section A" error="You cannot enter details until the Section A criteria drop down menu above has been marked Applicable." sqref="B58:G60 B62:G62" xr:uid="{3BCE79A6-64AD-4FB5-81FE-104AF056DCEC}">
      <formula1>$B$56="applicable"</formula1>
    </dataValidation>
    <dataValidation type="whole" allowBlank="1" showInputMessage="1" showErrorMessage="1" sqref="B10:D10" xr:uid="{3FB6E88B-AB9F-446D-8DCF-EE11A566829A}">
      <formula1>1000</formula1>
      <formula2>1000000000</formula2>
    </dataValidation>
    <dataValidation type="date" allowBlank="1" showInputMessage="1" showErrorMessage="1" sqref="B20:G20" xr:uid="{67047F1C-232D-4370-9EC4-849A59ACA46C}">
      <formula1>36526</formula1>
      <formula2>54789</formula2>
    </dataValidation>
    <dataValidation type="whole" allowBlank="1" showInputMessage="1" showErrorMessage="1" sqref="E10:G10" xr:uid="{C40EEAE8-C835-490E-82AE-9F4B45B688A1}">
      <formula1>1</formula1>
      <formula2>1000000000</formula2>
    </dataValidation>
  </dataValidations>
  <pageMargins left="0.6692913385826772" right="0.47244094488188981" top="0.6692913385826772" bottom="0.6692913385826772" header="0.31496062992125984" footer="0.31496062992125984"/>
  <pageSetup paperSize="9" scale="60" orientation="portrait" r:id="rId1"/>
  <headerFooter>
    <oddHeader>&amp;C&amp;"Calibri"&amp;12&amp;KFF0000 OFFICIAL&amp;1#_x000D_</oddHeader>
    <oddFooter>&amp;CPage &amp;P</oddFooter>
  </headerFooter>
  <rowBreaks count="3" manualBreakCount="3">
    <brk id="69" max="7" man="1"/>
    <brk id="103" max="7" man="1"/>
    <brk id="1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1</xdr:col>
                    <xdr:colOff>371475</xdr:colOff>
                    <xdr:row>66</xdr:row>
                    <xdr:rowOff>9525</xdr:rowOff>
                  </from>
                  <to>
                    <xdr:col>1</xdr:col>
                    <xdr:colOff>819150</xdr:colOff>
                    <xdr:row>67</xdr:row>
                    <xdr:rowOff>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2</xdr:col>
                    <xdr:colOff>276225</xdr:colOff>
                    <xdr:row>65</xdr:row>
                    <xdr:rowOff>200025</xdr:rowOff>
                  </from>
                  <to>
                    <xdr:col>2</xdr:col>
                    <xdr:colOff>809625</xdr:colOff>
                    <xdr:row>67</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xdr:col>
                    <xdr:colOff>285750</xdr:colOff>
                    <xdr:row>65</xdr:row>
                    <xdr:rowOff>171450</xdr:rowOff>
                  </from>
                  <to>
                    <xdr:col>3</xdr:col>
                    <xdr:colOff>590550</xdr:colOff>
                    <xdr:row>67</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4</xdr:col>
                    <xdr:colOff>247650</xdr:colOff>
                    <xdr:row>65</xdr:row>
                    <xdr:rowOff>171450</xdr:rowOff>
                  </from>
                  <to>
                    <xdr:col>4</xdr:col>
                    <xdr:colOff>552450</xdr:colOff>
                    <xdr:row>67</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6</xdr:col>
                    <xdr:colOff>247650</xdr:colOff>
                    <xdr:row>65</xdr:row>
                    <xdr:rowOff>171450</xdr:rowOff>
                  </from>
                  <to>
                    <xdr:col>6</xdr:col>
                    <xdr:colOff>552450</xdr:colOff>
                    <xdr:row>67</xdr:row>
                    <xdr:rowOff>0</xdr:rowOff>
                  </to>
                </anchor>
              </controlPr>
            </control>
          </mc:Choice>
        </mc:AlternateContent>
        <mc:AlternateContent xmlns:mc="http://schemas.openxmlformats.org/markup-compatibility/2006">
          <mc:Choice Requires="x14">
            <control shapeId="2121" r:id="rId9" name="Check Box 73">
              <controlPr defaultSize="0" autoFill="0" autoLine="0" autoPict="0">
                <anchor moveWithCells="1">
                  <from>
                    <xdr:col>1</xdr:col>
                    <xdr:colOff>333375</xdr:colOff>
                    <xdr:row>96</xdr:row>
                    <xdr:rowOff>19050</xdr:rowOff>
                  </from>
                  <to>
                    <xdr:col>1</xdr:col>
                    <xdr:colOff>876300</xdr:colOff>
                    <xdr:row>96</xdr:row>
                    <xdr:rowOff>1495425</xdr:rowOff>
                  </to>
                </anchor>
              </controlPr>
            </control>
          </mc:Choice>
        </mc:AlternateContent>
        <mc:AlternateContent xmlns:mc="http://schemas.openxmlformats.org/markup-compatibility/2006">
          <mc:Choice Requires="x14">
            <control shapeId="2122" r:id="rId10" name="Check Box 74">
              <controlPr defaultSize="0" autoFill="0" autoLine="0" autoPict="0">
                <anchor moveWithCells="1">
                  <from>
                    <xdr:col>2</xdr:col>
                    <xdr:colOff>295275</xdr:colOff>
                    <xdr:row>96</xdr:row>
                    <xdr:rowOff>0</xdr:rowOff>
                  </from>
                  <to>
                    <xdr:col>2</xdr:col>
                    <xdr:colOff>590550</xdr:colOff>
                    <xdr:row>97</xdr:row>
                    <xdr:rowOff>9525</xdr:rowOff>
                  </to>
                </anchor>
              </controlPr>
            </control>
          </mc:Choice>
        </mc:AlternateContent>
        <mc:AlternateContent xmlns:mc="http://schemas.openxmlformats.org/markup-compatibility/2006">
          <mc:Choice Requires="x14">
            <control shapeId="2123" r:id="rId11" name="Check Box 75">
              <controlPr defaultSize="0" autoFill="0" autoLine="0" autoPict="0">
                <anchor moveWithCells="1">
                  <from>
                    <xdr:col>3</xdr:col>
                    <xdr:colOff>314325</xdr:colOff>
                    <xdr:row>96</xdr:row>
                    <xdr:rowOff>19050</xdr:rowOff>
                  </from>
                  <to>
                    <xdr:col>3</xdr:col>
                    <xdr:colOff>666750</xdr:colOff>
                    <xdr:row>96</xdr:row>
                    <xdr:rowOff>1524000</xdr:rowOff>
                  </to>
                </anchor>
              </controlPr>
            </control>
          </mc:Choice>
        </mc:AlternateContent>
        <mc:AlternateContent xmlns:mc="http://schemas.openxmlformats.org/markup-compatibility/2006">
          <mc:Choice Requires="x14">
            <control shapeId="2124" r:id="rId12" name="Check Box 76">
              <controlPr defaultSize="0" autoFill="0" autoLine="0" autoPict="0">
                <anchor moveWithCells="1">
                  <from>
                    <xdr:col>4</xdr:col>
                    <xdr:colOff>295275</xdr:colOff>
                    <xdr:row>96</xdr:row>
                    <xdr:rowOff>9525</xdr:rowOff>
                  </from>
                  <to>
                    <xdr:col>4</xdr:col>
                    <xdr:colOff>561975</xdr:colOff>
                    <xdr:row>96</xdr:row>
                    <xdr:rowOff>1533525</xdr:rowOff>
                  </to>
                </anchor>
              </controlPr>
            </control>
          </mc:Choice>
        </mc:AlternateContent>
        <mc:AlternateContent xmlns:mc="http://schemas.openxmlformats.org/markup-compatibility/2006">
          <mc:Choice Requires="x14">
            <control shapeId="2125" r:id="rId13" name="Check Box 77">
              <controlPr defaultSize="0" autoFill="0" autoLine="0" autoPict="0">
                <anchor moveWithCells="1">
                  <from>
                    <xdr:col>6</xdr:col>
                    <xdr:colOff>276225</xdr:colOff>
                    <xdr:row>96</xdr:row>
                    <xdr:rowOff>9525</xdr:rowOff>
                  </from>
                  <to>
                    <xdr:col>6</xdr:col>
                    <xdr:colOff>561975</xdr:colOff>
                    <xdr:row>97</xdr:row>
                    <xdr:rowOff>9525</xdr:rowOff>
                  </to>
                </anchor>
              </controlPr>
            </control>
          </mc:Choice>
        </mc:AlternateContent>
        <mc:AlternateContent xmlns:mc="http://schemas.openxmlformats.org/markup-compatibility/2006">
          <mc:Choice Requires="x14">
            <control shapeId="2131" r:id="rId14" name="Check Box 83">
              <controlPr defaultSize="0" autoFill="0" autoLine="0" autoPict="0">
                <anchor moveWithCells="1">
                  <from>
                    <xdr:col>1</xdr:col>
                    <xdr:colOff>390525</xdr:colOff>
                    <xdr:row>100</xdr:row>
                    <xdr:rowOff>9525</xdr:rowOff>
                  </from>
                  <to>
                    <xdr:col>1</xdr:col>
                    <xdr:colOff>714375</xdr:colOff>
                    <xdr:row>100</xdr:row>
                    <xdr:rowOff>1190625</xdr:rowOff>
                  </to>
                </anchor>
              </controlPr>
            </control>
          </mc:Choice>
        </mc:AlternateContent>
        <mc:AlternateContent xmlns:mc="http://schemas.openxmlformats.org/markup-compatibility/2006">
          <mc:Choice Requires="x14">
            <control shapeId="2132" r:id="rId15" name="Check Box 84">
              <controlPr defaultSize="0" autoFill="0" autoLine="0" autoPict="0">
                <anchor moveWithCells="1">
                  <from>
                    <xdr:col>2</xdr:col>
                    <xdr:colOff>371475</xdr:colOff>
                    <xdr:row>100</xdr:row>
                    <xdr:rowOff>0</xdr:rowOff>
                  </from>
                  <to>
                    <xdr:col>2</xdr:col>
                    <xdr:colOff>638175</xdr:colOff>
                    <xdr:row>100</xdr:row>
                    <xdr:rowOff>1190625</xdr:rowOff>
                  </to>
                </anchor>
              </controlPr>
            </control>
          </mc:Choice>
        </mc:AlternateContent>
        <mc:AlternateContent xmlns:mc="http://schemas.openxmlformats.org/markup-compatibility/2006">
          <mc:Choice Requires="x14">
            <control shapeId="2133" r:id="rId16" name="Check Box 85">
              <controlPr defaultSize="0" autoFill="0" autoLine="0" autoPict="0">
                <anchor moveWithCells="1">
                  <from>
                    <xdr:col>3</xdr:col>
                    <xdr:colOff>390525</xdr:colOff>
                    <xdr:row>99</xdr:row>
                    <xdr:rowOff>200025</xdr:rowOff>
                  </from>
                  <to>
                    <xdr:col>3</xdr:col>
                    <xdr:colOff>657225</xdr:colOff>
                    <xdr:row>100</xdr:row>
                    <xdr:rowOff>1181100</xdr:rowOff>
                  </to>
                </anchor>
              </controlPr>
            </control>
          </mc:Choice>
        </mc:AlternateContent>
        <mc:AlternateContent xmlns:mc="http://schemas.openxmlformats.org/markup-compatibility/2006">
          <mc:Choice Requires="x14">
            <control shapeId="2134" r:id="rId17" name="Check Box 86">
              <controlPr defaultSize="0" autoFill="0" autoLine="0" autoPict="0">
                <anchor moveWithCells="1">
                  <from>
                    <xdr:col>4</xdr:col>
                    <xdr:colOff>342900</xdr:colOff>
                    <xdr:row>100</xdr:row>
                    <xdr:rowOff>19050</xdr:rowOff>
                  </from>
                  <to>
                    <xdr:col>4</xdr:col>
                    <xdr:colOff>666750</xdr:colOff>
                    <xdr:row>101</xdr:row>
                    <xdr:rowOff>9525</xdr:rowOff>
                  </to>
                </anchor>
              </controlPr>
            </control>
          </mc:Choice>
        </mc:AlternateContent>
        <mc:AlternateContent xmlns:mc="http://schemas.openxmlformats.org/markup-compatibility/2006">
          <mc:Choice Requires="x14">
            <control shapeId="2141" r:id="rId18" name="Check Box 93">
              <controlPr defaultSize="0" autoFill="0" autoLine="0" autoPict="0">
                <anchor moveWithCells="1">
                  <from>
                    <xdr:col>1</xdr:col>
                    <xdr:colOff>333375</xdr:colOff>
                    <xdr:row>108</xdr:row>
                    <xdr:rowOff>57150</xdr:rowOff>
                  </from>
                  <to>
                    <xdr:col>1</xdr:col>
                    <xdr:colOff>638175</xdr:colOff>
                    <xdr:row>109</xdr:row>
                    <xdr:rowOff>47625</xdr:rowOff>
                  </to>
                </anchor>
              </controlPr>
            </control>
          </mc:Choice>
        </mc:AlternateContent>
        <mc:AlternateContent xmlns:mc="http://schemas.openxmlformats.org/markup-compatibility/2006">
          <mc:Choice Requires="x14">
            <control shapeId="2142" r:id="rId19" name="Check Box 94">
              <controlPr locked="0" defaultSize="0" autoFill="0" autoLine="0" autoPict="0">
                <anchor moveWithCells="1">
                  <from>
                    <xdr:col>2</xdr:col>
                    <xdr:colOff>285750</xdr:colOff>
                    <xdr:row>108</xdr:row>
                    <xdr:rowOff>57150</xdr:rowOff>
                  </from>
                  <to>
                    <xdr:col>2</xdr:col>
                    <xdr:colOff>590550</xdr:colOff>
                    <xdr:row>109</xdr:row>
                    <xdr:rowOff>47625</xdr:rowOff>
                  </to>
                </anchor>
              </controlPr>
            </control>
          </mc:Choice>
        </mc:AlternateContent>
        <mc:AlternateContent xmlns:mc="http://schemas.openxmlformats.org/markup-compatibility/2006">
          <mc:Choice Requires="x14">
            <control shapeId="2143" r:id="rId20" name="Check Box 95">
              <controlPr defaultSize="0" autoFill="0" autoLine="0" autoPict="0">
                <anchor moveWithCells="1">
                  <from>
                    <xdr:col>3</xdr:col>
                    <xdr:colOff>304800</xdr:colOff>
                    <xdr:row>108</xdr:row>
                    <xdr:rowOff>57150</xdr:rowOff>
                  </from>
                  <to>
                    <xdr:col>3</xdr:col>
                    <xdr:colOff>609600</xdr:colOff>
                    <xdr:row>109</xdr:row>
                    <xdr:rowOff>47625</xdr:rowOff>
                  </to>
                </anchor>
              </controlPr>
            </control>
          </mc:Choice>
        </mc:AlternateContent>
        <mc:AlternateContent xmlns:mc="http://schemas.openxmlformats.org/markup-compatibility/2006">
          <mc:Choice Requires="x14">
            <control shapeId="2144" r:id="rId21" name="Check Box 96">
              <controlPr defaultSize="0" autoFill="0" autoLine="0" autoPict="0">
                <anchor moveWithCells="1">
                  <from>
                    <xdr:col>4</xdr:col>
                    <xdr:colOff>295275</xdr:colOff>
                    <xdr:row>108</xdr:row>
                    <xdr:rowOff>57150</xdr:rowOff>
                  </from>
                  <to>
                    <xdr:col>4</xdr:col>
                    <xdr:colOff>600075</xdr:colOff>
                    <xdr:row>109</xdr:row>
                    <xdr:rowOff>47625</xdr:rowOff>
                  </to>
                </anchor>
              </controlPr>
            </control>
          </mc:Choice>
        </mc:AlternateContent>
        <mc:AlternateContent xmlns:mc="http://schemas.openxmlformats.org/markup-compatibility/2006">
          <mc:Choice Requires="x14">
            <control shapeId="2145" r:id="rId22" name="Check Box 97">
              <controlPr defaultSize="0" autoFill="0" autoLine="0" autoPict="0">
                <anchor moveWithCells="1">
                  <from>
                    <xdr:col>6</xdr:col>
                    <xdr:colOff>295275</xdr:colOff>
                    <xdr:row>108</xdr:row>
                    <xdr:rowOff>57150</xdr:rowOff>
                  </from>
                  <to>
                    <xdr:col>6</xdr:col>
                    <xdr:colOff>600075</xdr:colOff>
                    <xdr:row>109</xdr:row>
                    <xdr:rowOff>47625</xdr:rowOff>
                  </to>
                </anchor>
              </controlPr>
            </control>
          </mc:Choice>
        </mc:AlternateContent>
        <mc:AlternateContent xmlns:mc="http://schemas.openxmlformats.org/markup-compatibility/2006">
          <mc:Choice Requires="x14">
            <control shapeId="2151" r:id="rId23" name="Check Box 103">
              <controlPr defaultSize="0" autoFill="0" autoLine="0" autoPict="0">
                <anchor moveWithCells="1">
                  <from>
                    <xdr:col>1</xdr:col>
                    <xdr:colOff>371475</xdr:colOff>
                    <xdr:row>112</xdr:row>
                    <xdr:rowOff>28575</xdr:rowOff>
                  </from>
                  <to>
                    <xdr:col>1</xdr:col>
                    <xdr:colOff>609600</xdr:colOff>
                    <xdr:row>112</xdr:row>
                    <xdr:rowOff>2200275</xdr:rowOff>
                  </to>
                </anchor>
              </controlPr>
            </control>
          </mc:Choice>
        </mc:AlternateContent>
        <mc:AlternateContent xmlns:mc="http://schemas.openxmlformats.org/markup-compatibility/2006">
          <mc:Choice Requires="x14">
            <control shapeId="2152" r:id="rId24" name="Check Box 104">
              <controlPr defaultSize="0" autoFill="0" autoLine="0" autoPict="0">
                <anchor moveWithCells="1">
                  <from>
                    <xdr:col>2</xdr:col>
                    <xdr:colOff>371475</xdr:colOff>
                    <xdr:row>112</xdr:row>
                    <xdr:rowOff>0</xdr:rowOff>
                  </from>
                  <to>
                    <xdr:col>2</xdr:col>
                    <xdr:colOff>676275</xdr:colOff>
                    <xdr:row>113</xdr:row>
                    <xdr:rowOff>9525</xdr:rowOff>
                  </to>
                </anchor>
              </controlPr>
            </control>
          </mc:Choice>
        </mc:AlternateContent>
        <mc:AlternateContent xmlns:mc="http://schemas.openxmlformats.org/markup-compatibility/2006">
          <mc:Choice Requires="x14">
            <control shapeId="2153" r:id="rId25" name="Check Box 105">
              <controlPr defaultSize="0" autoFill="0" autoLine="0" autoPict="0">
                <anchor moveWithCells="1">
                  <from>
                    <xdr:col>3</xdr:col>
                    <xdr:colOff>390525</xdr:colOff>
                    <xdr:row>112</xdr:row>
                    <xdr:rowOff>19050</xdr:rowOff>
                  </from>
                  <to>
                    <xdr:col>3</xdr:col>
                    <xdr:colOff>723900</xdr:colOff>
                    <xdr:row>112</xdr:row>
                    <xdr:rowOff>2200275</xdr:rowOff>
                  </to>
                </anchor>
              </controlPr>
            </control>
          </mc:Choice>
        </mc:AlternateContent>
        <mc:AlternateContent xmlns:mc="http://schemas.openxmlformats.org/markup-compatibility/2006">
          <mc:Choice Requires="x14">
            <control shapeId="2154" r:id="rId26" name="Check Box 106">
              <controlPr locked="0" defaultSize="0" autoFill="0" autoLine="0" autoPict="0">
                <anchor moveWithCells="1">
                  <from>
                    <xdr:col>4</xdr:col>
                    <xdr:colOff>333375</xdr:colOff>
                    <xdr:row>112</xdr:row>
                    <xdr:rowOff>28575</xdr:rowOff>
                  </from>
                  <to>
                    <xdr:col>4</xdr:col>
                    <xdr:colOff>723900</xdr:colOff>
                    <xdr:row>113</xdr:row>
                    <xdr:rowOff>9525</xdr:rowOff>
                  </to>
                </anchor>
              </controlPr>
            </control>
          </mc:Choice>
        </mc:AlternateContent>
        <mc:AlternateContent xmlns:mc="http://schemas.openxmlformats.org/markup-compatibility/2006">
          <mc:Choice Requires="x14">
            <control shapeId="2155" r:id="rId27" name="Check Box 107">
              <controlPr defaultSize="0" autoFill="0" autoLine="0" autoPict="0">
                <anchor moveWithCells="1">
                  <from>
                    <xdr:col>6</xdr:col>
                    <xdr:colOff>390525</xdr:colOff>
                    <xdr:row>111</xdr:row>
                    <xdr:rowOff>200025</xdr:rowOff>
                  </from>
                  <to>
                    <xdr:col>6</xdr:col>
                    <xdr:colOff>714375</xdr:colOff>
                    <xdr:row>112</xdr:row>
                    <xdr:rowOff>2219325</xdr:rowOff>
                  </to>
                </anchor>
              </controlPr>
            </control>
          </mc:Choice>
        </mc:AlternateContent>
        <mc:AlternateContent xmlns:mc="http://schemas.openxmlformats.org/markup-compatibility/2006">
          <mc:Choice Requires="x14">
            <control shapeId="2161" r:id="rId28" name="Check Box 113">
              <controlPr defaultSize="0" autoFill="0" autoLine="0" autoPict="0">
                <anchor moveWithCells="1">
                  <from>
                    <xdr:col>1</xdr:col>
                    <xdr:colOff>857250</xdr:colOff>
                    <xdr:row>116</xdr:row>
                    <xdr:rowOff>142875</xdr:rowOff>
                  </from>
                  <to>
                    <xdr:col>2</xdr:col>
                    <xdr:colOff>161925</xdr:colOff>
                    <xdr:row>116</xdr:row>
                    <xdr:rowOff>600075</xdr:rowOff>
                  </to>
                </anchor>
              </controlPr>
            </control>
          </mc:Choice>
        </mc:AlternateContent>
        <mc:AlternateContent xmlns:mc="http://schemas.openxmlformats.org/markup-compatibility/2006">
          <mc:Choice Requires="x14">
            <control shapeId="2163" r:id="rId29" name="Check Box 115">
              <controlPr defaultSize="0" autoFill="0" autoLine="0" autoPict="0">
                <anchor moveWithCells="1">
                  <from>
                    <xdr:col>3</xdr:col>
                    <xdr:colOff>790575</xdr:colOff>
                    <xdr:row>116</xdr:row>
                    <xdr:rowOff>142875</xdr:rowOff>
                  </from>
                  <to>
                    <xdr:col>4</xdr:col>
                    <xdr:colOff>95250</xdr:colOff>
                    <xdr:row>116</xdr:row>
                    <xdr:rowOff>600075</xdr:rowOff>
                  </to>
                </anchor>
              </controlPr>
            </control>
          </mc:Choice>
        </mc:AlternateContent>
        <mc:AlternateContent xmlns:mc="http://schemas.openxmlformats.org/markup-compatibility/2006">
          <mc:Choice Requires="x14">
            <control shapeId="2192" r:id="rId30" name="Check Box 144">
              <controlPr defaultSize="0" autoFill="0" autoLine="0" autoPict="0">
                <anchor moveWithCells="1">
                  <from>
                    <xdr:col>1</xdr:col>
                    <xdr:colOff>409575</xdr:colOff>
                    <xdr:row>89</xdr:row>
                    <xdr:rowOff>28575</xdr:rowOff>
                  </from>
                  <to>
                    <xdr:col>1</xdr:col>
                    <xdr:colOff>685800</xdr:colOff>
                    <xdr:row>89</xdr:row>
                    <xdr:rowOff>2733675</xdr:rowOff>
                  </to>
                </anchor>
              </controlPr>
            </control>
          </mc:Choice>
        </mc:AlternateContent>
        <mc:AlternateContent xmlns:mc="http://schemas.openxmlformats.org/markup-compatibility/2006">
          <mc:Choice Requires="x14">
            <control shapeId="2193" r:id="rId31" name="Check Box 145">
              <controlPr defaultSize="0" autoFill="0" autoLine="0" autoPict="0">
                <anchor moveWithCells="1">
                  <from>
                    <xdr:col>2</xdr:col>
                    <xdr:colOff>390525</xdr:colOff>
                    <xdr:row>89</xdr:row>
                    <xdr:rowOff>38100</xdr:rowOff>
                  </from>
                  <to>
                    <xdr:col>2</xdr:col>
                    <xdr:colOff>657225</xdr:colOff>
                    <xdr:row>89</xdr:row>
                    <xdr:rowOff>2724150</xdr:rowOff>
                  </to>
                </anchor>
              </controlPr>
            </control>
          </mc:Choice>
        </mc:AlternateContent>
        <mc:AlternateContent xmlns:mc="http://schemas.openxmlformats.org/markup-compatibility/2006">
          <mc:Choice Requires="x14">
            <control shapeId="2194" r:id="rId32" name="Check Box 146">
              <controlPr defaultSize="0" autoFill="0" autoLine="0" autoPict="0">
                <anchor moveWithCells="1">
                  <from>
                    <xdr:col>3</xdr:col>
                    <xdr:colOff>352425</xdr:colOff>
                    <xdr:row>88</xdr:row>
                    <xdr:rowOff>190500</xdr:rowOff>
                  </from>
                  <to>
                    <xdr:col>3</xdr:col>
                    <xdr:colOff>742950</xdr:colOff>
                    <xdr:row>89</xdr:row>
                    <xdr:rowOff>2724150</xdr:rowOff>
                  </to>
                </anchor>
              </controlPr>
            </control>
          </mc:Choice>
        </mc:AlternateContent>
        <mc:AlternateContent xmlns:mc="http://schemas.openxmlformats.org/markup-compatibility/2006">
          <mc:Choice Requires="x14">
            <control shapeId="2195" r:id="rId33" name="Check Box 147">
              <controlPr defaultSize="0" autoFill="0" autoLine="0" autoPict="0">
                <anchor moveWithCells="1">
                  <from>
                    <xdr:col>4</xdr:col>
                    <xdr:colOff>390525</xdr:colOff>
                    <xdr:row>89</xdr:row>
                    <xdr:rowOff>9525</xdr:rowOff>
                  </from>
                  <to>
                    <xdr:col>4</xdr:col>
                    <xdr:colOff>771525</xdr:colOff>
                    <xdr:row>90</xdr:row>
                    <xdr:rowOff>0</xdr:rowOff>
                  </to>
                </anchor>
              </controlPr>
            </control>
          </mc:Choice>
        </mc:AlternateContent>
        <mc:AlternateContent xmlns:mc="http://schemas.openxmlformats.org/markup-compatibility/2006">
          <mc:Choice Requires="x14">
            <control shapeId="2196" r:id="rId34" name="Check Box 148">
              <controlPr defaultSize="0" autoFill="0" autoLine="0" autoPict="0">
                <anchor moveWithCells="1">
                  <from>
                    <xdr:col>6</xdr:col>
                    <xdr:colOff>371475</xdr:colOff>
                    <xdr:row>89</xdr:row>
                    <xdr:rowOff>9525</xdr:rowOff>
                  </from>
                  <to>
                    <xdr:col>6</xdr:col>
                    <xdr:colOff>666750</xdr:colOff>
                    <xdr:row>90</xdr:row>
                    <xdr:rowOff>0</xdr:rowOff>
                  </to>
                </anchor>
              </controlPr>
            </control>
          </mc:Choice>
        </mc:AlternateContent>
        <mc:AlternateContent xmlns:mc="http://schemas.openxmlformats.org/markup-compatibility/2006">
          <mc:Choice Requires="x14">
            <control shapeId="2232" r:id="rId35" name="Check Box 184">
              <controlPr defaultSize="0" autoFill="0" autoLine="0" autoPict="0">
                <anchor moveWithCells="1">
                  <from>
                    <xdr:col>1</xdr:col>
                    <xdr:colOff>400050</xdr:colOff>
                    <xdr:row>123</xdr:row>
                    <xdr:rowOff>9525</xdr:rowOff>
                  </from>
                  <to>
                    <xdr:col>1</xdr:col>
                    <xdr:colOff>676275</xdr:colOff>
                    <xdr:row>124</xdr:row>
                    <xdr:rowOff>28575</xdr:rowOff>
                  </to>
                </anchor>
              </controlPr>
            </control>
          </mc:Choice>
        </mc:AlternateContent>
        <mc:AlternateContent xmlns:mc="http://schemas.openxmlformats.org/markup-compatibility/2006">
          <mc:Choice Requires="x14">
            <control shapeId="2233" r:id="rId36" name="Check Box 185">
              <controlPr defaultSize="0" autoFill="0" autoLine="0" autoPict="0">
                <anchor moveWithCells="1">
                  <from>
                    <xdr:col>2</xdr:col>
                    <xdr:colOff>381000</xdr:colOff>
                    <xdr:row>123</xdr:row>
                    <xdr:rowOff>0</xdr:rowOff>
                  </from>
                  <to>
                    <xdr:col>2</xdr:col>
                    <xdr:colOff>638175</xdr:colOff>
                    <xdr:row>124</xdr:row>
                    <xdr:rowOff>28575</xdr:rowOff>
                  </to>
                </anchor>
              </controlPr>
            </control>
          </mc:Choice>
        </mc:AlternateContent>
        <mc:AlternateContent xmlns:mc="http://schemas.openxmlformats.org/markup-compatibility/2006">
          <mc:Choice Requires="x14">
            <control shapeId="2234" r:id="rId37" name="Check Box 186">
              <controlPr defaultSize="0" autoFill="0" autoLine="0" autoPict="0">
                <anchor moveWithCells="1">
                  <from>
                    <xdr:col>3</xdr:col>
                    <xdr:colOff>333375</xdr:colOff>
                    <xdr:row>123</xdr:row>
                    <xdr:rowOff>0</xdr:rowOff>
                  </from>
                  <to>
                    <xdr:col>3</xdr:col>
                    <xdr:colOff>695325</xdr:colOff>
                    <xdr:row>124</xdr:row>
                    <xdr:rowOff>28575</xdr:rowOff>
                  </to>
                </anchor>
              </controlPr>
            </control>
          </mc:Choice>
        </mc:AlternateContent>
        <mc:AlternateContent xmlns:mc="http://schemas.openxmlformats.org/markup-compatibility/2006">
          <mc:Choice Requires="x14">
            <control shapeId="2235" r:id="rId38" name="Check Box 187">
              <controlPr defaultSize="0" autoFill="0" autoLine="0" autoPict="0">
                <anchor moveWithCells="1">
                  <from>
                    <xdr:col>4</xdr:col>
                    <xdr:colOff>381000</xdr:colOff>
                    <xdr:row>123</xdr:row>
                    <xdr:rowOff>0</xdr:rowOff>
                  </from>
                  <to>
                    <xdr:col>4</xdr:col>
                    <xdr:colOff>695325</xdr:colOff>
                    <xdr:row>124</xdr:row>
                    <xdr:rowOff>28575</xdr:rowOff>
                  </to>
                </anchor>
              </controlPr>
            </control>
          </mc:Choice>
        </mc:AlternateContent>
        <mc:AlternateContent xmlns:mc="http://schemas.openxmlformats.org/markup-compatibility/2006">
          <mc:Choice Requires="x14">
            <control shapeId="2236" r:id="rId39" name="Check Box 188">
              <controlPr defaultSize="0" autoFill="0" autoLine="0" autoPict="0">
                <anchor moveWithCells="1">
                  <from>
                    <xdr:col>6</xdr:col>
                    <xdr:colOff>361950</xdr:colOff>
                    <xdr:row>123</xdr:row>
                    <xdr:rowOff>0</xdr:rowOff>
                  </from>
                  <to>
                    <xdr:col>6</xdr:col>
                    <xdr:colOff>657225</xdr:colOff>
                    <xdr:row>124</xdr:row>
                    <xdr:rowOff>28575</xdr:rowOff>
                  </to>
                </anchor>
              </controlPr>
            </control>
          </mc:Choice>
        </mc:AlternateContent>
        <mc:AlternateContent xmlns:mc="http://schemas.openxmlformats.org/markup-compatibility/2006">
          <mc:Choice Requires="x14">
            <control shapeId="2262" r:id="rId40" name="Check Box 214">
              <controlPr defaultSize="0" autoFill="0" autoLine="0" autoPict="0">
                <anchor moveWithCells="1">
                  <from>
                    <xdr:col>1</xdr:col>
                    <xdr:colOff>342900</xdr:colOff>
                    <xdr:row>127</xdr:row>
                    <xdr:rowOff>19050</xdr:rowOff>
                  </from>
                  <to>
                    <xdr:col>1</xdr:col>
                    <xdr:colOff>590550</xdr:colOff>
                    <xdr:row>128</xdr:row>
                    <xdr:rowOff>0</xdr:rowOff>
                  </to>
                </anchor>
              </controlPr>
            </control>
          </mc:Choice>
        </mc:AlternateContent>
        <mc:AlternateContent xmlns:mc="http://schemas.openxmlformats.org/markup-compatibility/2006">
          <mc:Choice Requires="x14">
            <control shapeId="2263" r:id="rId41" name="Check Box 215">
              <controlPr defaultSize="0" autoFill="0" autoLine="0" autoPict="0">
                <anchor moveWithCells="1">
                  <from>
                    <xdr:col>2</xdr:col>
                    <xdr:colOff>295275</xdr:colOff>
                    <xdr:row>127</xdr:row>
                    <xdr:rowOff>9525</xdr:rowOff>
                  </from>
                  <to>
                    <xdr:col>2</xdr:col>
                    <xdr:colOff>561975</xdr:colOff>
                    <xdr:row>128</xdr:row>
                    <xdr:rowOff>9525</xdr:rowOff>
                  </to>
                </anchor>
              </controlPr>
            </control>
          </mc:Choice>
        </mc:AlternateContent>
        <mc:AlternateContent xmlns:mc="http://schemas.openxmlformats.org/markup-compatibility/2006">
          <mc:Choice Requires="x14">
            <control shapeId="2264" r:id="rId42" name="Check Box 216">
              <controlPr defaultSize="0" autoFill="0" autoLine="0" autoPict="0">
                <anchor moveWithCells="1">
                  <from>
                    <xdr:col>3</xdr:col>
                    <xdr:colOff>333375</xdr:colOff>
                    <xdr:row>126</xdr:row>
                    <xdr:rowOff>200025</xdr:rowOff>
                  </from>
                  <to>
                    <xdr:col>3</xdr:col>
                    <xdr:colOff>704850</xdr:colOff>
                    <xdr:row>128</xdr:row>
                    <xdr:rowOff>0</xdr:rowOff>
                  </to>
                </anchor>
              </controlPr>
            </control>
          </mc:Choice>
        </mc:AlternateContent>
        <mc:AlternateContent xmlns:mc="http://schemas.openxmlformats.org/markup-compatibility/2006">
          <mc:Choice Requires="x14">
            <control shapeId="2265" r:id="rId43" name="Check Box 217">
              <controlPr defaultSize="0" autoFill="0" autoLine="0" autoPict="0">
                <anchor moveWithCells="1">
                  <from>
                    <xdr:col>4</xdr:col>
                    <xdr:colOff>371475</xdr:colOff>
                    <xdr:row>127</xdr:row>
                    <xdr:rowOff>9525</xdr:rowOff>
                  </from>
                  <to>
                    <xdr:col>4</xdr:col>
                    <xdr:colOff>666750</xdr:colOff>
                    <xdr:row>128</xdr:row>
                    <xdr:rowOff>0</xdr:rowOff>
                  </to>
                </anchor>
              </controlPr>
            </control>
          </mc:Choice>
        </mc:AlternateContent>
        <mc:AlternateContent xmlns:mc="http://schemas.openxmlformats.org/markup-compatibility/2006">
          <mc:Choice Requires="x14">
            <control shapeId="2266" r:id="rId44" name="Check Box 218">
              <controlPr defaultSize="0" autoFill="0" autoLine="0" autoPict="0">
                <anchor moveWithCells="1">
                  <from>
                    <xdr:col>6</xdr:col>
                    <xdr:colOff>304800</xdr:colOff>
                    <xdr:row>127</xdr:row>
                    <xdr:rowOff>19050</xdr:rowOff>
                  </from>
                  <to>
                    <xdr:col>6</xdr:col>
                    <xdr:colOff>600075</xdr:colOff>
                    <xdr:row>127</xdr:row>
                    <xdr:rowOff>1181100</xdr:rowOff>
                  </to>
                </anchor>
              </controlPr>
            </control>
          </mc:Choice>
        </mc:AlternateContent>
        <mc:AlternateContent xmlns:mc="http://schemas.openxmlformats.org/markup-compatibility/2006">
          <mc:Choice Requires="x14">
            <control shapeId="2292" r:id="rId45" name="Check Box 244">
              <controlPr defaultSize="0" autoFill="0" autoLine="0" autoPict="0">
                <anchor moveWithCells="1">
                  <from>
                    <xdr:col>1</xdr:col>
                    <xdr:colOff>400050</xdr:colOff>
                    <xdr:row>135</xdr:row>
                    <xdr:rowOff>9525</xdr:rowOff>
                  </from>
                  <to>
                    <xdr:col>1</xdr:col>
                    <xdr:colOff>600075</xdr:colOff>
                    <xdr:row>136</xdr:row>
                    <xdr:rowOff>0</xdr:rowOff>
                  </to>
                </anchor>
              </controlPr>
            </control>
          </mc:Choice>
        </mc:AlternateContent>
        <mc:AlternateContent xmlns:mc="http://schemas.openxmlformats.org/markup-compatibility/2006">
          <mc:Choice Requires="x14">
            <control shapeId="2297" r:id="rId46" name="Check Box 249">
              <controlPr defaultSize="0" autoFill="0" autoLine="0" autoPict="0">
                <anchor moveWithCells="1">
                  <from>
                    <xdr:col>2</xdr:col>
                    <xdr:colOff>361950</xdr:colOff>
                    <xdr:row>135</xdr:row>
                    <xdr:rowOff>28575</xdr:rowOff>
                  </from>
                  <to>
                    <xdr:col>2</xdr:col>
                    <xdr:colOff>628650</xdr:colOff>
                    <xdr:row>135</xdr:row>
                    <xdr:rowOff>2543175</xdr:rowOff>
                  </to>
                </anchor>
              </controlPr>
            </control>
          </mc:Choice>
        </mc:AlternateContent>
        <mc:AlternateContent xmlns:mc="http://schemas.openxmlformats.org/markup-compatibility/2006">
          <mc:Choice Requires="x14">
            <control shapeId="2302" r:id="rId47" name="Check Box 254">
              <controlPr defaultSize="0" autoFill="0" autoLine="0" autoPict="0">
                <anchor moveWithCells="1">
                  <from>
                    <xdr:col>3</xdr:col>
                    <xdr:colOff>381000</xdr:colOff>
                    <xdr:row>135</xdr:row>
                    <xdr:rowOff>38100</xdr:rowOff>
                  </from>
                  <to>
                    <xdr:col>3</xdr:col>
                    <xdr:colOff>666750</xdr:colOff>
                    <xdr:row>135</xdr:row>
                    <xdr:rowOff>2562225</xdr:rowOff>
                  </to>
                </anchor>
              </controlPr>
            </control>
          </mc:Choice>
        </mc:AlternateContent>
        <mc:AlternateContent xmlns:mc="http://schemas.openxmlformats.org/markup-compatibility/2006">
          <mc:Choice Requires="x14">
            <control shapeId="2307" r:id="rId48" name="Check Box 259">
              <controlPr defaultSize="0" autoFill="0" autoLine="0" autoPict="0">
                <anchor moveWithCells="1">
                  <from>
                    <xdr:col>4</xdr:col>
                    <xdr:colOff>361950</xdr:colOff>
                    <xdr:row>135</xdr:row>
                    <xdr:rowOff>9525</xdr:rowOff>
                  </from>
                  <to>
                    <xdr:col>4</xdr:col>
                    <xdr:colOff>619125</xdr:colOff>
                    <xdr:row>136</xdr:row>
                    <xdr:rowOff>0</xdr:rowOff>
                  </to>
                </anchor>
              </controlPr>
            </control>
          </mc:Choice>
        </mc:AlternateContent>
        <mc:AlternateContent xmlns:mc="http://schemas.openxmlformats.org/markup-compatibility/2006">
          <mc:Choice Requires="x14">
            <control shapeId="2312" r:id="rId49" name="Check Box 264">
              <controlPr defaultSize="0" autoFill="0" autoLine="0" autoPict="0">
                <anchor moveWithCells="1">
                  <from>
                    <xdr:col>6</xdr:col>
                    <xdr:colOff>342900</xdr:colOff>
                    <xdr:row>135</xdr:row>
                    <xdr:rowOff>9525</xdr:rowOff>
                  </from>
                  <to>
                    <xdr:col>6</xdr:col>
                    <xdr:colOff>619125</xdr:colOff>
                    <xdr:row>136</xdr:row>
                    <xdr:rowOff>0</xdr:rowOff>
                  </to>
                </anchor>
              </controlPr>
            </control>
          </mc:Choice>
        </mc:AlternateContent>
        <mc:AlternateContent xmlns:mc="http://schemas.openxmlformats.org/markup-compatibility/2006">
          <mc:Choice Requires="x14">
            <control shapeId="2318" r:id="rId50" name="Check Box 270">
              <controlPr defaultSize="0" autoFill="0" autoLine="0" autoPict="0">
                <anchor moveWithCells="1">
                  <from>
                    <xdr:col>5</xdr:col>
                    <xdr:colOff>209550</xdr:colOff>
                    <xdr:row>65</xdr:row>
                    <xdr:rowOff>161925</xdr:rowOff>
                  </from>
                  <to>
                    <xdr:col>5</xdr:col>
                    <xdr:colOff>514350</xdr:colOff>
                    <xdr:row>67</xdr:row>
                    <xdr:rowOff>0</xdr:rowOff>
                  </to>
                </anchor>
              </controlPr>
            </control>
          </mc:Choice>
        </mc:AlternateContent>
        <mc:AlternateContent xmlns:mc="http://schemas.openxmlformats.org/markup-compatibility/2006">
          <mc:Choice Requires="x14">
            <control shapeId="2324" r:id="rId51" name="Check Box 276">
              <controlPr defaultSize="0" autoFill="0" autoLine="0" autoPict="0">
                <anchor moveWithCells="1">
                  <from>
                    <xdr:col>5</xdr:col>
                    <xdr:colOff>257175</xdr:colOff>
                    <xdr:row>96</xdr:row>
                    <xdr:rowOff>19050</xdr:rowOff>
                  </from>
                  <to>
                    <xdr:col>5</xdr:col>
                    <xdr:colOff>561975</xdr:colOff>
                    <xdr:row>96</xdr:row>
                    <xdr:rowOff>1514475</xdr:rowOff>
                  </to>
                </anchor>
              </controlPr>
            </control>
          </mc:Choice>
        </mc:AlternateContent>
        <mc:AlternateContent xmlns:mc="http://schemas.openxmlformats.org/markup-compatibility/2006">
          <mc:Choice Requires="x14">
            <control shapeId="2325" r:id="rId52" name="Check Box 277">
              <controlPr locked="0" defaultSize="0" autoFill="0" autoLine="0" autoPict="0">
                <anchor moveWithCells="1">
                  <from>
                    <xdr:col>5</xdr:col>
                    <xdr:colOff>342900</xdr:colOff>
                    <xdr:row>99</xdr:row>
                    <xdr:rowOff>200025</xdr:rowOff>
                  </from>
                  <to>
                    <xdr:col>5</xdr:col>
                    <xdr:colOff>676275</xdr:colOff>
                    <xdr:row>101</xdr:row>
                    <xdr:rowOff>9525</xdr:rowOff>
                  </to>
                </anchor>
              </controlPr>
            </control>
          </mc:Choice>
        </mc:AlternateContent>
        <mc:AlternateContent xmlns:mc="http://schemas.openxmlformats.org/markup-compatibility/2006">
          <mc:Choice Requires="x14">
            <control shapeId="2326" r:id="rId53" name="Check Box 278">
              <controlPr defaultSize="0" autoFill="0" autoLine="0" autoPict="0">
                <anchor moveWithCells="1">
                  <from>
                    <xdr:col>5</xdr:col>
                    <xdr:colOff>295275</xdr:colOff>
                    <xdr:row>108</xdr:row>
                    <xdr:rowOff>57150</xdr:rowOff>
                  </from>
                  <to>
                    <xdr:col>5</xdr:col>
                    <xdr:colOff>600075</xdr:colOff>
                    <xdr:row>109</xdr:row>
                    <xdr:rowOff>47625</xdr:rowOff>
                  </to>
                </anchor>
              </controlPr>
            </control>
          </mc:Choice>
        </mc:AlternateContent>
        <mc:AlternateContent xmlns:mc="http://schemas.openxmlformats.org/markup-compatibility/2006">
          <mc:Choice Requires="x14">
            <control shapeId="2327" r:id="rId54" name="Check Box 279">
              <controlPr defaultSize="0" autoFill="0" autoLine="0" autoPict="0">
                <anchor moveWithCells="1">
                  <from>
                    <xdr:col>5</xdr:col>
                    <xdr:colOff>371475</xdr:colOff>
                    <xdr:row>112</xdr:row>
                    <xdr:rowOff>9525</xdr:rowOff>
                  </from>
                  <to>
                    <xdr:col>5</xdr:col>
                    <xdr:colOff>752475</xdr:colOff>
                    <xdr:row>112</xdr:row>
                    <xdr:rowOff>2219325</xdr:rowOff>
                  </to>
                </anchor>
              </controlPr>
            </control>
          </mc:Choice>
        </mc:AlternateContent>
        <mc:AlternateContent xmlns:mc="http://schemas.openxmlformats.org/markup-compatibility/2006">
          <mc:Choice Requires="x14">
            <control shapeId="2328" r:id="rId55" name="Check Box 280">
              <controlPr defaultSize="0" autoFill="0" autoLine="0" autoPict="0">
                <anchor moveWithCells="1">
                  <from>
                    <xdr:col>5</xdr:col>
                    <xdr:colOff>771525</xdr:colOff>
                    <xdr:row>116</xdr:row>
                    <xdr:rowOff>142875</xdr:rowOff>
                  </from>
                  <to>
                    <xdr:col>6</xdr:col>
                    <xdr:colOff>161925</xdr:colOff>
                    <xdr:row>116</xdr:row>
                    <xdr:rowOff>561975</xdr:rowOff>
                  </to>
                </anchor>
              </controlPr>
            </control>
          </mc:Choice>
        </mc:AlternateContent>
        <mc:AlternateContent xmlns:mc="http://schemas.openxmlformats.org/markup-compatibility/2006">
          <mc:Choice Requires="x14">
            <control shapeId="2331" r:id="rId56" name="Check Box 283">
              <controlPr defaultSize="0" autoFill="0" autoLine="0" autoPict="0">
                <anchor moveWithCells="1">
                  <from>
                    <xdr:col>5</xdr:col>
                    <xdr:colOff>381000</xdr:colOff>
                    <xdr:row>88</xdr:row>
                    <xdr:rowOff>200025</xdr:rowOff>
                  </from>
                  <to>
                    <xdr:col>5</xdr:col>
                    <xdr:colOff>723900</xdr:colOff>
                    <xdr:row>90</xdr:row>
                    <xdr:rowOff>19050</xdr:rowOff>
                  </to>
                </anchor>
              </controlPr>
            </control>
          </mc:Choice>
        </mc:AlternateContent>
        <mc:AlternateContent xmlns:mc="http://schemas.openxmlformats.org/markup-compatibility/2006">
          <mc:Choice Requires="x14">
            <control shapeId="2335" r:id="rId57" name="Check Box 287">
              <controlPr defaultSize="0" autoFill="0" autoLine="0" autoPict="0">
                <anchor moveWithCells="1">
                  <from>
                    <xdr:col>5</xdr:col>
                    <xdr:colOff>371475</xdr:colOff>
                    <xdr:row>123</xdr:row>
                    <xdr:rowOff>0</xdr:rowOff>
                  </from>
                  <to>
                    <xdr:col>5</xdr:col>
                    <xdr:colOff>666750</xdr:colOff>
                    <xdr:row>124</xdr:row>
                    <xdr:rowOff>28575</xdr:rowOff>
                  </to>
                </anchor>
              </controlPr>
            </control>
          </mc:Choice>
        </mc:AlternateContent>
        <mc:AlternateContent xmlns:mc="http://schemas.openxmlformats.org/markup-compatibility/2006">
          <mc:Choice Requires="x14">
            <control shapeId="2338" r:id="rId58" name="Check Box 290">
              <controlPr defaultSize="0" autoFill="0" autoLine="0" autoPict="0">
                <anchor moveWithCells="1">
                  <from>
                    <xdr:col>5</xdr:col>
                    <xdr:colOff>381000</xdr:colOff>
                    <xdr:row>127</xdr:row>
                    <xdr:rowOff>19050</xdr:rowOff>
                  </from>
                  <to>
                    <xdr:col>5</xdr:col>
                    <xdr:colOff>676275</xdr:colOff>
                    <xdr:row>128</xdr:row>
                    <xdr:rowOff>9525</xdr:rowOff>
                  </to>
                </anchor>
              </controlPr>
            </control>
          </mc:Choice>
        </mc:AlternateContent>
        <mc:AlternateContent xmlns:mc="http://schemas.openxmlformats.org/markup-compatibility/2006">
          <mc:Choice Requires="x14">
            <control shapeId="2341" r:id="rId59" name="Check Box 293">
              <controlPr defaultSize="0" autoFill="0" autoLine="0" autoPict="0">
                <anchor moveWithCells="1">
                  <from>
                    <xdr:col>5</xdr:col>
                    <xdr:colOff>342900</xdr:colOff>
                    <xdr:row>134</xdr:row>
                    <xdr:rowOff>200025</xdr:rowOff>
                  </from>
                  <to>
                    <xdr:col>5</xdr:col>
                    <xdr:colOff>590550</xdr:colOff>
                    <xdr:row>136</xdr:row>
                    <xdr:rowOff>9525</xdr:rowOff>
                  </to>
                </anchor>
              </controlPr>
            </control>
          </mc:Choice>
        </mc:AlternateContent>
        <mc:AlternateContent xmlns:mc="http://schemas.openxmlformats.org/markup-compatibility/2006">
          <mc:Choice Requires="x14">
            <control shapeId="2347" r:id="rId60" name="Check Box 299">
              <controlPr locked="0" defaultSize="0" autoFill="0" autoLine="0" autoPict="0">
                <anchor moveWithCells="1">
                  <from>
                    <xdr:col>6</xdr:col>
                    <xdr:colOff>323850</xdr:colOff>
                    <xdr:row>100</xdr:row>
                    <xdr:rowOff>19050</xdr:rowOff>
                  </from>
                  <to>
                    <xdr:col>6</xdr:col>
                    <xdr:colOff>685800</xdr:colOff>
                    <xdr:row>101</xdr:row>
                    <xdr:rowOff>9525</xdr:rowOff>
                  </to>
                </anchor>
              </controlPr>
            </control>
          </mc:Choice>
        </mc:AlternateContent>
        <mc:AlternateContent xmlns:mc="http://schemas.openxmlformats.org/markup-compatibility/2006">
          <mc:Choice Requires="x14">
            <control shapeId="2348" r:id="rId61" name="Check Box 300">
              <controlPr defaultSize="0" autoFill="0" autoLine="0" autoPict="0">
                <anchor moveWithCells="1">
                  <from>
                    <xdr:col>1</xdr:col>
                    <xdr:colOff>381000</xdr:colOff>
                    <xdr:row>142</xdr:row>
                    <xdr:rowOff>28575</xdr:rowOff>
                  </from>
                  <to>
                    <xdr:col>1</xdr:col>
                    <xdr:colOff>685800</xdr:colOff>
                    <xdr:row>142</xdr:row>
                    <xdr:rowOff>1362075</xdr:rowOff>
                  </to>
                </anchor>
              </controlPr>
            </control>
          </mc:Choice>
        </mc:AlternateContent>
        <mc:AlternateContent xmlns:mc="http://schemas.openxmlformats.org/markup-compatibility/2006">
          <mc:Choice Requires="x14">
            <control shapeId="2349" r:id="rId62" name="Check Box 301">
              <controlPr defaultSize="0" autoFill="0" autoLine="0" autoPict="0">
                <anchor moveWithCells="1">
                  <from>
                    <xdr:col>2</xdr:col>
                    <xdr:colOff>323850</xdr:colOff>
                    <xdr:row>142</xdr:row>
                    <xdr:rowOff>47625</xdr:rowOff>
                  </from>
                  <to>
                    <xdr:col>2</xdr:col>
                    <xdr:colOff>657225</xdr:colOff>
                    <xdr:row>143</xdr:row>
                    <xdr:rowOff>0</xdr:rowOff>
                  </to>
                </anchor>
              </controlPr>
            </control>
          </mc:Choice>
        </mc:AlternateContent>
        <mc:AlternateContent xmlns:mc="http://schemas.openxmlformats.org/markup-compatibility/2006">
          <mc:Choice Requires="x14">
            <control shapeId="2350" r:id="rId63" name="Check Box 302">
              <controlPr defaultSize="0" autoFill="0" autoLine="0" autoPict="0">
                <anchor moveWithCells="1">
                  <from>
                    <xdr:col>3</xdr:col>
                    <xdr:colOff>361950</xdr:colOff>
                    <xdr:row>142</xdr:row>
                    <xdr:rowOff>19050</xdr:rowOff>
                  </from>
                  <to>
                    <xdr:col>3</xdr:col>
                    <xdr:colOff>628650</xdr:colOff>
                    <xdr:row>143</xdr:row>
                    <xdr:rowOff>0</xdr:rowOff>
                  </to>
                </anchor>
              </controlPr>
            </control>
          </mc:Choice>
        </mc:AlternateContent>
        <mc:AlternateContent xmlns:mc="http://schemas.openxmlformats.org/markup-compatibility/2006">
          <mc:Choice Requires="x14">
            <control shapeId="2351" r:id="rId64" name="Check Box 303">
              <controlPr defaultSize="0" autoFill="0" autoLine="0" autoPict="0">
                <anchor moveWithCells="1">
                  <from>
                    <xdr:col>4</xdr:col>
                    <xdr:colOff>333375</xdr:colOff>
                    <xdr:row>142</xdr:row>
                    <xdr:rowOff>9525</xdr:rowOff>
                  </from>
                  <to>
                    <xdr:col>4</xdr:col>
                    <xdr:colOff>676275</xdr:colOff>
                    <xdr:row>142</xdr:row>
                    <xdr:rowOff>1352550</xdr:rowOff>
                  </to>
                </anchor>
              </controlPr>
            </control>
          </mc:Choice>
        </mc:AlternateContent>
        <mc:AlternateContent xmlns:mc="http://schemas.openxmlformats.org/markup-compatibility/2006">
          <mc:Choice Requires="x14">
            <control shapeId="2352" r:id="rId65" name="Check Box 304">
              <controlPr defaultSize="0" autoFill="0" autoLine="0" autoPict="0">
                <anchor moveWithCells="1">
                  <from>
                    <xdr:col>6</xdr:col>
                    <xdr:colOff>361950</xdr:colOff>
                    <xdr:row>141</xdr:row>
                    <xdr:rowOff>219075</xdr:rowOff>
                  </from>
                  <to>
                    <xdr:col>6</xdr:col>
                    <xdr:colOff>628650</xdr:colOff>
                    <xdr:row>143</xdr:row>
                    <xdr:rowOff>19050</xdr:rowOff>
                  </to>
                </anchor>
              </controlPr>
            </control>
          </mc:Choice>
        </mc:AlternateContent>
        <mc:AlternateContent xmlns:mc="http://schemas.openxmlformats.org/markup-compatibility/2006">
          <mc:Choice Requires="x14">
            <control shapeId="2353" r:id="rId66" name="Check Box 305">
              <controlPr defaultSize="0" autoFill="0" autoLine="0" autoPict="0">
                <anchor moveWithCells="1">
                  <from>
                    <xdr:col>5</xdr:col>
                    <xdr:colOff>361950</xdr:colOff>
                    <xdr:row>142</xdr:row>
                    <xdr:rowOff>38100</xdr:rowOff>
                  </from>
                  <to>
                    <xdr:col>5</xdr:col>
                    <xdr:colOff>647700</xdr:colOff>
                    <xdr:row>143</xdr:row>
                    <xdr:rowOff>9525</xdr:rowOff>
                  </to>
                </anchor>
              </controlPr>
            </control>
          </mc:Choice>
        </mc:AlternateContent>
        <mc:AlternateContent xmlns:mc="http://schemas.openxmlformats.org/markup-compatibility/2006">
          <mc:Choice Requires="x14">
            <control shapeId="2362" r:id="rId67" name="Check Box 314">
              <controlPr defaultSize="0" autoFill="0" autoLine="0" autoPict="0">
                <anchor moveWithCells="1">
                  <from>
                    <xdr:col>1</xdr:col>
                    <xdr:colOff>409575</xdr:colOff>
                    <xdr:row>149</xdr:row>
                    <xdr:rowOff>9525</xdr:rowOff>
                  </from>
                  <to>
                    <xdr:col>1</xdr:col>
                    <xdr:colOff>609600</xdr:colOff>
                    <xdr:row>150</xdr:row>
                    <xdr:rowOff>28575</xdr:rowOff>
                  </to>
                </anchor>
              </controlPr>
            </control>
          </mc:Choice>
        </mc:AlternateContent>
        <mc:AlternateContent xmlns:mc="http://schemas.openxmlformats.org/markup-compatibility/2006">
          <mc:Choice Requires="x14">
            <control shapeId="2363" r:id="rId68" name="Check Box 315">
              <controlPr defaultSize="0" autoFill="0" autoLine="0" autoPict="0">
                <anchor moveWithCells="1">
                  <from>
                    <xdr:col>2</xdr:col>
                    <xdr:colOff>381000</xdr:colOff>
                    <xdr:row>149</xdr:row>
                    <xdr:rowOff>9525</xdr:rowOff>
                  </from>
                  <to>
                    <xdr:col>2</xdr:col>
                    <xdr:colOff>542925</xdr:colOff>
                    <xdr:row>149</xdr:row>
                    <xdr:rowOff>1485900</xdr:rowOff>
                  </to>
                </anchor>
              </controlPr>
            </control>
          </mc:Choice>
        </mc:AlternateContent>
        <mc:AlternateContent xmlns:mc="http://schemas.openxmlformats.org/markup-compatibility/2006">
          <mc:Choice Requires="x14">
            <control shapeId="2364" r:id="rId69" name="Check Box 316">
              <controlPr defaultSize="0" autoFill="0" autoLine="0" autoPict="0">
                <anchor moveWithCells="1">
                  <from>
                    <xdr:col>3</xdr:col>
                    <xdr:colOff>361950</xdr:colOff>
                    <xdr:row>149</xdr:row>
                    <xdr:rowOff>28575</xdr:rowOff>
                  </from>
                  <to>
                    <xdr:col>3</xdr:col>
                    <xdr:colOff>600075</xdr:colOff>
                    <xdr:row>149</xdr:row>
                    <xdr:rowOff>1514475</xdr:rowOff>
                  </to>
                </anchor>
              </controlPr>
            </control>
          </mc:Choice>
        </mc:AlternateContent>
        <mc:AlternateContent xmlns:mc="http://schemas.openxmlformats.org/markup-compatibility/2006">
          <mc:Choice Requires="x14">
            <control shapeId="2365" r:id="rId70" name="Check Box 317">
              <controlPr defaultSize="0" autoFill="0" autoLine="0" autoPict="0">
                <anchor moveWithCells="1">
                  <from>
                    <xdr:col>4</xdr:col>
                    <xdr:colOff>333375</xdr:colOff>
                    <xdr:row>149</xdr:row>
                    <xdr:rowOff>28575</xdr:rowOff>
                  </from>
                  <to>
                    <xdr:col>4</xdr:col>
                    <xdr:colOff>561975</xdr:colOff>
                    <xdr:row>149</xdr:row>
                    <xdr:rowOff>1533525</xdr:rowOff>
                  </to>
                </anchor>
              </controlPr>
            </control>
          </mc:Choice>
        </mc:AlternateContent>
        <mc:AlternateContent xmlns:mc="http://schemas.openxmlformats.org/markup-compatibility/2006">
          <mc:Choice Requires="x14">
            <control shapeId="2366" r:id="rId71" name="Check Box 318">
              <controlPr defaultSize="0" autoFill="0" autoLine="0" autoPict="0">
                <anchor moveWithCells="1">
                  <from>
                    <xdr:col>6</xdr:col>
                    <xdr:colOff>400050</xdr:colOff>
                    <xdr:row>149</xdr:row>
                    <xdr:rowOff>19050</xdr:rowOff>
                  </from>
                  <to>
                    <xdr:col>6</xdr:col>
                    <xdr:colOff>561975</xdr:colOff>
                    <xdr:row>149</xdr:row>
                    <xdr:rowOff>1495425</xdr:rowOff>
                  </to>
                </anchor>
              </controlPr>
            </control>
          </mc:Choice>
        </mc:AlternateContent>
        <mc:AlternateContent xmlns:mc="http://schemas.openxmlformats.org/markup-compatibility/2006">
          <mc:Choice Requires="x14">
            <control shapeId="2367" r:id="rId72" name="Check Box 319">
              <controlPr defaultSize="0" autoFill="0" autoLine="0" autoPict="0">
                <anchor moveWithCells="1">
                  <from>
                    <xdr:col>5</xdr:col>
                    <xdr:colOff>361950</xdr:colOff>
                    <xdr:row>149</xdr:row>
                    <xdr:rowOff>38100</xdr:rowOff>
                  </from>
                  <to>
                    <xdr:col>5</xdr:col>
                    <xdr:colOff>628650</xdr:colOff>
                    <xdr:row>149</xdr:row>
                    <xdr:rowOff>1504950</xdr:rowOff>
                  </to>
                </anchor>
              </controlPr>
            </control>
          </mc:Choice>
        </mc:AlternateContent>
        <mc:AlternateContent xmlns:mc="http://schemas.openxmlformats.org/markup-compatibility/2006">
          <mc:Choice Requires="x14">
            <control shapeId="2368" r:id="rId73" name="Check Box 320">
              <controlPr defaultSize="0" autoFill="0" autoLine="0" autoPict="0">
                <anchor moveWithCells="1">
                  <from>
                    <xdr:col>1</xdr:col>
                    <xdr:colOff>361950</xdr:colOff>
                    <xdr:row>153</xdr:row>
                    <xdr:rowOff>38100</xdr:rowOff>
                  </from>
                  <to>
                    <xdr:col>1</xdr:col>
                    <xdr:colOff>676275</xdr:colOff>
                    <xdr:row>154</xdr:row>
                    <xdr:rowOff>28575</xdr:rowOff>
                  </to>
                </anchor>
              </controlPr>
            </control>
          </mc:Choice>
        </mc:AlternateContent>
        <mc:AlternateContent xmlns:mc="http://schemas.openxmlformats.org/markup-compatibility/2006">
          <mc:Choice Requires="x14">
            <control shapeId="2369" r:id="rId74" name="Check Box 321">
              <controlPr defaultSize="0" autoFill="0" autoLine="0" autoPict="0">
                <anchor moveWithCells="1">
                  <from>
                    <xdr:col>2</xdr:col>
                    <xdr:colOff>371475</xdr:colOff>
                    <xdr:row>153</xdr:row>
                    <xdr:rowOff>19050</xdr:rowOff>
                  </from>
                  <to>
                    <xdr:col>2</xdr:col>
                    <xdr:colOff>695325</xdr:colOff>
                    <xdr:row>153</xdr:row>
                    <xdr:rowOff>1533525</xdr:rowOff>
                  </to>
                </anchor>
              </controlPr>
            </control>
          </mc:Choice>
        </mc:AlternateContent>
        <mc:AlternateContent xmlns:mc="http://schemas.openxmlformats.org/markup-compatibility/2006">
          <mc:Choice Requires="x14">
            <control shapeId="2370" r:id="rId75" name="Check Box 322">
              <controlPr defaultSize="0" autoFill="0" autoLine="0" autoPict="0">
                <anchor moveWithCells="1">
                  <from>
                    <xdr:col>3</xdr:col>
                    <xdr:colOff>371475</xdr:colOff>
                    <xdr:row>153</xdr:row>
                    <xdr:rowOff>28575</xdr:rowOff>
                  </from>
                  <to>
                    <xdr:col>3</xdr:col>
                    <xdr:colOff>657225</xdr:colOff>
                    <xdr:row>154</xdr:row>
                    <xdr:rowOff>9525</xdr:rowOff>
                  </to>
                </anchor>
              </controlPr>
            </control>
          </mc:Choice>
        </mc:AlternateContent>
        <mc:AlternateContent xmlns:mc="http://schemas.openxmlformats.org/markup-compatibility/2006">
          <mc:Choice Requires="x14">
            <control shapeId="2371" r:id="rId76" name="Check Box 323">
              <controlPr defaultSize="0" autoFill="0" autoLine="0" autoPict="0">
                <anchor moveWithCells="1">
                  <from>
                    <xdr:col>4</xdr:col>
                    <xdr:colOff>361950</xdr:colOff>
                    <xdr:row>153</xdr:row>
                    <xdr:rowOff>9525</xdr:rowOff>
                  </from>
                  <to>
                    <xdr:col>4</xdr:col>
                    <xdr:colOff>685800</xdr:colOff>
                    <xdr:row>154</xdr:row>
                    <xdr:rowOff>28575</xdr:rowOff>
                  </to>
                </anchor>
              </controlPr>
            </control>
          </mc:Choice>
        </mc:AlternateContent>
        <mc:AlternateContent xmlns:mc="http://schemas.openxmlformats.org/markup-compatibility/2006">
          <mc:Choice Requires="x14">
            <control shapeId="2372" r:id="rId77" name="Check Box 324">
              <controlPr defaultSize="0" autoFill="0" autoLine="0" autoPict="0">
                <anchor moveWithCells="1">
                  <from>
                    <xdr:col>6</xdr:col>
                    <xdr:colOff>314325</xdr:colOff>
                    <xdr:row>153</xdr:row>
                    <xdr:rowOff>9525</xdr:rowOff>
                  </from>
                  <to>
                    <xdr:col>6</xdr:col>
                    <xdr:colOff>638175</xdr:colOff>
                    <xdr:row>154</xdr:row>
                    <xdr:rowOff>47625</xdr:rowOff>
                  </to>
                </anchor>
              </controlPr>
            </control>
          </mc:Choice>
        </mc:AlternateContent>
        <mc:AlternateContent xmlns:mc="http://schemas.openxmlformats.org/markup-compatibility/2006">
          <mc:Choice Requires="x14">
            <control shapeId="2373" r:id="rId78" name="Check Box 325">
              <controlPr defaultSize="0" autoFill="0" autoLine="0" autoPict="0">
                <anchor moveWithCells="1">
                  <from>
                    <xdr:col>5</xdr:col>
                    <xdr:colOff>333375</xdr:colOff>
                    <xdr:row>152</xdr:row>
                    <xdr:rowOff>219075</xdr:rowOff>
                  </from>
                  <to>
                    <xdr:col>5</xdr:col>
                    <xdr:colOff>676275</xdr:colOff>
                    <xdr:row>153</xdr:row>
                    <xdr:rowOff>1533525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6F36EA8-9125-4004-93D4-CECA5C79CC43}">
          <x14:formula1>
            <xm:f>Workings!$J$67:$J$70</xm:f>
          </x14:formula1>
          <xm:sqref>B36:G36</xm:sqref>
        </x14:dataValidation>
        <x14:dataValidation type="list" allowBlank="1" showInputMessage="1" showErrorMessage="1" xr:uid="{0E071124-2303-4102-A25B-D25BDC37EFD3}">
          <x14:formula1>
            <xm:f>Workings!$J$75:$J$80</xm:f>
          </x14:formula1>
          <xm:sqref>B34:G34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204"/>
  <sheetViews>
    <sheetView showGridLines="0" topLeftCell="A76" zoomScaleNormal="100" zoomScaleSheetLayoutView="100" workbookViewId="0">
      <selection activeCell="A89" sqref="A89:J89"/>
    </sheetView>
  </sheetViews>
  <sheetFormatPr defaultColWidth="9.140625" defaultRowHeight="15" zeroHeight="1" x14ac:dyDescent="0.25"/>
  <cols>
    <col min="1" max="1" width="25.28515625" style="13" customWidth="1"/>
    <col min="2" max="2" width="14.42578125" style="13" customWidth="1"/>
    <col min="3" max="3" width="14.85546875" style="13" customWidth="1"/>
    <col min="4" max="4" width="15.7109375" style="13" bestFit="1" customWidth="1"/>
    <col min="5" max="5" width="14.85546875" style="13" customWidth="1"/>
    <col min="6" max="6" width="19.85546875" style="13" customWidth="1"/>
    <col min="7" max="7" width="6.42578125" style="13" customWidth="1"/>
    <col min="8" max="8" width="18" style="13" customWidth="1"/>
    <col min="9" max="9" width="5.42578125" style="13" customWidth="1"/>
    <col min="10" max="10" width="14.7109375" style="13" customWidth="1"/>
    <col min="11" max="11" width="1.42578125" style="13" customWidth="1"/>
    <col min="12" max="12" width="6.140625" style="13" customWidth="1"/>
    <col min="13" max="16380" width="9.140625" style="13"/>
    <col min="16381" max="16384" width="15" style="13" customWidth="1"/>
  </cols>
  <sheetData>
    <row r="1" spans="1:11" ht="18.95" customHeight="1" x14ac:dyDescent="0.25">
      <c r="A1" s="240" t="s">
        <v>290</v>
      </c>
      <c r="B1" s="375"/>
      <c r="C1" s="375"/>
      <c r="D1" s="375"/>
      <c r="E1" s="375"/>
      <c r="F1" s="375"/>
      <c r="G1" s="375"/>
      <c r="H1" s="375"/>
      <c r="I1" s="375"/>
      <c r="J1" s="376"/>
      <c r="K1" s="177"/>
    </row>
    <row r="2" spans="1:11" ht="18.95" customHeight="1" x14ac:dyDescent="0.25">
      <c r="A2" s="377"/>
      <c r="B2" s="378"/>
      <c r="C2" s="378"/>
      <c r="D2" s="378"/>
      <c r="E2" s="378"/>
      <c r="F2" s="378"/>
      <c r="G2" s="378"/>
      <c r="H2" s="378"/>
      <c r="I2" s="378"/>
      <c r="J2" s="379"/>
      <c r="K2" s="177"/>
    </row>
    <row r="3" spans="1:11" ht="18.95" customHeight="1" x14ac:dyDescent="0.25">
      <c r="A3" s="380"/>
      <c r="B3" s="381"/>
      <c r="C3" s="381"/>
      <c r="D3" s="381"/>
      <c r="E3" s="381"/>
      <c r="F3" s="381"/>
      <c r="G3" s="381"/>
      <c r="H3" s="381"/>
      <c r="I3" s="381"/>
      <c r="J3" s="382"/>
      <c r="K3" s="177"/>
    </row>
    <row r="4" spans="1:11" ht="23.25" customHeight="1" x14ac:dyDescent="0.25">
      <c r="A4" s="73" t="s">
        <v>0</v>
      </c>
    </row>
    <row r="5" spans="1:11" ht="7.5" customHeight="1" x14ac:dyDescent="0.25"/>
    <row r="6" spans="1:11" ht="30" customHeight="1" x14ac:dyDescent="0.25">
      <c r="A6" s="70" t="s">
        <v>198</v>
      </c>
      <c r="C6" s="383">
        <f>'Contract Info &amp; Criteria'!B6</f>
        <v>0</v>
      </c>
      <c r="D6" s="383"/>
      <c r="E6" s="383"/>
      <c r="F6" s="383"/>
      <c r="G6" s="383"/>
      <c r="H6" s="383"/>
      <c r="I6" s="383"/>
      <c r="J6" s="383"/>
    </row>
    <row r="7" spans="1:11" ht="7.5" customHeight="1" x14ac:dyDescent="0.25">
      <c r="A7" s="70"/>
      <c r="C7" s="68"/>
      <c r="D7" s="68"/>
      <c r="E7" s="68"/>
      <c r="F7" s="68"/>
      <c r="G7" s="68"/>
      <c r="H7" s="68"/>
      <c r="I7" s="68"/>
      <c r="J7" s="68"/>
    </row>
    <row r="8" spans="1:11" ht="16.5" customHeight="1" x14ac:dyDescent="0.25">
      <c r="A8" s="70" t="s">
        <v>213</v>
      </c>
      <c r="C8" s="364">
        <f>'Contract Info &amp; Criteria'!B8</f>
        <v>0</v>
      </c>
      <c r="D8" s="364"/>
      <c r="E8" s="364"/>
      <c r="F8" s="364"/>
      <c r="G8" s="364"/>
      <c r="H8" s="364"/>
      <c r="I8" s="364"/>
      <c r="J8" s="364"/>
    </row>
    <row r="9" spans="1:11" ht="7.5" customHeight="1" x14ac:dyDescent="0.25">
      <c r="A9" s="70"/>
      <c r="C9" s="68"/>
      <c r="D9" s="68"/>
      <c r="E9" s="68"/>
      <c r="F9" s="68"/>
      <c r="G9" s="68"/>
      <c r="H9" s="68"/>
      <c r="I9" s="68"/>
      <c r="J9" s="68"/>
    </row>
    <row r="10" spans="1:11" ht="16.5" customHeight="1" x14ac:dyDescent="0.25">
      <c r="A10" s="70" t="s">
        <v>282</v>
      </c>
      <c r="C10" s="393"/>
      <c r="D10" s="393"/>
      <c r="E10" s="393"/>
      <c r="F10" s="68"/>
      <c r="G10" s="384">
        <f>'Contract Info &amp; Criteria'!E10</f>
        <v>0</v>
      </c>
      <c r="H10" s="385"/>
      <c r="I10" s="385"/>
      <c r="J10" s="386"/>
    </row>
    <row r="11" spans="1:11" ht="7.5" customHeight="1" x14ac:dyDescent="0.25">
      <c r="A11" s="70"/>
      <c r="C11" s="68"/>
      <c r="D11" s="68"/>
      <c r="E11" s="68"/>
      <c r="F11" s="68"/>
      <c r="G11" s="68"/>
      <c r="H11" s="68"/>
      <c r="I11" s="68"/>
      <c r="J11" s="68"/>
    </row>
    <row r="12" spans="1:11" ht="16.5" customHeight="1" x14ac:dyDescent="0.25">
      <c r="A12" s="70" t="s">
        <v>136</v>
      </c>
      <c r="C12" s="310">
        <f>'Contract Info &amp; Criteria'!B12</f>
        <v>0</v>
      </c>
      <c r="D12" s="311"/>
      <c r="E12" s="311"/>
      <c r="F12" s="311"/>
      <c r="G12" s="311"/>
      <c r="H12" s="311"/>
      <c r="I12" s="311"/>
      <c r="J12" s="312"/>
    </row>
    <row r="13" spans="1:11" ht="7.5" customHeight="1" x14ac:dyDescent="0.25">
      <c r="A13" s="70"/>
      <c r="C13" s="68"/>
      <c r="D13" s="68"/>
      <c r="E13" s="68"/>
      <c r="F13" s="68"/>
      <c r="G13" s="68"/>
      <c r="H13" s="68"/>
      <c r="I13" s="68"/>
      <c r="J13" s="68"/>
    </row>
    <row r="14" spans="1:11" ht="16.5" customHeight="1" x14ac:dyDescent="0.25">
      <c r="A14" s="70" t="s">
        <v>63</v>
      </c>
      <c r="C14" s="310">
        <f>'Contract Info &amp; Criteria'!B14</f>
        <v>0</v>
      </c>
      <c r="D14" s="311"/>
      <c r="E14" s="311"/>
      <c r="F14" s="311"/>
      <c r="G14" s="311"/>
      <c r="H14" s="311"/>
      <c r="I14" s="311"/>
      <c r="J14" s="312"/>
    </row>
    <row r="15" spans="1:11" ht="7.5" customHeight="1" x14ac:dyDescent="0.25">
      <c r="A15" s="70"/>
      <c r="C15" s="68"/>
      <c r="D15" s="68"/>
      <c r="E15" s="68"/>
      <c r="F15" s="68"/>
      <c r="G15" s="68"/>
      <c r="H15" s="68"/>
      <c r="I15" s="68"/>
      <c r="J15" s="68"/>
    </row>
    <row r="16" spans="1:11" ht="16.5" customHeight="1" x14ac:dyDescent="0.25">
      <c r="A16" s="70" t="s">
        <v>137</v>
      </c>
      <c r="C16" s="310">
        <f>'Contract Info &amp; Criteria'!B16</f>
        <v>0</v>
      </c>
      <c r="D16" s="311"/>
      <c r="E16" s="311"/>
      <c r="F16" s="311"/>
      <c r="G16" s="311"/>
      <c r="H16" s="311"/>
      <c r="I16" s="311"/>
      <c r="J16" s="312"/>
    </row>
    <row r="17" spans="1:10" ht="7.5" customHeight="1" x14ac:dyDescent="0.25">
      <c r="A17" s="70"/>
      <c r="C17" s="68"/>
      <c r="D17" s="68"/>
      <c r="E17" s="68"/>
      <c r="F17" s="68"/>
      <c r="G17" s="68"/>
      <c r="H17" s="68"/>
      <c r="I17" s="68"/>
      <c r="J17" s="68"/>
    </row>
    <row r="18" spans="1:10" ht="16.5" customHeight="1" x14ac:dyDescent="0.25">
      <c r="A18" s="70" t="s">
        <v>64</v>
      </c>
      <c r="C18" s="310">
        <f>'Contract Info &amp; Criteria'!B18</f>
        <v>0</v>
      </c>
      <c r="D18" s="311"/>
      <c r="E18" s="311"/>
      <c r="F18" s="311"/>
      <c r="G18" s="311"/>
      <c r="H18" s="311"/>
      <c r="I18" s="311"/>
      <c r="J18" s="312"/>
    </row>
    <row r="19" spans="1:10" ht="7.5" customHeight="1" x14ac:dyDescent="0.25">
      <c r="A19" s="70"/>
      <c r="C19" s="68"/>
      <c r="D19" s="68"/>
      <c r="E19" s="68"/>
      <c r="F19" s="68"/>
      <c r="G19" s="68"/>
      <c r="H19" s="68"/>
      <c r="I19" s="68"/>
      <c r="J19" s="68"/>
    </row>
    <row r="20" spans="1:10" ht="16.5" customHeight="1" x14ac:dyDescent="0.25">
      <c r="A20" s="70" t="s">
        <v>61</v>
      </c>
      <c r="C20" s="387">
        <f>'Contract Info &amp; Criteria'!B20</f>
        <v>45839</v>
      </c>
      <c r="D20" s="388"/>
      <c r="E20" s="388"/>
      <c r="F20" s="388"/>
      <c r="G20" s="388"/>
      <c r="H20" s="388"/>
      <c r="I20" s="388"/>
      <c r="J20" s="389"/>
    </row>
    <row r="21" spans="1:10" ht="8.25" customHeight="1" x14ac:dyDescent="0.25">
      <c r="A21" s="70"/>
      <c r="C21" s="68"/>
      <c r="D21" s="68"/>
      <c r="E21" s="68"/>
      <c r="F21" s="68"/>
      <c r="G21" s="68"/>
      <c r="H21" s="68"/>
      <c r="I21" s="68"/>
      <c r="J21" s="68"/>
    </row>
    <row r="22" spans="1:10" ht="16.5" customHeight="1" x14ac:dyDescent="0.25">
      <c r="A22" s="70" t="s">
        <v>1</v>
      </c>
      <c r="C22" s="178">
        <f>'Contract Info &amp; Criteria'!B22</f>
        <v>0</v>
      </c>
      <c r="D22" s="68"/>
      <c r="E22" s="68"/>
      <c r="F22" s="68"/>
      <c r="G22" s="68"/>
      <c r="H22" s="68"/>
      <c r="I22" s="68"/>
      <c r="J22" s="68"/>
    </row>
    <row r="23" spans="1:10" ht="7.5" customHeight="1" x14ac:dyDescent="0.25">
      <c r="A23" s="70"/>
      <c r="C23" s="68"/>
      <c r="D23" s="68"/>
      <c r="E23" s="68"/>
      <c r="F23" s="68"/>
      <c r="G23" s="68"/>
      <c r="H23" s="68"/>
      <c r="I23" s="68"/>
      <c r="J23" s="68"/>
    </row>
    <row r="24" spans="1:10" ht="15.75" x14ac:dyDescent="0.25">
      <c r="A24" s="73" t="s">
        <v>2</v>
      </c>
      <c r="C24" s="68"/>
      <c r="D24" s="68"/>
      <c r="E24" s="68"/>
      <c r="F24" s="68"/>
      <c r="G24" s="68"/>
      <c r="H24" s="68"/>
      <c r="I24" s="68"/>
      <c r="J24" s="68"/>
    </row>
    <row r="25" spans="1:10" ht="7.5" customHeight="1" x14ac:dyDescent="0.25">
      <c r="A25" s="70"/>
      <c r="C25" s="68"/>
      <c r="D25" s="68"/>
      <c r="E25" s="68"/>
      <c r="F25" s="68"/>
      <c r="G25" s="68"/>
      <c r="H25" s="68"/>
      <c r="I25" s="68"/>
      <c r="J25" s="68"/>
    </row>
    <row r="26" spans="1:10" ht="16.5" customHeight="1" x14ac:dyDescent="0.25">
      <c r="A26" s="70" t="s">
        <v>89</v>
      </c>
      <c r="C26" s="310">
        <f>'Contract Info &amp; Criteria'!B26</f>
        <v>0</v>
      </c>
      <c r="D26" s="311"/>
      <c r="E26" s="311"/>
      <c r="F26" s="311"/>
      <c r="G26" s="311"/>
      <c r="H26" s="311"/>
      <c r="I26" s="311"/>
      <c r="J26" s="312"/>
    </row>
    <row r="27" spans="1:10" ht="7.5" customHeight="1" x14ac:dyDescent="0.25">
      <c r="A27" s="70"/>
      <c r="C27" s="68"/>
      <c r="D27" s="68"/>
      <c r="E27" s="68"/>
      <c r="F27" s="68"/>
      <c r="G27" s="68"/>
      <c r="H27" s="68"/>
      <c r="I27" s="68"/>
      <c r="J27" s="68"/>
    </row>
    <row r="28" spans="1:10" ht="16.5" customHeight="1" x14ac:dyDescent="0.25">
      <c r="A28" s="70" t="s">
        <v>90</v>
      </c>
      <c r="C28" s="310">
        <f>'Contract Info &amp; Criteria'!B28</f>
        <v>0</v>
      </c>
      <c r="D28" s="311"/>
      <c r="E28" s="311"/>
      <c r="F28" s="311"/>
      <c r="G28" s="311"/>
      <c r="H28" s="311"/>
      <c r="I28" s="311"/>
      <c r="J28" s="312"/>
    </row>
    <row r="29" spans="1:10" ht="7.5" customHeight="1" x14ac:dyDescent="0.25">
      <c r="A29" s="70"/>
      <c r="C29" s="68"/>
      <c r="D29" s="68"/>
      <c r="E29" s="68"/>
      <c r="F29" s="68"/>
      <c r="G29" s="68"/>
      <c r="H29" s="68"/>
      <c r="I29" s="68"/>
      <c r="J29" s="68"/>
    </row>
    <row r="30" spans="1:10" ht="16.5" customHeight="1" x14ac:dyDescent="0.25">
      <c r="A30" s="70" t="s">
        <v>91</v>
      </c>
      <c r="C30" s="310">
        <f>'Contract Info &amp; Criteria'!B30</f>
        <v>0</v>
      </c>
      <c r="D30" s="311"/>
      <c r="E30" s="311"/>
      <c r="F30" s="311"/>
      <c r="G30" s="311"/>
      <c r="H30" s="311"/>
      <c r="I30" s="311"/>
      <c r="J30" s="312"/>
    </row>
    <row r="31" spans="1:10" ht="7.5" customHeight="1" x14ac:dyDescent="0.25">
      <c r="A31" s="70"/>
      <c r="C31" s="68"/>
      <c r="D31" s="68"/>
      <c r="E31" s="68"/>
      <c r="F31" s="68"/>
      <c r="G31" s="68"/>
      <c r="H31" s="68"/>
      <c r="I31" s="68"/>
      <c r="J31" s="68"/>
    </row>
    <row r="32" spans="1:10" ht="16.5" customHeight="1" x14ac:dyDescent="0.25">
      <c r="A32" s="70" t="s">
        <v>214</v>
      </c>
      <c r="C32" s="310">
        <f>'Contract Info &amp; Criteria'!B32</f>
        <v>0</v>
      </c>
      <c r="D32" s="311"/>
      <c r="E32" s="311"/>
      <c r="F32" s="311"/>
      <c r="G32" s="311"/>
      <c r="H32" s="311"/>
      <c r="I32" s="311"/>
      <c r="J32" s="312"/>
    </row>
    <row r="33" spans="1:16" ht="7.5" customHeight="1" x14ac:dyDescent="0.25">
      <c r="A33" s="70"/>
      <c r="C33" s="68"/>
      <c r="D33" s="68"/>
      <c r="E33" s="68"/>
      <c r="F33" s="68"/>
      <c r="G33" s="68"/>
      <c r="H33" s="68"/>
      <c r="I33" s="68"/>
      <c r="J33" s="68"/>
    </row>
    <row r="34" spans="1:16" ht="16.5" customHeight="1" x14ac:dyDescent="0.25">
      <c r="A34" s="70" t="s">
        <v>241</v>
      </c>
      <c r="C34" s="390">
        <f>SUM('Contract Info &amp; Criteria'!B59)</f>
        <v>0</v>
      </c>
      <c r="D34" s="311"/>
      <c r="E34" s="311"/>
      <c r="F34" s="311"/>
      <c r="G34" s="311"/>
      <c r="H34" s="311"/>
      <c r="I34" s="311"/>
      <c r="J34" s="312"/>
    </row>
    <row r="35" spans="1:16" ht="9" customHeight="1" x14ac:dyDescent="0.25">
      <c r="A35" s="179"/>
      <c r="C35" s="391"/>
      <c r="D35" s="391"/>
      <c r="E35" s="391"/>
      <c r="F35" s="391"/>
      <c r="G35" s="392"/>
      <c r="H35" s="392"/>
      <c r="I35" s="392"/>
      <c r="J35" s="392"/>
    </row>
    <row r="36" spans="1:16" ht="16.5" customHeight="1" x14ac:dyDescent="0.25">
      <c r="A36" s="70" t="s">
        <v>248</v>
      </c>
      <c r="C36" s="364" t="str">
        <f>'Contract Info &amp; Criteria'!B34</f>
        <v>Capital Works</v>
      </c>
      <c r="D36" s="364"/>
      <c r="E36" s="364"/>
      <c r="F36" s="364"/>
      <c r="G36" s="364"/>
      <c r="H36" s="364"/>
      <c r="I36" s="364"/>
      <c r="J36" s="364"/>
    </row>
    <row r="37" spans="1:16" ht="9.75" customHeight="1" x14ac:dyDescent="0.25">
      <c r="A37" s="70"/>
      <c r="C37" s="68"/>
      <c r="D37" s="68"/>
      <c r="E37" s="68"/>
      <c r="F37" s="68"/>
      <c r="G37" s="68"/>
      <c r="H37" s="68"/>
      <c r="I37" s="68"/>
      <c r="J37" s="68"/>
    </row>
    <row r="38" spans="1:16" ht="16.5" customHeight="1" x14ac:dyDescent="0.25">
      <c r="A38" s="70" t="s">
        <v>255</v>
      </c>
      <c r="C38" s="364" t="str">
        <f>'Contract Info &amp; Criteria'!B36</f>
        <v>Practical Completion</v>
      </c>
      <c r="D38" s="364"/>
      <c r="E38" s="364"/>
      <c r="F38" s="364"/>
      <c r="G38" s="364"/>
      <c r="H38" s="364"/>
      <c r="I38" s="364"/>
      <c r="J38" s="364"/>
    </row>
    <row r="39" spans="1:16" ht="17.25" customHeight="1" x14ac:dyDescent="0.25"/>
    <row r="40" spans="1:16" ht="17.25" customHeight="1" x14ac:dyDescent="0.25">
      <c r="A40" s="17"/>
      <c r="B40" s="17"/>
      <c r="C40" s="17"/>
      <c r="D40" s="17"/>
      <c r="E40" s="17"/>
      <c r="F40" s="17"/>
      <c r="G40" s="17"/>
      <c r="H40" s="17"/>
      <c r="I40" s="17"/>
      <c r="J40" s="17"/>
    </row>
    <row r="41" spans="1:16" ht="18.75" x14ac:dyDescent="0.3">
      <c r="A41" s="314" t="s">
        <v>208</v>
      </c>
      <c r="B41" s="315"/>
      <c r="C41" s="315"/>
      <c r="D41" s="315"/>
      <c r="E41" s="315"/>
      <c r="F41" s="315"/>
      <c r="G41" s="315"/>
      <c r="H41" s="315"/>
      <c r="I41" s="315"/>
      <c r="J41" s="316"/>
    </row>
    <row r="42" spans="1:16" ht="6.75" customHeight="1" x14ac:dyDescent="0.25">
      <c r="A42" s="180"/>
      <c r="B42" s="181"/>
      <c r="C42" s="181"/>
      <c r="D42" s="182"/>
      <c r="E42" s="182"/>
      <c r="F42" s="182"/>
      <c r="G42" s="182"/>
      <c r="H42" s="182"/>
      <c r="I42" s="182"/>
      <c r="J42" s="183"/>
    </row>
    <row r="43" spans="1:16" ht="32.25" customHeight="1" x14ac:dyDescent="0.25">
      <c r="A43" s="184" t="s">
        <v>212</v>
      </c>
      <c r="B43" s="185"/>
      <c r="C43" s="317">
        <f>Workings!K61</f>
        <v>0</v>
      </c>
      <c r="D43" s="317"/>
      <c r="E43" s="97"/>
      <c r="F43" s="186"/>
      <c r="I43" s="19"/>
      <c r="J43" s="187"/>
    </row>
    <row r="44" spans="1:16" ht="11.25" customHeight="1" x14ac:dyDescent="0.25">
      <c r="A44" s="188"/>
      <c r="B44" s="189"/>
      <c r="C44" s="189"/>
      <c r="D44" s="189"/>
      <c r="E44" s="190"/>
      <c r="F44" s="190"/>
      <c r="G44" s="190"/>
      <c r="H44" s="190"/>
      <c r="I44" s="190"/>
      <c r="J44" s="191"/>
    </row>
    <row r="45" spans="1:16" ht="19.5" customHeight="1" x14ac:dyDescent="0.25">
      <c r="A45" s="192" t="s">
        <v>141</v>
      </c>
      <c r="B45" s="319" t="s">
        <v>144</v>
      </c>
      <c r="C45" s="319"/>
      <c r="D45" s="313" t="s">
        <v>145</v>
      </c>
      <c r="E45" s="313"/>
      <c r="F45" s="318" t="s">
        <v>139</v>
      </c>
      <c r="G45" s="318"/>
      <c r="H45" s="372" t="s">
        <v>140</v>
      </c>
      <c r="I45" s="372"/>
      <c r="J45" s="372"/>
      <c r="O45" s="368"/>
      <c r="P45" s="368"/>
    </row>
    <row r="46" spans="1:16" ht="57.75" customHeight="1" x14ac:dyDescent="0.25">
      <c r="A46" s="193" t="s">
        <v>149</v>
      </c>
      <c r="B46" s="329" t="s">
        <v>150</v>
      </c>
      <c r="C46" s="329"/>
      <c r="D46" s="329" t="s">
        <v>147</v>
      </c>
      <c r="E46" s="329"/>
      <c r="F46" s="329" t="s">
        <v>151</v>
      </c>
      <c r="G46" s="329"/>
      <c r="H46" s="373" t="s">
        <v>148</v>
      </c>
      <c r="I46" s="373"/>
      <c r="J46" s="373"/>
      <c r="O46" s="369"/>
      <c r="P46" s="369"/>
    </row>
    <row r="47" spans="1:16" ht="12.75" customHeight="1" x14ac:dyDescent="0.25"/>
    <row r="48" spans="1:16" ht="10.5" customHeight="1" x14ac:dyDescent="0.25"/>
    <row r="49" spans="1:17" ht="18.75" x14ac:dyDescent="0.3">
      <c r="A49" s="370" t="s">
        <v>115</v>
      </c>
      <c r="B49" s="370"/>
      <c r="C49" s="194" t="s">
        <v>114</v>
      </c>
      <c r="D49" s="194" t="s">
        <v>44</v>
      </c>
      <c r="E49" s="370" t="s">
        <v>142</v>
      </c>
      <c r="F49" s="370"/>
      <c r="G49" s="370"/>
      <c r="H49" s="370"/>
      <c r="I49" s="370"/>
      <c r="J49" s="370"/>
      <c r="P49" s="371"/>
      <c r="Q49" s="371"/>
    </row>
    <row r="50" spans="1:17" ht="4.5" customHeight="1" x14ac:dyDescent="0.25">
      <c r="A50" s="374"/>
      <c r="B50" s="374"/>
      <c r="C50" s="374"/>
      <c r="D50" s="374"/>
      <c r="E50" s="374"/>
      <c r="F50" s="374"/>
      <c r="G50" s="374"/>
      <c r="H50" s="374"/>
      <c r="I50" s="374"/>
      <c r="J50" s="374"/>
      <c r="P50" s="369"/>
      <c r="Q50" s="369"/>
    </row>
    <row r="51" spans="1:17" x14ac:dyDescent="0.25">
      <c r="A51" s="322" t="s">
        <v>205</v>
      </c>
      <c r="B51" s="322"/>
      <c r="C51" s="212">
        <v>0.1</v>
      </c>
      <c r="D51" s="210" t="str">
        <f>Workings!J5</f>
        <v>Not Applicable</v>
      </c>
      <c r="E51" s="365"/>
      <c r="F51" s="365"/>
      <c r="G51" s="365"/>
      <c r="H51" s="365"/>
      <c r="I51" s="365"/>
      <c r="J51" s="365"/>
    </row>
    <row r="52" spans="1:17" s="20" customFormat="1" ht="34.5" customHeight="1" x14ac:dyDescent="0.25">
      <c r="A52" s="321" t="s">
        <v>66</v>
      </c>
      <c r="B52" s="321"/>
      <c r="C52" s="213">
        <v>0.05</v>
      </c>
      <c r="D52" s="211" t="str">
        <f>Workings!J3</f>
        <v>Not Applicable</v>
      </c>
      <c r="E52" s="337"/>
      <c r="F52" s="338"/>
      <c r="G52" s="338"/>
      <c r="H52" s="338"/>
      <c r="I52" s="338"/>
      <c r="J52" s="339"/>
    </row>
    <row r="53" spans="1:17" s="20" customFormat="1" x14ac:dyDescent="0.25">
      <c r="A53" s="321" t="s">
        <v>156</v>
      </c>
      <c r="B53" s="321"/>
      <c r="C53" s="213">
        <v>0.05</v>
      </c>
      <c r="D53" s="211" t="str">
        <f>Workings!J4</f>
        <v>Not Applicable</v>
      </c>
      <c r="E53" s="337"/>
      <c r="F53" s="338"/>
      <c r="G53" s="338"/>
      <c r="H53" s="338"/>
      <c r="I53" s="338"/>
      <c r="J53" s="339"/>
    </row>
    <row r="54" spans="1:17" ht="7.5" customHeight="1" x14ac:dyDescent="0.25">
      <c r="A54" s="327"/>
      <c r="B54" s="327"/>
      <c r="C54" s="327"/>
      <c r="D54" s="327"/>
      <c r="E54" s="327"/>
      <c r="F54" s="327"/>
      <c r="G54" s="327"/>
      <c r="H54" s="327"/>
      <c r="I54" s="327"/>
      <c r="J54" s="327"/>
    </row>
    <row r="55" spans="1:17" x14ac:dyDescent="0.25">
      <c r="A55" s="322" t="s">
        <v>206</v>
      </c>
      <c r="B55" s="322"/>
      <c r="C55" s="212">
        <v>0.15</v>
      </c>
      <c r="D55" s="210" t="str">
        <f>Workings!J15</f>
        <v>Not Applicable</v>
      </c>
      <c r="E55" s="328"/>
      <c r="F55" s="328"/>
      <c r="G55" s="328"/>
      <c r="H55" s="328"/>
      <c r="I55" s="328"/>
      <c r="J55" s="328"/>
    </row>
    <row r="56" spans="1:17" s="20" customFormat="1" ht="32.25" customHeight="1" x14ac:dyDescent="0.25">
      <c r="A56" s="321" t="s">
        <v>153</v>
      </c>
      <c r="B56" s="321"/>
      <c r="C56" s="213">
        <v>0.09</v>
      </c>
      <c r="D56" s="193" t="str">
        <f>Workings!J8</f>
        <v>Not Applicable</v>
      </c>
      <c r="E56" s="323"/>
      <c r="F56" s="324"/>
      <c r="G56" s="324"/>
      <c r="H56" s="324"/>
      <c r="I56" s="324"/>
      <c r="J56" s="325"/>
    </row>
    <row r="57" spans="1:17" s="20" customFormat="1" ht="55.5" customHeight="1" x14ac:dyDescent="0.25">
      <c r="A57" s="321" t="s">
        <v>34</v>
      </c>
      <c r="B57" s="321"/>
      <c r="C57" s="213">
        <v>0.06</v>
      </c>
      <c r="D57" s="193" t="str">
        <f>Workings!J13</f>
        <v>Not Applicable</v>
      </c>
      <c r="E57" s="326">
        <f>'Contract Info &amp; Criteria'!B68</f>
        <v>0</v>
      </c>
      <c r="F57" s="326"/>
      <c r="G57" s="326"/>
      <c r="H57" s="326"/>
      <c r="I57" s="326"/>
      <c r="J57" s="326"/>
    </row>
    <row r="58" spans="1:17" ht="7.5" customHeight="1" x14ac:dyDescent="0.25">
      <c r="A58" s="327"/>
      <c r="B58" s="327"/>
      <c r="C58" s="327"/>
      <c r="D58" s="327"/>
      <c r="E58" s="327"/>
      <c r="F58" s="327"/>
      <c r="G58" s="327"/>
      <c r="H58" s="327"/>
      <c r="I58" s="327"/>
      <c r="J58" s="327"/>
    </row>
    <row r="59" spans="1:17" ht="32.25" customHeight="1" x14ac:dyDescent="0.25">
      <c r="A59" s="320" t="s">
        <v>247</v>
      </c>
      <c r="B59" s="320"/>
      <c r="C59" s="212">
        <v>0.15</v>
      </c>
      <c r="D59" s="210" t="str">
        <f>Workings!J23</f>
        <v>Not Applicable</v>
      </c>
      <c r="E59" s="328"/>
      <c r="F59" s="328"/>
      <c r="G59" s="328"/>
      <c r="H59" s="328"/>
      <c r="I59" s="328"/>
      <c r="J59" s="328"/>
    </row>
    <row r="60" spans="1:17" s="20" customFormat="1" ht="31.5" customHeight="1" x14ac:dyDescent="0.25">
      <c r="A60" s="321" t="s">
        <v>106</v>
      </c>
      <c r="B60" s="321"/>
      <c r="C60" s="213">
        <v>0.04</v>
      </c>
      <c r="D60" s="193" t="str">
        <f>Workings!J17</f>
        <v>Not Applicable</v>
      </c>
      <c r="E60" s="323"/>
      <c r="F60" s="324"/>
      <c r="G60" s="324"/>
      <c r="H60" s="324"/>
      <c r="I60" s="324"/>
      <c r="J60" s="325"/>
    </row>
    <row r="61" spans="1:17" s="20" customFormat="1" ht="31.5" customHeight="1" x14ac:dyDescent="0.25">
      <c r="A61" s="321" t="s">
        <v>154</v>
      </c>
      <c r="B61" s="321"/>
      <c r="C61" s="213">
        <v>0.04</v>
      </c>
      <c r="D61" s="193" t="str">
        <f>Workings!J18</f>
        <v>Not Applicable</v>
      </c>
      <c r="E61" s="323"/>
      <c r="F61" s="324"/>
      <c r="G61" s="324"/>
      <c r="H61" s="324"/>
      <c r="I61" s="324"/>
      <c r="J61" s="325"/>
    </row>
    <row r="62" spans="1:17" s="20" customFormat="1" ht="31.5" customHeight="1" x14ac:dyDescent="0.25">
      <c r="A62" s="321" t="s">
        <v>155</v>
      </c>
      <c r="B62" s="321"/>
      <c r="C62" s="213">
        <v>0.04</v>
      </c>
      <c r="D62" s="193" t="str">
        <f>Workings!J19</f>
        <v>Not Applicable</v>
      </c>
      <c r="E62" s="323"/>
      <c r="F62" s="324"/>
      <c r="G62" s="324"/>
      <c r="H62" s="324"/>
      <c r="I62" s="324"/>
      <c r="J62" s="325"/>
    </row>
    <row r="63" spans="1:17" s="20" customFormat="1" ht="55.5" customHeight="1" x14ac:dyDescent="0.25">
      <c r="A63" s="321" t="s">
        <v>49</v>
      </c>
      <c r="B63" s="321"/>
      <c r="C63" s="213">
        <v>0.03</v>
      </c>
      <c r="D63" s="193" t="str">
        <f>Workings!J22</f>
        <v>Not Applicable</v>
      </c>
      <c r="E63" s="326">
        <f>'Contract Info &amp; Criteria'!B91</f>
        <v>0</v>
      </c>
      <c r="F63" s="326"/>
      <c r="G63" s="326"/>
      <c r="H63" s="326"/>
      <c r="I63" s="326"/>
      <c r="J63" s="326"/>
    </row>
    <row r="64" spans="1:17" ht="7.5" customHeight="1" x14ac:dyDescent="0.25">
      <c r="A64" s="327"/>
      <c r="B64" s="327"/>
      <c r="C64" s="327"/>
      <c r="D64" s="327"/>
      <c r="E64" s="327"/>
      <c r="F64" s="327"/>
      <c r="G64" s="327"/>
      <c r="H64" s="327"/>
      <c r="I64" s="327"/>
      <c r="J64" s="327"/>
    </row>
    <row r="65" spans="1:10" x14ac:dyDescent="0.25">
      <c r="A65" s="322" t="s">
        <v>207</v>
      </c>
      <c r="B65" s="322"/>
      <c r="C65" s="212">
        <v>0.15</v>
      </c>
      <c r="D65" s="210" t="str">
        <f>Workings!J29</f>
        <v>Not Applicable</v>
      </c>
      <c r="E65" s="330"/>
      <c r="F65" s="330"/>
      <c r="G65" s="330"/>
      <c r="H65" s="330"/>
      <c r="I65" s="330"/>
      <c r="J65" s="330"/>
    </row>
    <row r="66" spans="1:10" s="20" customFormat="1" ht="55.5" customHeight="1" x14ac:dyDescent="0.25">
      <c r="A66" s="321" t="s">
        <v>35</v>
      </c>
      <c r="B66" s="321"/>
      <c r="C66" s="213">
        <v>0.06</v>
      </c>
      <c r="D66" s="193" t="str">
        <f>Workings!J26</f>
        <v>Not Applicable</v>
      </c>
      <c r="E66" s="326">
        <f>'Contract Info &amp; Criteria'!B98</f>
        <v>0</v>
      </c>
      <c r="F66" s="326"/>
      <c r="G66" s="326"/>
      <c r="H66" s="326"/>
      <c r="I66" s="326"/>
      <c r="J66" s="326"/>
    </row>
    <row r="67" spans="1:10" s="20" customFormat="1" ht="55.5" customHeight="1" x14ac:dyDescent="0.25">
      <c r="A67" s="321" t="s">
        <v>36</v>
      </c>
      <c r="B67" s="321"/>
      <c r="C67" s="213">
        <v>0.09</v>
      </c>
      <c r="D67" s="193" t="str">
        <f>Workings!J28</f>
        <v>Not Applicable</v>
      </c>
      <c r="E67" s="326">
        <f>'Contract Info &amp; Criteria'!B102</f>
        <v>0</v>
      </c>
      <c r="F67" s="326"/>
      <c r="G67" s="326"/>
      <c r="H67" s="326"/>
      <c r="I67" s="326"/>
      <c r="J67" s="326"/>
    </row>
    <row r="68" spans="1:10" ht="7.5" customHeight="1" x14ac:dyDescent="0.25">
      <c r="A68" s="327"/>
      <c r="B68" s="327"/>
      <c r="C68" s="327"/>
      <c r="D68" s="327"/>
      <c r="E68" s="327"/>
      <c r="F68" s="327"/>
      <c r="G68" s="327"/>
      <c r="H68" s="327"/>
      <c r="I68" s="327"/>
      <c r="J68" s="327"/>
    </row>
    <row r="69" spans="1:10" x14ac:dyDescent="0.25">
      <c r="A69" s="322" t="s">
        <v>110</v>
      </c>
      <c r="B69" s="322"/>
      <c r="C69" s="214">
        <v>7.4999999999999997E-2</v>
      </c>
      <c r="D69" s="210" t="str">
        <f>Workings!J37</f>
        <v>Not Applicable</v>
      </c>
      <c r="E69" s="330"/>
      <c r="F69" s="330"/>
      <c r="G69" s="330"/>
      <c r="H69" s="330"/>
      <c r="I69" s="330"/>
      <c r="J69" s="330"/>
    </row>
    <row r="70" spans="1:10" s="20" customFormat="1" ht="47.25" customHeight="1" x14ac:dyDescent="0.25">
      <c r="A70" s="321" t="s">
        <v>157</v>
      </c>
      <c r="B70" s="321"/>
      <c r="C70" s="215">
        <v>2.5000000000000001E-2</v>
      </c>
      <c r="D70" s="193" t="str">
        <f>Workings!J32</f>
        <v>Not Applicable</v>
      </c>
      <c r="E70" s="326">
        <f>'Contract Info &amp; Criteria'!B110</f>
        <v>0</v>
      </c>
      <c r="F70" s="326"/>
      <c r="G70" s="326"/>
      <c r="H70" s="326"/>
      <c r="I70" s="326"/>
      <c r="J70" s="326"/>
    </row>
    <row r="71" spans="1:10" s="20" customFormat="1" ht="47.25" customHeight="1" x14ac:dyDescent="0.25">
      <c r="A71" s="321" t="s">
        <v>158</v>
      </c>
      <c r="B71" s="321"/>
      <c r="C71" s="215">
        <v>2.5000000000000001E-2</v>
      </c>
      <c r="D71" s="193" t="str">
        <f>Workings!J34</f>
        <v>Not Applicable</v>
      </c>
      <c r="E71" s="326">
        <f>'Contract Info &amp; Criteria'!B114</f>
        <v>0</v>
      </c>
      <c r="F71" s="326"/>
      <c r="G71" s="326"/>
      <c r="H71" s="326"/>
      <c r="I71" s="326"/>
      <c r="J71" s="326"/>
    </row>
    <row r="72" spans="1:10" s="20" customFormat="1" ht="47.25" customHeight="1" x14ac:dyDescent="0.25">
      <c r="A72" s="321" t="s">
        <v>109</v>
      </c>
      <c r="B72" s="321"/>
      <c r="C72" s="215">
        <v>2.5000000000000001E-2</v>
      </c>
      <c r="D72" s="193" t="str">
        <f>Workings!J36</f>
        <v>Not Applicable</v>
      </c>
      <c r="E72" s="326">
        <f>'Contract Info &amp; Criteria'!B118</f>
        <v>0</v>
      </c>
      <c r="F72" s="326"/>
      <c r="G72" s="326"/>
      <c r="H72" s="326"/>
      <c r="I72" s="326"/>
      <c r="J72" s="326"/>
    </row>
    <row r="73" spans="1:10" ht="7.5" customHeight="1" x14ac:dyDescent="0.25">
      <c r="A73" s="327"/>
      <c r="B73" s="327"/>
      <c r="C73" s="327"/>
      <c r="D73" s="327"/>
      <c r="E73" s="327"/>
      <c r="F73" s="327"/>
      <c r="G73" s="327"/>
      <c r="H73" s="327"/>
      <c r="I73" s="327"/>
      <c r="J73" s="327"/>
    </row>
    <row r="74" spans="1:10" x14ac:dyDescent="0.25">
      <c r="A74" s="322" t="s">
        <v>108</v>
      </c>
      <c r="B74" s="322"/>
      <c r="C74" s="212">
        <v>0.05</v>
      </c>
      <c r="D74" s="210" t="str">
        <f>Workings!J43</f>
        <v>Not Applicable</v>
      </c>
      <c r="E74" s="336"/>
      <c r="F74" s="336"/>
      <c r="G74" s="336"/>
      <c r="H74" s="336"/>
      <c r="I74" s="336"/>
      <c r="J74" s="336"/>
    </row>
    <row r="75" spans="1:10" s="20" customFormat="1" ht="55.5" customHeight="1" x14ac:dyDescent="0.25">
      <c r="A75" s="321" t="s">
        <v>159</v>
      </c>
      <c r="B75" s="321"/>
      <c r="C75" s="215">
        <v>2.5000000000000001E-2</v>
      </c>
      <c r="D75" s="193" t="str">
        <f>Workings!J40</f>
        <v>Not Applicable</v>
      </c>
      <c r="E75" s="326">
        <f>'Contract Info &amp; Criteria'!B125</f>
        <v>0</v>
      </c>
      <c r="F75" s="326"/>
      <c r="G75" s="326"/>
      <c r="H75" s="326"/>
      <c r="I75" s="326"/>
      <c r="J75" s="326"/>
    </row>
    <row r="76" spans="1:10" s="20" customFormat="1" ht="55.5" customHeight="1" x14ac:dyDescent="0.25">
      <c r="A76" s="321" t="s">
        <v>107</v>
      </c>
      <c r="B76" s="321"/>
      <c r="C76" s="215">
        <v>2.5000000000000001E-2</v>
      </c>
      <c r="D76" s="193" t="str">
        <f>Workings!J42</f>
        <v>Not Applicable</v>
      </c>
      <c r="E76" s="326">
        <f>'Contract Info &amp; Criteria'!B129</f>
        <v>0</v>
      </c>
      <c r="F76" s="326"/>
      <c r="G76" s="326"/>
      <c r="H76" s="326"/>
      <c r="I76" s="326"/>
      <c r="J76" s="326"/>
    </row>
    <row r="77" spans="1:10" ht="7.5" customHeight="1" x14ac:dyDescent="0.25">
      <c r="A77" s="333"/>
      <c r="B77" s="333"/>
      <c r="C77" s="333"/>
      <c r="D77" s="333"/>
      <c r="E77" s="333"/>
      <c r="F77" s="333"/>
      <c r="G77" s="333"/>
      <c r="H77" s="333"/>
      <c r="I77" s="333"/>
      <c r="J77" s="333"/>
    </row>
    <row r="78" spans="1:10" x14ac:dyDescent="0.25">
      <c r="A78" s="322" t="s">
        <v>161</v>
      </c>
      <c r="B78" s="322"/>
      <c r="C78" s="212">
        <v>0.1</v>
      </c>
      <c r="D78" s="210" t="str">
        <f>Workings!J47</f>
        <v>Not Applicable</v>
      </c>
      <c r="E78" s="334"/>
      <c r="F78" s="335"/>
      <c r="G78" s="335"/>
      <c r="H78" s="335"/>
      <c r="I78" s="335"/>
      <c r="J78" s="335"/>
    </row>
    <row r="79" spans="1:10" s="20" customFormat="1" ht="55.5" customHeight="1" x14ac:dyDescent="0.25">
      <c r="A79" s="321" t="s">
        <v>161</v>
      </c>
      <c r="B79" s="321"/>
      <c r="C79" s="213">
        <v>0.1</v>
      </c>
      <c r="D79" s="193" t="str">
        <f>Workings!J46</f>
        <v>Not Applicable</v>
      </c>
      <c r="E79" s="326">
        <f>'Contract Info &amp; Criteria'!B137</f>
        <v>0</v>
      </c>
      <c r="F79" s="326"/>
      <c r="G79" s="326"/>
      <c r="H79" s="326"/>
      <c r="I79" s="326"/>
      <c r="J79" s="326"/>
    </row>
    <row r="80" spans="1:10" ht="7.5" customHeight="1" x14ac:dyDescent="0.25">
      <c r="A80" s="327"/>
      <c r="B80" s="327"/>
      <c r="C80" s="327"/>
      <c r="D80" s="327"/>
      <c r="E80" s="327"/>
      <c r="F80" s="327"/>
      <c r="G80" s="327"/>
      <c r="H80" s="327"/>
      <c r="I80" s="327"/>
      <c r="J80" s="327"/>
    </row>
    <row r="81" spans="1:10" x14ac:dyDescent="0.25">
      <c r="A81" s="322" t="s">
        <v>111</v>
      </c>
      <c r="B81" s="322"/>
      <c r="C81" s="214">
        <v>7.4999999999999997E-2</v>
      </c>
      <c r="D81" s="63" t="str">
        <f>Workings!J51</f>
        <v>Not Applicable</v>
      </c>
      <c r="E81" s="334"/>
      <c r="F81" s="335"/>
      <c r="G81" s="335"/>
      <c r="H81" s="335"/>
      <c r="I81" s="335"/>
      <c r="J81" s="335"/>
    </row>
    <row r="82" spans="1:10" s="20" customFormat="1" ht="55.5" customHeight="1" x14ac:dyDescent="0.25">
      <c r="A82" s="321" t="s">
        <v>96</v>
      </c>
      <c r="B82" s="321"/>
      <c r="C82" s="215">
        <v>7.4999999999999997E-2</v>
      </c>
      <c r="D82" s="193" t="str">
        <f>Workings!J50</f>
        <v>Not Applicable</v>
      </c>
      <c r="E82" s="326">
        <f>'Contract Info &amp; Criteria'!B144</f>
        <v>0</v>
      </c>
      <c r="F82" s="326"/>
      <c r="G82" s="326"/>
      <c r="H82" s="326"/>
      <c r="I82" s="326"/>
      <c r="J82" s="326"/>
    </row>
    <row r="83" spans="1:10" x14ac:dyDescent="0.25">
      <c r="A83" s="195"/>
      <c r="B83" s="195"/>
      <c r="C83" s="195"/>
      <c r="D83" s="196"/>
    </row>
    <row r="84" spans="1:10" x14ac:dyDescent="0.25">
      <c r="A84" s="366" t="s">
        <v>112</v>
      </c>
      <c r="B84" s="367"/>
      <c r="C84" s="216">
        <v>0.15</v>
      </c>
      <c r="D84" s="63" t="str">
        <f>Workings!J57</f>
        <v>Not Applicable</v>
      </c>
      <c r="E84" s="334"/>
      <c r="F84" s="335"/>
      <c r="G84" s="335"/>
      <c r="H84" s="335"/>
      <c r="I84" s="335"/>
      <c r="J84" s="335"/>
    </row>
    <row r="85" spans="1:10" s="20" customFormat="1" ht="55.5" customHeight="1" x14ac:dyDescent="0.25">
      <c r="A85" s="331" t="s">
        <v>100</v>
      </c>
      <c r="B85" s="332"/>
      <c r="C85" s="217">
        <v>7.4999999999999997E-2</v>
      </c>
      <c r="D85" s="193" t="str">
        <f>Workings!J54</f>
        <v>Not Applicable</v>
      </c>
      <c r="E85" s="326">
        <f>'Contract Info &amp; Criteria'!B151</f>
        <v>0</v>
      </c>
      <c r="F85" s="326"/>
      <c r="G85" s="326"/>
      <c r="H85" s="326"/>
      <c r="I85" s="326"/>
      <c r="J85" s="326"/>
    </row>
    <row r="86" spans="1:10" s="20" customFormat="1" ht="55.5" customHeight="1" x14ac:dyDescent="0.25">
      <c r="A86" s="326" t="s">
        <v>113</v>
      </c>
      <c r="B86" s="326"/>
      <c r="C86" s="218">
        <v>7.4999999999999997E-2</v>
      </c>
      <c r="D86" s="193" t="str">
        <f>Workings!J56</f>
        <v>Not Applicable</v>
      </c>
      <c r="E86" s="326">
        <f>'Contract Info &amp; Criteria'!B155</f>
        <v>0</v>
      </c>
      <c r="F86" s="326"/>
      <c r="G86" s="326"/>
      <c r="H86" s="326"/>
      <c r="I86" s="326"/>
      <c r="J86" s="326"/>
    </row>
    <row r="87" spans="1:10" x14ac:dyDescent="0.25"/>
    <row r="88" spans="1:10" ht="20.100000000000001" customHeight="1" x14ac:dyDescent="0.25">
      <c r="A88" s="197" t="s">
        <v>14</v>
      </c>
    </row>
    <row r="89" spans="1:10" ht="60" customHeight="1" x14ac:dyDescent="0.25">
      <c r="A89" s="343"/>
      <c r="B89" s="344"/>
      <c r="C89" s="344"/>
      <c r="D89" s="344"/>
      <c r="E89" s="344"/>
      <c r="F89" s="344"/>
      <c r="G89" s="344"/>
      <c r="H89" s="345"/>
      <c r="I89" s="344"/>
      <c r="J89" s="346"/>
    </row>
    <row r="90" spans="1:10" ht="20.100000000000001" customHeight="1" x14ac:dyDescent="0.25">
      <c r="A90" s="197" t="s">
        <v>47</v>
      </c>
    </row>
    <row r="91" spans="1:10" ht="60.75" customHeight="1" x14ac:dyDescent="0.25">
      <c r="A91" s="342"/>
      <c r="B91" s="342"/>
      <c r="C91" s="342"/>
      <c r="D91" s="342"/>
      <c r="E91" s="342"/>
      <c r="F91" s="342"/>
      <c r="G91" s="342"/>
      <c r="H91" s="342"/>
      <c r="I91" s="342"/>
      <c r="J91" s="342"/>
    </row>
    <row r="92" spans="1:10" ht="19.5" customHeight="1" thickBot="1" x14ac:dyDescent="0.3">
      <c r="A92" s="360" t="s">
        <v>264</v>
      </c>
      <c r="B92" s="360"/>
      <c r="C92" s="202"/>
      <c r="E92" s="363" t="s">
        <v>257</v>
      </c>
      <c r="F92" s="363"/>
      <c r="G92" s="363"/>
      <c r="H92" s="363"/>
      <c r="I92" s="363"/>
      <c r="J92" s="363"/>
    </row>
    <row r="93" spans="1:10" ht="12" customHeight="1" thickTop="1" x14ac:dyDescent="0.25">
      <c r="A93" s="198"/>
      <c r="B93" s="199"/>
      <c r="C93" s="199"/>
      <c r="D93" s="199"/>
      <c r="E93" s="199"/>
      <c r="F93" s="199"/>
      <c r="G93" s="199"/>
      <c r="H93" s="199"/>
      <c r="I93" s="199"/>
      <c r="J93" s="199"/>
    </row>
    <row r="94" spans="1:10" ht="20.100000000000001" customHeight="1" x14ac:dyDescent="0.25">
      <c r="A94" s="200" t="s">
        <v>152</v>
      </c>
    </row>
    <row r="95" spans="1:10" ht="59.25" customHeight="1" x14ac:dyDescent="0.25">
      <c r="A95" s="342"/>
      <c r="B95" s="342"/>
      <c r="C95" s="342"/>
      <c r="D95" s="342"/>
      <c r="E95" s="342"/>
      <c r="F95" s="342"/>
      <c r="G95" s="342"/>
      <c r="H95" s="342"/>
      <c r="I95" s="342"/>
      <c r="J95" s="342"/>
    </row>
    <row r="96" spans="1:10" ht="9" customHeight="1" x14ac:dyDescent="0.25">
      <c r="A96" s="198"/>
      <c r="B96" s="199"/>
      <c r="C96" s="199"/>
      <c r="D96" s="199"/>
      <c r="E96" s="199"/>
      <c r="F96" s="199"/>
      <c r="G96" s="199"/>
      <c r="H96" s="199"/>
      <c r="I96" s="199"/>
      <c r="J96" s="199"/>
    </row>
    <row r="97" spans="1:10" x14ac:dyDescent="0.25">
      <c r="A97" s="197" t="s">
        <v>119</v>
      </c>
    </row>
    <row r="98" spans="1:10" ht="60" customHeight="1" x14ac:dyDescent="0.25">
      <c r="A98" s="342"/>
      <c r="B98" s="342"/>
      <c r="C98" s="342"/>
      <c r="D98" s="342"/>
      <c r="E98" s="342"/>
      <c r="F98" s="342"/>
      <c r="G98" s="342"/>
      <c r="H98" s="342"/>
      <c r="I98" s="342"/>
      <c r="J98" s="342"/>
    </row>
    <row r="99" spans="1:10" ht="19.5" customHeight="1" thickBot="1" x14ac:dyDescent="0.3">
      <c r="A99" s="361" t="s">
        <v>265</v>
      </c>
      <c r="B99" s="361"/>
      <c r="C99" s="236"/>
      <c r="D99" s="231"/>
      <c r="E99" s="29"/>
      <c r="F99" s="362" t="s">
        <v>256</v>
      </c>
      <c r="G99" s="362"/>
      <c r="H99" s="362"/>
      <c r="I99" s="362"/>
      <c r="J99" s="362"/>
    </row>
    <row r="100" spans="1:10" ht="18.75" customHeight="1" thickTop="1" x14ac:dyDescent="0.25">
      <c r="A100" s="198"/>
      <c r="B100" s="199"/>
      <c r="C100" s="199"/>
      <c r="D100" s="199"/>
      <c r="E100" s="199"/>
      <c r="F100" s="199"/>
      <c r="G100" s="199"/>
      <c r="H100" s="199"/>
      <c r="I100" s="199"/>
      <c r="J100" s="199"/>
    </row>
    <row r="101" spans="1:10" ht="29.25" customHeight="1" x14ac:dyDescent="0.25">
      <c r="A101" s="359" t="s">
        <v>262</v>
      </c>
      <c r="B101" s="359"/>
      <c r="C101" s="359"/>
      <c r="D101" s="359"/>
      <c r="E101" s="359"/>
      <c r="F101" s="359"/>
      <c r="G101" s="359"/>
      <c r="H101" s="359"/>
      <c r="I101" s="359"/>
      <c r="J101" s="359"/>
    </row>
    <row r="102" spans="1:10" x14ac:dyDescent="0.25">
      <c r="A102" s="347"/>
      <c r="B102" s="348"/>
      <c r="C102" s="348"/>
      <c r="D102" s="348"/>
      <c r="E102" s="348"/>
      <c r="F102" s="348"/>
      <c r="G102" s="348"/>
      <c r="H102" s="349"/>
      <c r="I102" s="348"/>
      <c r="J102" s="350"/>
    </row>
    <row r="103" spans="1:10" x14ac:dyDescent="0.25">
      <c r="A103" s="351"/>
      <c r="B103" s="352"/>
      <c r="C103" s="352"/>
      <c r="D103" s="352"/>
      <c r="E103" s="352"/>
      <c r="F103" s="352"/>
      <c r="G103" s="352"/>
      <c r="H103" s="353"/>
      <c r="I103" s="352"/>
      <c r="J103" s="354"/>
    </row>
    <row r="104" spans="1:10" x14ac:dyDescent="0.25">
      <c r="A104" s="351"/>
      <c r="B104" s="352"/>
      <c r="C104" s="352"/>
      <c r="D104" s="352"/>
      <c r="E104" s="352"/>
      <c r="F104" s="352"/>
      <c r="G104" s="352"/>
      <c r="H104" s="353"/>
      <c r="I104" s="352"/>
      <c r="J104" s="354"/>
    </row>
    <row r="105" spans="1:10" x14ac:dyDescent="0.25">
      <c r="A105" s="355"/>
      <c r="B105" s="356"/>
      <c r="C105" s="356"/>
      <c r="D105" s="356"/>
      <c r="E105" s="356"/>
      <c r="F105" s="356"/>
      <c r="G105" s="356"/>
      <c r="H105" s="357"/>
      <c r="I105" s="356"/>
      <c r="J105" s="358"/>
    </row>
    <row r="106" spans="1:10" ht="13.5" customHeight="1" x14ac:dyDescent="0.25">
      <c r="A106" s="199"/>
      <c r="B106" s="199"/>
      <c r="C106" s="199"/>
      <c r="D106" s="199"/>
      <c r="E106" s="199"/>
      <c r="F106" s="199"/>
      <c r="G106" s="199"/>
      <c r="J106" s="199"/>
    </row>
    <row r="107" spans="1:10" x14ac:dyDescent="0.25">
      <c r="B107" s="201" t="s">
        <v>15</v>
      </c>
      <c r="C107" s="201"/>
      <c r="E107" s="201" t="s">
        <v>263</v>
      </c>
      <c r="H107" s="201" t="s">
        <v>48</v>
      </c>
      <c r="J107" s="201" t="s">
        <v>138</v>
      </c>
    </row>
    <row r="108" spans="1:10" ht="36" customHeight="1" x14ac:dyDescent="0.25">
      <c r="A108" s="70" t="s">
        <v>136</v>
      </c>
      <c r="B108" s="340">
        <f>'Contract Info &amp; Criteria'!B12</f>
        <v>0</v>
      </c>
      <c r="C108" s="341"/>
      <c r="E108" s="340">
        <f>'Contract Info &amp; Criteria'!B14</f>
        <v>0</v>
      </c>
      <c r="F108" s="341"/>
      <c r="H108" s="138"/>
      <c r="I108" s="206"/>
      <c r="J108" s="207"/>
    </row>
    <row r="109" spans="1:10" ht="7.5" customHeight="1" x14ac:dyDescent="0.25">
      <c r="B109" s="15"/>
      <c r="C109" s="15"/>
      <c r="E109" s="15"/>
      <c r="F109" s="15"/>
      <c r="J109" s="208"/>
    </row>
    <row r="110" spans="1:10" x14ac:dyDescent="0.25">
      <c r="B110" s="201" t="s">
        <v>15</v>
      </c>
      <c r="C110" s="201"/>
      <c r="E110" s="201" t="s">
        <v>263</v>
      </c>
      <c r="H110" s="201" t="s">
        <v>48</v>
      </c>
      <c r="J110" s="209" t="s">
        <v>138</v>
      </c>
    </row>
    <row r="111" spans="1:10" ht="36" customHeight="1" x14ac:dyDescent="0.25">
      <c r="A111" s="70" t="s">
        <v>137</v>
      </c>
      <c r="B111" s="340">
        <f>'Contract Info &amp; Criteria'!B16</f>
        <v>0</v>
      </c>
      <c r="C111" s="341"/>
      <c r="E111" s="340">
        <f>'Contract Info &amp; Criteria'!B18</f>
        <v>0</v>
      </c>
      <c r="F111" s="341"/>
      <c r="H111" s="138"/>
      <c r="I111" s="70"/>
      <c r="J111" s="207"/>
    </row>
    <row r="112" spans="1:10" ht="9" customHeight="1" x14ac:dyDescent="0.25">
      <c r="B112" s="52"/>
      <c r="C112" s="52"/>
      <c r="E112" s="52"/>
      <c r="F112" s="52"/>
      <c r="H112" s="52"/>
      <c r="I112" s="52"/>
    </row>
    <row r="113" spans="2:9" ht="12" customHeight="1" x14ac:dyDescent="0.25">
      <c r="B113" s="52"/>
      <c r="C113" s="52"/>
      <c r="E113" s="52"/>
      <c r="F113" s="52"/>
      <c r="H113" s="52"/>
      <c r="I113" s="52"/>
    </row>
    <row r="114" spans="2:9" x14ac:dyDescent="0.25"/>
    <row r="115" spans="2:9" x14ac:dyDescent="0.25"/>
    <row r="116" spans="2:9" ht="45.75" customHeight="1" x14ac:dyDescent="0.25"/>
    <row r="117" spans="2:9" x14ac:dyDescent="0.25"/>
    <row r="118" spans="2:9" x14ac:dyDescent="0.25"/>
    <row r="119" spans="2:9" x14ac:dyDescent="0.25"/>
    <row r="120" spans="2:9" x14ac:dyDescent="0.25"/>
    <row r="121" spans="2:9" x14ac:dyDescent="0.25"/>
    <row r="122" spans="2:9" x14ac:dyDescent="0.25"/>
    <row r="123" spans="2:9" x14ac:dyDescent="0.25"/>
    <row r="124" spans="2:9" x14ac:dyDescent="0.25"/>
    <row r="125" spans="2:9" x14ac:dyDescent="0.25"/>
    <row r="126" spans="2:9" x14ac:dyDescent="0.25"/>
    <row r="127" spans="2:9" x14ac:dyDescent="0.25"/>
    <row r="128" spans="2: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sheetData>
  <sheetProtection algorithmName="SHA-512" hashValue="23EcxvShJqyAG503pA3MmF+zhHS7Y2o+iMAVitMezGp9t+bDiXGwpPVXqHujhtLeHuvSYYPS/GnwYUy5pfCnKQ==" saltValue="iOiZt1ntZr00BW8wY0+Xzg==" spinCount="100000" sheet="1" formatCells="0" formatColumns="0" formatRows="0" selectLockedCells="1"/>
  <mergeCells count="112">
    <mergeCell ref="A62:B62"/>
    <mergeCell ref="A63:B63"/>
    <mergeCell ref="D46:E46"/>
    <mergeCell ref="F46:G46"/>
    <mergeCell ref="A1:J3"/>
    <mergeCell ref="C28:J28"/>
    <mergeCell ref="C30:J30"/>
    <mergeCell ref="C32:J32"/>
    <mergeCell ref="E81:J81"/>
    <mergeCell ref="C36:J36"/>
    <mergeCell ref="C6:J6"/>
    <mergeCell ref="C8:J8"/>
    <mergeCell ref="G10:J10"/>
    <mergeCell ref="C12:J12"/>
    <mergeCell ref="C14:J14"/>
    <mergeCell ref="C16:J16"/>
    <mergeCell ref="C18:J18"/>
    <mergeCell ref="C20:J20"/>
    <mergeCell ref="C34:J34"/>
    <mergeCell ref="C35:J35"/>
    <mergeCell ref="E70:J70"/>
    <mergeCell ref="E66:J66"/>
    <mergeCell ref="E71:J71"/>
    <mergeCell ref="C10:E10"/>
    <mergeCell ref="C38:J38"/>
    <mergeCell ref="E51:J51"/>
    <mergeCell ref="A82:B82"/>
    <mergeCell ref="A86:B86"/>
    <mergeCell ref="A84:B84"/>
    <mergeCell ref="O45:P45"/>
    <mergeCell ref="O46:P46"/>
    <mergeCell ref="A57:B57"/>
    <mergeCell ref="A56:B56"/>
    <mergeCell ref="A55:B55"/>
    <mergeCell ref="A51:B51"/>
    <mergeCell ref="A53:B53"/>
    <mergeCell ref="A49:B49"/>
    <mergeCell ref="E49:J49"/>
    <mergeCell ref="E53:J53"/>
    <mergeCell ref="E55:J55"/>
    <mergeCell ref="A52:B52"/>
    <mergeCell ref="P49:Q49"/>
    <mergeCell ref="P50:Q50"/>
    <mergeCell ref="H45:J45"/>
    <mergeCell ref="H46:J46"/>
    <mergeCell ref="A54:J54"/>
    <mergeCell ref="E57:J57"/>
    <mergeCell ref="A50:J50"/>
    <mergeCell ref="E56:J56"/>
    <mergeCell ref="E52:J52"/>
    <mergeCell ref="E108:F108"/>
    <mergeCell ref="E111:F111"/>
    <mergeCell ref="A91:J91"/>
    <mergeCell ref="A89:J89"/>
    <mergeCell ref="A98:J98"/>
    <mergeCell ref="B108:C108"/>
    <mergeCell ref="B111:C111"/>
    <mergeCell ref="A102:J105"/>
    <mergeCell ref="A95:J95"/>
    <mergeCell ref="A101:J101"/>
    <mergeCell ref="A92:B92"/>
    <mergeCell ref="A99:B99"/>
    <mergeCell ref="F99:J99"/>
    <mergeCell ref="E92:J92"/>
    <mergeCell ref="A76:B76"/>
    <mergeCell ref="A64:J64"/>
    <mergeCell ref="A81:B81"/>
    <mergeCell ref="A71:B71"/>
    <mergeCell ref="A72:B72"/>
    <mergeCell ref="A78:B78"/>
    <mergeCell ref="E86:J86"/>
    <mergeCell ref="E65:J65"/>
    <mergeCell ref="E67:J67"/>
    <mergeCell ref="E69:J69"/>
    <mergeCell ref="A68:J68"/>
    <mergeCell ref="E72:J72"/>
    <mergeCell ref="E79:J79"/>
    <mergeCell ref="A85:B85"/>
    <mergeCell ref="A77:J77"/>
    <mergeCell ref="A80:J80"/>
    <mergeCell ref="E85:J85"/>
    <mergeCell ref="E84:J84"/>
    <mergeCell ref="E74:J74"/>
    <mergeCell ref="E78:J78"/>
    <mergeCell ref="E82:J82"/>
    <mergeCell ref="A79:B79"/>
    <mergeCell ref="E75:J75"/>
    <mergeCell ref="E76:J76"/>
    <mergeCell ref="C26:J26"/>
    <mergeCell ref="D45:E45"/>
    <mergeCell ref="A41:J41"/>
    <mergeCell ref="C43:D43"/>
    <mergeCell ref="F45:G45"/>
    <mergeCell ref="B45:C45"/>
    <mergeCell ref="A59:B59"/>
    <mergeCell ref="A75:B75"/>
    <mergeCell ref="A74:B74"/>
    <mergeCell ref="A69:B69"/>
    <mergeCell ref="A70:B70"/>
    <mergeCell ref="E61:J61"/>
    <mergeCell ref="E63:J63"/>
    <mergeCell ref="A73:J73"/>
    <mergeCell ref="A58:J58"/>
    <mergeCell ref="E62:J62"/>
    <mergeCell ref="E60:J60"/>
    <mergeCell ref="E59:J59"/>
    <mergeCell ref="A66:B66"/>
    <mergeCell ref="A60:B60"/>
    <mergeCell ref="A61:B61"/>
    <mergeCell ref="A65:B65"/>
    <mergeCell ref="A67:B67"/>
    <mergeCell ref="B46:C46"/>
  </mergeCells>
  <conditionalFormatting sqref="D87">
    <cfRule type="cellIs" dxfId="44" priority="75" stopIfTrue="1" operator="equal">
      <formula>"Not Applicable"</formula>
    </cfRule>
    <cfRule type="cellIs" dxfId="43" priority="76" stopIfTrue="1" operator="equal">
      <formula>"Unsatisfactory"</formula>
    </cfRule>
    <cfRule type="cellIs" dxfId="42" priority="77" stopIfTrue="1" operator="equal">
      <formula>"Marginal"</formula>
    </cfRule>
    <cfRule type="cellIs" dxfId="41" priority="81" stopIfTrue="1" operator="equal">
      <formula>"Good"</formula>
    </cfRule>
    <cfRule type="cellIs" dxfId="40" priority="82" stopIfTrue="1" operator="equal">
      <formula>"Excellent"</formula>
    </cfRule>
  </conditionalFormatting>
  <conditionalFormatting sqref="B108:C108 B111:C111 E108:F108">
    <cfRule type="cellIs" dxfId="39" priority="67" operator="equal">
      <formula>0</formula>
    </cfRule>
  </conditionalFormatting>
  <conditionalFormatting sqref="D51:D53 D55:D57 D59:D63 D65:D67 D69:D72 D74:D76 D78:D79 D81:D82 D84:D86">
    <cfRule type="containsText" dxfId="38" priority="4" stopIfTrue="1" operator="containsText" text="excellent">
      <formula>NOT(ISERROR(SEARCH("excellent",D51)))</formula>
    </cfRule>
    <cfRule type="containsText" dxfId="37" priority="23" stopIfTrue="1" operator="containsText" text="very good">
      <formula>NOT(ISERROR(SEARCH("very good",D51)))</formula>
    </cfRule>
    <cfRule type="containsText" dxfId="36" priority="24" stopIfTrue="1" operator="containsText" text="good">
      <formula>NOT(ISERROR(SEARCH("good",D51)))</formula>
    </cfRule>
    <cfRule type="containsText" dxfId="35" priority="25" stopIfTrue="1" operator="containsText" text="marginal">
      <formula>NOT(ISERROR(SEARCH("marginal",D51)))</formula>
    </cfRule>
    <cfRule type="containsText" dxfId="34" priority="26" stopIfTrue="1" operator="containsText" text="unsatisfactory">
      <formula>NOT(ISERROR(SEARCH("unsatisfactory",D51)))</formula>
    </cfRule>
    <cfRule type="containsText" dxfId="33" priority="27" stopIfTrue="1" operator="containsText" text="not applicable">
      <formula>NOT(ISERROR(SEARCH("not applicable",D51)))</formula>
    </cfRule>
  </conditionalFormatting>
  <conditionalFormatting sqref="I6 I13 I15:I17 I20:I21 I24 I26:I27 I30 I32 E35 I38 I40 I43:I44 I47 I50 I52:I53 K58:K59">
    <cfRule type="containsText" dxfId="32" priority="15" operator="containsText" text="satisfactory.">
      <formula>NOT(ISERROR(SEARCH("satisfactory.",E6)))</formula>
    </cfRule>
    <cfRule type="containsText" dxfId="31" priority="16" operator="containsText" text="satisfactory.">
      <formula>NOT(ISERROR(SEARCH("satisfactory.",E6)))</formula>
    </cfRule>
  </conditionalFormatting>
  <conditionalFormatting sqref="I34">
    <cfRule type="containsText" dxfId="30" priority="11" operator="containsText" text="satisfactory.">
      <formula>NOT(ISERROR(SEARCH("satisfactory.",I34)))</formula>
    </cfRule>
    <cfRule type="containsText" dxfId="29" priority="12" operator="containsText" text="satisfactory.">
      <formula>NOT(ISERROR(SEARCH("satisfactory.",I34)))</formula>
    </cfRule>
  </conditionalFormatting>
  <conditionalFormatting sqref="E43 C43">
    <cfRule type="cellIs" priority="5" stopIfTrue="1" operator="equal">
      <formula>0</formula>
    </cfRule>
    <cfRule type="cellIs" dxfId="28" priority="6" stopIfTrue="1" operator="greaterThanOrEqual">
      <formula>0.86</formula>
    </cfRule>
    <cfRule type="cellIs" dxfId="27" priority="7" stopIfTrue="1" operator="greaterThanOrEqual">
      <formula>0.75</formula>
    </cfRule>
    <cfRule type="cellIs" dxfId="26" priority="8" stopIfTrue="1" operator="greaterThanOrEqual">
      <formula>0.6</formula>
    </cfRule>
    <cfRule type="cellIs" dxfId="25" priority="9" stopIfTrue="1" operator="greaterThanOrEqual">
      <formula>0.46</formula>
    </cfRule>
    <cfRule type="cellIs" dxfId="24" priority="10" stopIfTrue="1" operator="lessThan">
      <formula>0.46</formula>
    </cfRule>
  </conditionalFormatting>
  <conditionalFormatting sqref="D72">
    <cfRule type="containsText" dxfId="23" priority="28" operator="containsText" text="satisfactory">
      <formula>NOT(ISERROR(SEARCH("satisfactory",D72)))</formula>
    </cfRule>
  </conditionalFormatting>
  <conditionalFormatting sqref="I36">
    <cfRule type="containsText" dxfId="22" priority="2" operator="containsText" text="satisfactory.">
      <formula>NOT(ISERROR(SEARCH("satisfactory.",I36)))</formula>
    </cfRule>
    <cfRule type="containsText" dxfId="21" priority="3" operator="containsText" text="satisfactory.">
      <formula>NOT(ISERROR(SEARCH("satisfactory.",I36)))</formula>
    </cfRule>
  </conditionalFormatting>
  <conditionalFormatting sqref="E111:F111">
    <cfRule type="cellIs" dxfId="20" priority="1" operator="equal">
      <formula>0</formula>
    </cfRule>
  </conditionalFormatting>
  <pageMargins left="0.59055118110236227" right="7.874015748031496E-2" top="0.55118110236220474" bottom="0.55118110236220474" header="0.31496062992125984" footer="0.31496062992125984"/>
  <pageSetup paperSize="9" scale="60" orientation="portrait" r:id="rId1"/>
  <headerFooter>
    <oddHeader>&amp;C&amp;"Calibri"&amp;12&amp;KFF0000 OFFICIAL&amp;1#_x000D_</oddHeader>
    <oddFooter>&amp;CPage &amp;P</oddFooter>
  </headerFooter>
  <rowBreaks count="1" manualBreakCount="1">
    <brk id="6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4">
              <controlPr defaultSize="0" print="0" autoFill="0" autoPict="0" macro="[0]!PDF_Summary">
                <anchor moveWithCells="1">
                  <from>
                    <xdr:col>7</xdr:col>
                    <xdr:colOff>228600</xdr:colOff>
                    <xdr:row>113</xdr:row>
                    <xdr:rowOff>104775</xdr:rowOff>
                  </from>
                  <to>
                    <xdr:col>9</xdr:col>
                    <xdr:colOff>695325</xdr:colOff>
                    <xdr:row>115</xdr:row>
                    <xdr:rowOff>485775</xdr:rowOff>
                  </to>
                </anchor>
              </controlPr>
            </control>
          </mc:Choice>
        </mc:AlternateContent>
        <mc:AlternateContent xmlns:mc="http://schemas.openxmlformats.org/markup-compatibility/2006">
          <mc:Choice Requires="x14">
            <control shapeId="3080" r:id="rId5" name="Button 8">
              <controlPr defaultSize="0" print="0" autoFill="0" autoPict="0" macro="[0]!PDF_Document">
                <anchor moveWithCells="1">
                  <from>
                    <xdr:col>4</xdr:col>
                    <xdr:colOff>295275</xdr:colOff>
                    <xdr:row>113</xdr:row>
                    <xdr:rowOff>142875</xdr:rowOff>
                  </from>
                  <to>
                    <xdr:col>6</xdr:col>
                    <xdr:colOff>38100</xdr:colOff>
                    <xdr:row>115</xdr:row>
                    <xdr:rowOff>504825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C2DE-4B4E-43C3-87A1-A1FCFDB08363}">
  <dimension ref="A1:A19"/>
  <sheetViews>
    <sheetView workbookViewId="0"/>
  </sheetViews>
  <sheetFormatPr defaultRowHeight="15" x14ac:dyDescent="0.25"/>
  <cols>
    <col min="1" max="1" width="230.42578125" customWidth="1"/>
    <col min="2" max="2" width="9.140625" customWidth="1"/>
  </cols>
  <sheetData>
    <row r="1" spans="1:1" ht="39.950000000000003" customHeight="1" thickBot="1" x14ac:dyDescent="0.3">
      <c r="A1" s="235" t="s">
        <v>261</v>
      </c>
    </row>
    <row r="2" spans="1:1" s="94" customFormat="1" ht="21.75" customHeight="1" thickBot="1" x14ac:dyDescent="0.35">
      <c r="A2" s="90" t="s">
        <v>180</v>
      </c>
    </row>
    <row r="3" spans="1:1" ht="127.5" customHeight="1" thickBot="1" x14ac:dyDescent="0.3">
      <c r="A3" s="92" t="s">
        <v>202</v>
      </c>
    </row>
    <row r="4" spans="1:1" s="94" customFormat="1" ht="21.75" customHeight="1" thickBot="1" x14ac:dyDescent="0.35">
      <c r="A4" s="90" t="s">
        <v>181</v>
      </c>
    </row>
    <row r="5" spans="1:1" ht="216.75" customHeight="1" thickBot="1" x14ac:dyDescent="0.3">
      <c r="A5" s="91" t="s">
        <v>201</v>
      </c>
    </row>
    <row r="6" spans="1:1" s="94" customFormat="1" ht="21.75" customHeight="1" thickBot="1" x14ac:dyDescent="0.35">
      <c r="A6" s="90" t="s">
        <v>246</v>
      </c>
    </row>
    <row r="7" spans="1:1" ht="280.5" customHeight="1" thickBot="1" x14ac:dyDescent="0.3">
      <c r="A7" s="93" t="s">
        <v>200</v>
      </c>
    </row>
    <row r="8" spans="1:1" s="94" customFormat="1" ht="21.75" customHeight="1" thickBot="1" x14ac:dyDescent="0.35">
      <c r="A8" s="90" t="s">
        <v>182</v>
      </c>
    </row>
    <row r="9" spans="1:1" ht="172.5" customHeight="1" thickBot="1" x14ac:dyDescent="0.3">
      <c r="A9" s="91" t="s">
        <v>199</v>
      </c>
    </row>
    <row r="10" spans="1:1" s="94" customFormat="1" ht="21.75" customHeight="1" thickBot="1" x14ac:dyDescent="0.35">
      <c r="A10" s="90" t="s">
        <v>126</v>
      </c>
    </row>
    <row r="11" spans="1:1" ht="282.75" customHeight="1" thickBot="1" x14ac:dyDescent="0.3">
      <c r="A11" s="91" t="s">
        <v>226</v>
      </c>
    </row>
    <row r="12" spans="1:1" s="94" customFormat="1" ht="21.75" customHeight="1" thickBot="1" x14ac:dyDescent="0.35">
      <c r="A12" s="90" t="s">
        <v>223</v>
      </c>
    </row>
    <row r="13" spans="1:1" ht="172.5" customHeight="1" thickBot="1" x14ac:dyDescent="0.3">
      <c r="A13" s="92" t="s">
        <v>224</v>
      </c>
    </row>
    <row r="14" spans="1:1" s="94" customFormat="1" ht="21.75" customHeight="1" thickBot="1" x14ac:dyDescent="0.35">
      <c r="A14" s="90" t="s">
        <v>225</v>
      </c>
    </row>
    <row r="15" spans="1:1" ht="132.75" customHeight="1" thickBot="1" x14ac:dyDescent="0.3">
      <c r="A15" s="91" t="s">
        <v>245</v>
      </c>
    </row>
    <row r="16" spans="1:1" s="94" customFormat="1" ht="21.75" customHeight="1" thickBot="1" x14ac:dyDescent="0.35">
      <c r="A16" s="90" t="s">
        <v>221</v>
      </c>
    </row>
    <row r="17" spans="1:1" ht="75" customHeight="1" thickBot="1" x14ac:dyDescent="0.3">
      <c r="A17" s="91" t="s">
        <v>179</v>
      </c>
    </row>
    <row r="18" spans="1:1" s="94" customFormat="1" ht="21.75" customHeight="1" thickBot="1" x14ac:dyDescent="0.35">
      <c r="A18" s="90" t="s">
        <v>102</v>
      </c>
    </row>
    <row r="19" spans="1:1" ht="207.75" customHeight="1" thickBot="1" x14ac:dyDescent="0.3">
      <c r="A19" s="91" t="s">
        <v>222</v>
      </c>
    </row>
  </sheetData>
  <pageMargins left="0.70866141732283472" right="0.70866141732283472" top="0.74803149606299213" bottom="0.74803149606299213" header="0.31496062992125984" footer="0.31496062992125984"/>
  <pageSetup paperSize="9" scale="65" orientation="landscape"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W4"/>
  <sheetViews>
    <sheetView workbookViewId="0">
      <selection activeCell="A4" sqref="A4"/>
    </sheetView>
  </sheetViews>
  <sheetFormatPr defaultColWidth="9.140625" defaultRowHeight="15" x14ac:dyDescent="0.25"/>
  <cols>
    <col min="1" max="1" width="39.7109375" style="78" customWidth="1"/>
    <col min="2" max="2" width="9.28515625" style="78" customWidth="1"/>
    <col min="3" max="3" width="12.7109375" style="78" customWidth="1"/>
    <col min="4" max="7" width="11.7109375" style="78" customWidth="1"/>
    <col min="8" max="8" width="11.7109375" style="78" bestFit="1" customWidth="1"/>
    <col min="9" max="9" width="9.42578125" style="78" customWidth="1"/>
    <col min="10" max="11" width="14.85546875" style="78" customWidth="1"/>
    <col min="12" max="12" width="10.85546875" style="78" customWidth="1"/>
    <col min="13" max="13" width="8.7109375" style="78" bestFit="1" customWidth="1"/>
    <col min="14" max="14" width="9.42578125" style="78" customWidth="1"/>
    <col min="15" max="15" width="12.5703125" style="78" customWidth="1"/>
    <col min="16" max="16" width="12.7109375" style="78" bestFit="1" customWidth="1"/>
    <col min="17" max="17" width="17" style="77" customWidth="1"/>
    <col min="18" max="45" width="9.140625" style="77" customWidth="1"/>
    <col min="46" max="47" width="13.140625" style="77" customWidth="1"/>
    <col min="48" max="49" width="39" style="68" customWidth="1"/>
    <col min="50" max="16384" width="9.140625" style="68"/>
  </cols>
  <sheetData>
    <row r="1" spans="1:49" ht="22.5" customHeight="1" x14ac:dyDescent="0.25">
      <c r="A1" s="394" t="s">
        <v>193</v>
      </c>
      <c r="B1" s="395"/>
      <c r="C1" s="395"/>
      <c r="D1" s="395"/>
      <c r="E1" s="395"/>
      <c r="F1" s="395"/>
      <c r="G1" s="395"/>
      <c r="H1" s="395"/>
      <c r="I1" s="395"/>
      <c r="J1" s="395"/>
      <c r="K1" s="395"/>
      <c r="L1" s="395"/>
      <c r="M1" s="395"/>
      <c r="N1" s="395"/>
      <c r="O1" s="395"/>
      <c r="P1" s="396"/>
    </row>
    <row r="2" spans="1:49" s="87" customFormat="1" ht="34.5" customHeight="1" x14ac:dyDescent="0.25">
      <c r="A2" s="397" t="s">
        <v>194</v>
      </c>
      <c r="B2" s="398"/>
      <c r="C2" s="398"/>
      <c r="D2" s="398"/>
      <c r="E2" s="398"/>
      <c r="F2" s="398"/>
      <c r="G2" s="398"/>
      <c r="H2" s="398"/>
      <c r="I2" s="398"/>
      <c r="J2" s="398"/>
      <c r="K2" s="398"/>
      <c r="L2" s="398"/>
      <c r="M2" s="398"/>
      <c r="N2" s="398"/>
      <c r="O2" s="398"/>
      <c r="P2" s="399"/>
      <c r="Q2" s="229"/>
      <c r="R2" s="401" t="s">
        <v>184</v>
      </c>
      <c r="S2" s="401"/>
      <c r="T2" s="401"/>
      <c r="U2" s="401" t="s">
        <v>185</v>
      </c>
      <c r="V2" s="401"/>
      <c r="W2" s="401"/>
      <c r="X2" s="401" t="s">
        <v>186</v>
      </c>
      <c r="Y2" s="401"/>
      <c r="Z2" s="401"/>
      <c r="AA2" s="401" t="s">
        <v>11</v>
      </c>
      <c r="AB2" s="401"/>
      <c r="AC2" s="401"/>
      <c r="AD2" s="401"/>
      <c r="AE2" s="401" t="s">
        <v>12</v>
      </c>
      <c r="AF2" s="401"/>
      <c r="AG2" s="401"/>
      <c r="AH2" s="401"/>
      <c r="AI2" s="401"/>
      <c r="AJ2" s="401" t="s">
        <v>13</v>
      </c>
      <c r="AK2" s="401"/>
      <c r="AL2" s="401"/>
      <c r="AM2" s="401" t="s">
        <v>161</v>
      </c>
      <c r="AN2" s="401"/>
      <c r="AO2" s="401" t="s">
        <v>96</v>
      </c>
      <c r="AP2" s="401"/>
      <c r="AQ2" s="401" t="s">
        <v>97</v>
      </c>
      <c r="AR2" s="401"/>
      <c r="AS2" s="401"/>
      <c r="AT2" s="400" t="s">
        <v>283</v>
      </c>
      <c r="AU2" s="400" t="s">
        <v>284</v>
      </c>
      <c r="AV2" s="400" t="s">
        <v>243</v>
      </c>
      <c r="AW2" s="400" t="s">
        <v>254</v>
      </c>
    </row>
    <row r="3" spans="1:49" s="84" customFormat="1" ht="58.5" customHeight="1" x14ac:dyDescent="0.25">
      <c r="A3" s="227" t="s">
        <v>197</v>
      </c>
      <c r="B3" s="227" t="s">
        <v>196</v>
      </c>
      <c r="C3" s="227" t="s">
        <v>252</v>
      </c>
      <c r="D3" s="227" t="s">
        <v>136</v>
      </c>
      <c r="E3" s="227" t="s">
        <v>63</v>
      </c>
      <c r="F3" s="227" t="s">
        <v>137</v>
      </c>
      <c r="G3" s="227" t="s">
        <v>64</v>
      </c>
      <c r="H3" s="227" t="s">
        <v>61</v>
      </c>
      <c r="I3" s="227" t="s">
        <v>1</v>
      </c>
      <c r="J3" s="227" t="s">
        <v>89</v>
      </c>
      <c r="K3" s="227" t="s">
        <v>62</v>
      </c>
      <c r="L3" s="227" t="s">
        <v>242</v>
      </c>
      <c r="M3" s="227" t="s">
        <v>195</v>
      </c>
      <c r="N3" s="227" t="s">
        <v>117</v>
      </c>
      <c r="O3" s="227" t="s">
        <v>248</v>
      </c>
      <c r="P3" s="227" t="s">
        <v>3</v>
      </c>
      <c r="Q3" s="228" t="s">
        <v>253</v>
      </c>
      <c r="R3" s="83" t="s">
        <v>189</v>
      </c>
      <c r="S3" s="80" t="s">
        <v>187</v>
      </c>
      <c r="T3" s="80" t="s">
        <v>188</v>
      </c>
      <c r="U3" s="140" t="s">
        <v>192</v>
      </c>
      <c r="V3" s="82" t="s">
        <v>187</v>
      </c>
      <c r="W3" s="82" t="s">
        <v>188</v>
      </c>
      <c r="X3" s="83" t="s">
        <v>192</v>
      </c>
      <c r="Y3" s="80" t="s">
        <v>187</v>
      </c>
      <c r="Z3" s="80" t="s">
        <v>188</v>
      </c>
      <c r="AA3" s="140" t="s">
        <v>228</v>
      </c>
      <c r="AB3" s="81" t="s">
        <v>187</v>
      </c>
      <c r="AC3" s="81" t="s">
        <v>188</v>
      </c>
      <c r="AD3" s="81" t="s">
        <v>190</v>
      </c>
      <c r="AE3" s="83" t="s">
        <v>229</v>
      </c>
      <c r="AF3" s="80" t="s">
        <v>187</v>
      </c>
      <c r="AG3" s="80" t="s">
        <v>188</v>
      </c>
      <c r="AH3" s="80" t="s">
        <v>190</v>
      </c>
      <c r="AI3" s="80" t="s">
        <v>191</v>
      </c>
      <c r="AJ3" s="140" t="s">
        <v>237</v>
      </c>
      <c r="AK3" s="81" t="s">
        <v>187</v>
      </c>
      <c r="AL3" s="81" t="s">
        <v>188</v>
      </c>
      <c r="AM3" s="83" t="s">
        <v>189</v>
      </c>
      <c r="AN3" s="80" t="s">
        <v>187</v>
      </c>
      <c r="AO3" s="140" t="s">
        <v>228</v>
      </c>
      <c r="AP3" s="81" t="s">
        <v>187</v>
      </c>
      <c r="AQ3" s="83" t="s">
        <v>192</v>
      </c>
      <c r="AR3" s="80" t="s">
        <v>187</v>
      </c>
      <c r="AS3" s="80" t="s">
        <v>188</v>
      </c>
      <c r="AT3" s="400"/>
      <c r="AU3" s="400"/>
      <c r="AV3" s="400"/>
      <c r="AW3" s="400"/>
    </row>
    <row r="4" spans="1:49" s="79" customFormat="1" ht="38.25" x14ac:dyDescent="0.25">
      <c r="A4" s="88">
        <f>'Contract Info &amp; Criteria'!$B6</f>
        <v>0</v>
      </c>
      <c r="B4" s="88">
        <f>'Contract Info &amp; Criteria'!B8</f>
        <v>0</v>
      </c>
      <c r="C4" s="98">
        <f>'Contract Info &amp; Criteria'!$E10</f>
        <v>0</v>
      </c>
      <c r="D4" s="88">
        <f>'Contract Info &amp; Criteria'!$B12</f>
        <v>0</v>
      </c>
      <c r="E4" s="88">
        <f>'Contract Info &amp; Criteria'!$B14</f>
        <v>0</v>
      </c>
      <c r="F4" s="88">
        <f>'Contract Info &amp; Criteria'!$B16</f>
        <v>0</v>
      </c>
      <c r="G4" s="88">
        <f>'Contract Info &amp; Criteria'!$B18</f>
        <v>0</v>
      </c>
      <c r="H4" s="89">
        <f>'Contract Info &amp; Criteria'!$B20</f>
        <v>45839</v>
      </c>
      <c r="I4" s="88">
        <f>'Contract Info &amp; Criteria'!$B22</f>
        <v>0</v>
      </c>
      <c r="J4" s="88">
        <f>'Contract Info &amp; Criteria'!$B26</f>
        <v>0</v>
      </c>
      <c r="K4" s="88">
        <f>'Contract Info &amp; Criteria'!$B28</f>
        <v>0</v>
      </c>
      <c r="L4" s="88">
        <f>'Contract Info &amp; Criteria'!$B30</f>
        <v>0</v>
      </c>
      <c r="M4" s="88">
        <f>'Contract Info &amp; Criteria'!$B32</f>
        <v>0</v>
      </c>
      <c r="N4" s="203">
        <f>SUM('Contract Info &amp; Criteria'!B59)</f>
        <v>0</v>
      </c>
      <c r="O4" s="88" t="str">
        <f>'Contract Info &amp; Criteria'!$B34</f>
        <v>Capital Works</v>
      </c>
      <c r="P4" s="88" t="str">
        <f>'Contract Info &amp; Criteria'!$B36</f>
        <v>Practical Completion</v>
      </c>
      <c r="Q4" s="85" t="s">
        <v>266</v>
      </c>
      <c r="R4" s="86" t="str">
        <f>Workings!J5</f>
        <v>Not Applicable</v>
      </c>
      <c r="S4" s="86" t="str">
        <f>Workings!J3</f>
        <v>Not Applicable</v>
      </c>
      <c r="T4" s="86" t="str">
        <f>Workings!J4</f>
        <v>Not Applicable</v>
      </c>
      <c r="U4" s="86" t="str">
        <f>Workings!J15</f>
        <v>Not Applicable</v>
      </c>
      <c r="V4" s="86" t="str">
        <f>Workings!J8</f>
        <v>Not Applicable</v>
      </c>
      <c r="W4" s="86" t="str">
        <f>Workings!J13</f>
        <v>Not Applicable</v>
      </c>
      <c r="X4" s="86" t="str">
        <f>Workings!J29</f>
        <v>Not Applicable</v>
      </c>
      <c r="Y4" s="86" t="str">
        <f>Workings!J26</f>
        <v>Not Applicable</v>
      </c>
      <c r="Z4" s="86" t="str">
        <f>Workings!J29</f>
        <v>Not Applicable</v>
      </c>
      <c r="AA4" s="86" t="str">
        <f>Workings!J37</f>
        <v>Not Applicable</v>
      </c>
      <c r="AB4" s="86" t="str">
        <f>Workings!J32</f>
        <v>Not Applicable</v>
      </c>
      <c r="AC4" s="86" t="str">
        <f>Workings!J34</f>
        <v>Not Applicable</v>
      </c>
      <c r="AD4" s="86" t="str">
        <f>Workings!J36</f>
        <v>Not Applicable</v>
      </c>
      <c r="AE4" s="86" t="str">
        <f>Workings!J23</f>
        <v>Not Applicable</v>
      </c>
      <c r="AF4" s="86" t="str">
        <f>Workings!J17</f>
        <v>Not Applicable</v>
      </c>
      <c r="AG4" s="86" t="str">
        <f>Workings!J18</f>
        <v>Not Applicable</v>
      </c>
      <c r="AH4" s="86" t="str">
        <f>Workings!J19</f>
        <v>Not Applicable</v>
      </c>
      <c r="AI4" s="86" t="str">
        <f>Workings!J22</f>
        <v>Not Applicable</v>
      </c>
      <c r="AJ4" s="86" t="str">
        <f>Workings!J43</f>
        <v>Not Applicable</v>
      </c>
      <c r="AK4" s="86" t="str">
        <f>Workings!J40</f>
        <v>Not Applicable</v>
      </c>
      <c r="AL4" s="86" t="str">
        <f>Workings!J42</f>
        <v>Not Applicable</v>
      </c>
      <c r="AM4" s="86" t="str">
        <f>Workings!J47</f>
        <v>Not Applicable</v>
      </c>
      <c r="AN4" s="86" t="str">
        <f>Workings!J46</f>
        <v>Not Applicable</v>
      </c>
      <c r="AO4" s="86" t="str">
        <f>Workings!J51</f>
        <v>Not Applicable</v>
      </c>
      <c r="AP4" s="86" t="str">
        <f>Workings!J50</f>
        <v>Not Applicable</v>
      </c>
      <c r="AQ4" s="86" t="str">
        <f>Workings!J57</f>
        <v>Not Applicable</v>
      </c>
      <c r="AR4" s="86" t="str">
        <f>Workings!J54</f>
        <v>Not Applicable</v>
      </c>
      <c r="AS4" s="86" t="str">
        <f>Workings!J56</f>
        <v>Not Applicable</v>
      </c>
      <c r="AT4" s="95">
        <f>Workings!K61</f>
        <v>0</v>
      </c>
      <c r="AU4" s="86" t="str">
        <f>Workings!L63</f>
        <v>Not Applicable</v>
      </c>
      <c r="AV4" s="204" t="str">
        <f>CONCATENATE('Summary and Additional Comments'!A89,"
",'Summary and Additional Comments'!A91)</f>
        <v xml:space="preserve">
</v>
      </c>
      <c r="AW4" s="230">
        <f>'Summary and Additional Comments'!A95</f>
        <v>0</v>
      </c>
    </row>
  </sheetData>
  <mergeCells count="15">
    <mergeCell ref="A1:P1"/>
    <mergeCell ref="A2:P2"/>
    <mergeCell ref="AW2:AW3"/>
    <mergeCell ref="AV2:AV3"/>
    <mergeCell ref="AT2:AT3"/>
    <mergeCell ref="AU2:AU3"/>
    <mergeCell ref="R2:T2"/>
    <mergeCell ref="U2:W2"/>
    <mergeCell ref="X2:Z2"/>
    <mergeCell ref="AA2:AD2"/>
    <mergeCell ref="AE2:AI2"/>
    <mergeCell ref="AJ2:AL2"/>
    <mergeCell ref="AM2:AN2"/>
    <mergeCell ref="AO2:AP2"/>
    <mergeCell ref="AQ2:AS2"/>
  </mergeCells>
  <pageMargins left="0.7" right="0.7" top="0.75" bottom="0.75" header="0.3" footer="0.3"/>
  <pageSetup paperSize="9" orientation="landscape"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124"/>
  <sheetViews>
    <sheetView workbookViewId="0"/>
  </sheetViews>
  <sheetFormatPr defaultColWidth="9.140625" defaultRowHeight="15" x14ac:dyDescent="0.25"/>
  <cols>
    <col min="1" max="1" width="59.7109375" style="20" customWidth="1"/>
    <col min="2" max="2" width="12.7109375" style="13" customWidth="1"/>
    <col min="3" max="3" width="15.85546875" style="13" customWidth="1"/>
    <col min="4" max="8" width="13" style="13" customWidth="1"/>
    <col min="9" max="9" width="19.7109375" style="13" customWidth="1"/>
    <col min="10" max="10" width="29.85546875" style="13" customWidth="1"/>
    <col min="11" max="11" width="12.140625" style="68" customWidth="1"/>
    <col min="12" max="12" width="12.7109375" style="68" customWidth="1"/>
    <col min="13" max="13" width="8" style="13" customWidth="1"/>
    <col min="14" max="14" width="15" style="13" customWidth="1"/>
    <col min="15" max="15" width="14.7109375" style="13" customWidth="1"/>
    <col min="16" max="16" width="41.7109375" style="13" customWidth="1"/>
    <col min="17" max="17" width="9.140625" style="13"/>
    <col min="18" max="18" width="9.140625" style="13" customWidth="1"/>
    <col min="19" max="16384" width="9.140625" style="13"/>
  </cols>
  <sheetData>
    <row r="1" spans="1:17" s="146" customFormat="1" ht="31.5" x14ac:dyDescent="0.25">
      <c r="A1" s="143" t="s">
        <v>4</v>
      </c>
      <c r="B1" s="144"/>
      <c r="C1" s="144"/>
      <c r="D1" s="144"/>
      <c r="E1" s="145"/>
      <c r="F1" s="145"/>
      <c r="G1" s="145"/>
      <c r="H1" s="145"/>
      <c r="I1" s="144" t="s">
        <v>43</v>
      </c>
      <c r="J1" s="144" t="s">
        <v>44</v>
      </c>
      <c r="K1" s="156" t="s">
        <v>235</v>
      </c>
      <c r="L1" s="156" t="s">
        <v>114</v>
      </c>
      <c r="N1" s="144" t="s">
        <v>20</v>
      </c>
    </row>
    <row r="2" spans="1:17" x14ac:dyDescent="0.25">
      <c r="A2" s="411" t="s">
        <v>231</v>
      </c>
      <c r="B2" s="411"/>
      <c r="C2" s="411"/>
      <c r="D2" s="411"/>
      <c r="E2" s="411"/>
      <c r="F2" s="411"/>
      <c r="G2" s="411"/>
      <c r="H2" s="411"/>
      <c r="I2" s="411"/>
      <c r="J2" s="411"/>
      <c r="K2" s="411"/>
      <c r="L2" s="411"/>
    </row>
    <row r="3" spans="1:17" x14ac:dyDescent="0.25">
      <c r="A3" s="20" t="s">
        <v>31</v>
      </c>
      <c r="G3" s="15"/>
      <c r="H3" s="25">
        <f>'Contract Info &amp; Criteria'!B47*100</f>
        <v>0</v>
      </c>
      <c r="I3" s="26" t="str">
        <f>IF(H3&gt;=99.5,"5",IF(H3&gt;94.4,"4",IF(H3&gt;84.4,"3",IF(H3&gt;74.4,"2",IF(H3&gt;0,"1",IF(H3&lt;=0,"0"))))))</f>
        <v>0</v>
      </c>
      <c r="J3" s="15" t="str">
        <f>IF(H3&gt;=99.5,"Excellent",IF(H3&gt;94.4,"Very Good",IF(H3&gt;84.4,"Good",IF(H3&gt;74.4,"Marginal",IF(H3&gt;0,"Unsatisfactory",IF(H3&lt;=0,"Not Applicable"))))))</f>
        <v>Not Applicable</v>
      </c>
      <c r="K3" s="158">
        <f>I3/5*L3*100</f>
        <v>0</v>
      </c>
      <c r="L3" s="159">
        <f>IF($H$3&lt;=0,0,IF(133&gt;=1,C67))</f>
        <v>0</v>
      </c>
    </row>
    <row r="4" spans="1:17" x14ac:dyDescent="0.25">
      <c r="A4" s="20" t="s">
        <v>32</v>
      </c>
      <c r="H4" s="25">
        <f>'Contract Info &amp; Criteria'!B52*100</f>
        <v>0</v>
      </c>
      <c r="I4" s="26" t="str">
        <f>IF(H4&gt;=94.5,"5",IF(H4&gt;84.4,"4",IF(H4&gt;74.4,"3",IF(H4&gt;64.4,"2",IF(H4&gt;0,"1",IF(H4&lt;=0,"0"))))))</f>
        <v>0</v>
      </c>
      <c r="J4" s="15" t="str">
        <f>IF(H4&gt;94.5,"Excellent",IF(H4&gt;84.4,"Very Good",IF(H4&gt;74.4,"Good",IF(H4&gt;64.4,"Marginal",IF(H4&gt;0,"Unsatisfactory",IF(H4&lt;=0,"Not Applicable"))))))</f>
        <v>Not Applicable</v>
      </c>
      <c r="K4" s="160">
        <f>I4/5*L4*100</f>
        <v>0</v>
      </c>
      <c r="L4" s="161">
        <f>IF($H$4&lt;=0,0,IF(133&gt;=1,C68))</f>
        <v>0</v>
      </c>
    </row>
    <row r="5" spans="1:17" x14ac:dyDescent="0.25">
      <c r="A5" s="27" t="s">
        <v>46</v>
      </c>
      <c r="B5" s="27"/>
      <c r="C5" s="27"/>
      <c r="D5" s="27"/>
      <c r="E5" s="27"/>
      <c r="F5" s="27"/>
      <c r="G5" s="27"/>
      <c r="H5" s="27">
        <f>COUNTIF(H3:H4,0)</f>
        <v>2</v>
      </c>
      <c r="I5" s="28">
        <f>IFERROR((I3+I4)/(2-H5),0)</f>
        <v>0</v>
      </c>
      <c r="J5" s="15" t="str">
        <f>IF(I5&gt;4,"Excellent",IF(I5&gt;3,"Very Good",IF(I5&gt;2,"Good",IF(I5&gt;1,"Marginal",IF(I5&gt;0,"Unsatisfactory",IF(I5&lt;=0,"Not Applicable"))))))</f>
        <v>Not Applicable</v>
      </c>
      <c r="L5" s="161"/>
    </row>
    <row r="6" spans="1:17" x14ac:dyDescent="0.25">
      <c r="A6" s="411" t="s">
        <v>230</v>
      </c>
      <c r="B6" s="411"/>
      <c r="C6" s="411"/>
      <c r="D6" s="411"/>
      <c r="E6" s="411"/>
      <c r="F6" s="411"/>
      <c r="G6" s="411"/>
      <c r="H6" s="411"/>
      <c r="I6" s="411"/>
      <c r="J6" s="411"/>
      <c r="K6" s="411"/>
      <c r="L6" s="411"/>
    </row>
    <row r="7" spans="1:17" ht="30.75" thickBot="1" x14ac:dyDescent="0.3">
      <c r="A7" s="29" t="s">
        <v>33</v>
      </c>
      <c r="L7" s="161"/>
    </row>
    <row r="8" spans="1:17" ht="15.75" thickBot="1" x14ac:dyDescent="0.3">
      <c r="A8" s="30" t="s">
        <v>7</v>
      </c>
      <c r="B8" s="31">
        <f>'Contract Info &amp; Criteria'!B64</f>
        <v>0</v>
      </c>
      <c r="C8" s="13" t="str">
        <f>'Contract Info &amp; Criteria'!B56</f>
        <v>Not Applicable</v>
      </c>
      <c r="H8" s="32">
        <f>IF(C8="Not Applicable",2000,'Contract Info &amp; Criteria'!B64*100)</f>
        <v>2000</v>
      </c>
      <c r="I8" s="26" t="str">
        <f>IF(C8="Not Applicable","0",IF(H8&gt;=10.5,"1",IF(H8&gt;=5.5,"2",IF(H8&gt;=3.5,"3",IF(H8&gt;1,"4",IF(H8&lt;=1,"5"))))))</f>
        <v>0</v>
      </c>
      <c r="J8" s="15" t="str">
        <f>IF(C8="Not Applicable","Not Applicable",IF(H8&gt;=10.5,"Unsatisfactory",IF(H8&gt;=5.5,"Marginal",IF(H8&gt;=3.5,"Good",IF(H8&gt;1,"Very Good",IF(H8&lt;=1,"Excellent"))))))</f>
        <v>Not Applicable</v>
      </c>
      <c r="K8" s="160">
        <f>I8/5*L8*100</f>
        <v>0</v>
      </c>
      <c r="L8" s="161">
        <f>IF($H$8=2000,0,IF(133&gt;=1,C70))</f>
        <v>0</v>
      </c>
    </row>
    <row r="9" spans="1:17" x14ac:dyDescent="0.25">
      <c r="H9" s="13">
        <f>COUNTIF(H8,2000)</f>
        <v>1</v>
      </c>
      <c r="L9" s="161"/>
      <c r="Q9" s="33"/>
    </row>
    <row r="10" spans="1:17" x14ac:dyDescent="0.25">
      <c r="A10" s="29" t="s">
        <v>34</v>
      </c>
      <c r="B10" s="34" t="s">
        <v>18</v>
      </c>
      <c r="C10" s="34"/>
      <c r="D10" s="34"/>
      <c r="E10" s="34"/>
      <c r="F10" s="23" t="s">
        <v>19</v>
      </c>
      <c r="G10" s="23"/>
      <c r="L10" s="161"/>
    </row>
    <row r="11" spans="1:17" x14ac:dyDescent="0.25">
      <c r="A11" s="29" t="s">
        <v>9</v>
      </c>
      <c r="B11" s="24">
        <v>1</v>
      </c>
      <c r="C11" s="24">
        <v>2</v>
      </c>
      <c r="D11" s="24">
        <v>3</v>
      </c>
      <c r="E11" s="24">
        <v>4</v>
      </c>
      <c r="F11" s="24">
        <v>5</v>
      </c>
      <c r="G11" s="24" t="s">
        <v>29</v>
      </c>
      <c r="L11" s="161"/>
    </row>
    <row r="12" spans="1:17" ht="15.75" thickBot="1" x14ac:dyDescent="0.3">
      <c r="B12" s="35" t="b">
        <v>0</v>
      </c>
      <c r="C12" s="35" t="b">
        <v>0</v>
      </c>
      <c r="D12" s="35" t="b">
        <v>0</v>
      </c>
      <c r="E12" s="35" t="b">
        <v>0</v>
      </c>
      <c r="F12" s="35" t="b">
        <v>0</v>
      </c>
      <c r="G12" s="35" t="b">
        <v>0</v>
      </c>
      <c r="L12" s="161"/>
      <c r="N12" s="36" t="str">
        <f>IF((COUNTIF(B12:G12,"true"))&gt;1,"Check Error",IF(COUNTIF(B12:G12,"false")&gt;=6,"Check Error",""))</f>
        <v>Check Error</v>
      </c>
    </row>
    <row r="13" spans="1:17" ht="15.75" thickBot="1" x14ac:dyDescent="0.3">
      <c r="B13" s="37">
        <f>IF((COUNTIF(B12:B12,"True"))&gt;0,(COUNTIF(B12:B12,"True"))*$B$11,0)</f>
        <v>0</v>
      </c>
      <c r="C13" s="38">
        <f>IF((COUNTIF(C12:C12,"True"))&gt;0,(COUNTIF(C12:C12,"True"))*$C$11,0)</f>
        <v>0</v>
      </c>
      <c r="D13" s="38">
        <f>IF((COUNTIF(D12:D12,"True"))&gt;0,(COUNTIF(D12:D12,"True"))*$D$11,0)</f>
        <v>0</v>
      </c>
      <c r="E13" s="38">
        <f>IF((COUNTIF(E12:E12,"True"))&gt;0,(COUNTIF(E12:E12,"True"))*$E$11,0)</f>
        <v>0</v>
      </c>
      <c r="F13" s="38">
        <f>IF((COUNTIF(F12:F12,"True"))&gt;0,(COUNTIF(F12:F12,"True"))*$F$11,0)</f>
        <v>0</v>
      </c>
      <c r="G13" s="38">
        <f>COUNTIF(G12,"True")</f>
        <v>0</v>
      </c>
      <c r="H13" s="39">
        <f>IFERROR(SUM(B13:F13)/(1-G13),0)</f>
        <v>0</v>
      </c>
      <c r="I13" s="26" t="str">
        <f>IF(H13=5,"5",IF(H13=4,"4",IF(H13=3,"3",IF(H13=2,"2",IF(H13=1,"1",IF(H13&lt;=0,"0"))))))</f>
        <v>0</v>
      </c>
      <c r="J13" s="15" t="str">
        <f>IF(H13&gt;=5,"Excellent",IF(H13&gt;=4,"Very Good",IF(H13&gt;=3,"Good",IF(H13&gt;=2,"Marginal",IF(H13&gt;=1,"Unsatisfactory",IF(H13&lt;=0,"Not Applicable"))))))</f>
        <v>Not Applicable</v>
      </c>
      <c r="K13" s="160">
        <f>I13/5*L13*100</f>
        <v>0</v>
      </c>
      <c r="L13" s="161">
        <f>IF($H$13&lt;=0,0,C71)</f>
        <v>0</v>
      </c>
      <c r="N13" s="40" t="str">
        <f>IF(COUNTIF(F12:G12,"true")+COUNTIF(B12,"true")&gt;0,"You must provide a comment to explain this rating","Comments")</f>
        <v>Comments</v>
      </c>
    </row>
    <row r="14" spans="1:17" x14ac:dyDescent="0.25">
      <c r="H14" s="41">
        <f>COUNTIF(H12:H13,0)</f>
        <v>1</v>
      </c>
      <c r="I14" s="26"/>
      <c r="J14" s="15"/>
      <c r="K14" s="160"/>
      <c r="L14" s="161"/>
    </row>
    <row r="15" spans="1:17" x14ac:dyDescent="0.25">
      <c r="A15" s="27" t="s">
        <v>46</v>
      </c>
      <c r="B15" s="41"/>
      <c r="C15" s="41"/>
      <c r="D15" s="41"/>
      <c r="E15" s="41"/>
      <c r="F15" s="41"/>
      <c r="G15" s="41"/>
      <c r="H15" s="41">
        <f>H14+H9</f>
        <v>2</v>
      </c>
      <c r="I15" s="28">
        <f>IFERROR((I8+I13)/(2-H15),0)</f>
        <v>0</v>
      </c>
      <c r="J15" s="15" t="str">
        <f>IF(I15&gt;4,"Excellent",IF(I15&gt;3,"Very Good",IF(I15&gt;2,"Good",IF(I15&gt;1,"Marginal",IF(I15&gt;0,"Unsatisfactory",IF(I15&lt;=0,"Not Applicable"))))))</f>
        <v>Not Applicable</v>
      </c>
      <c r="K15" s="162"/>
      <c r="L15" s="161"/>
    </row>
    <row r="16" spans="1:17" x14ac:dyDescent="0.25">
      <c r="A16" s="175" t="s">
        <v>203</v>
      </c>
      <c r="B16" s="175"/>
      <c r="C16" s="175"/>
      <c r="D16" s="175"/>
      <c r="E16" s="175"/>
      <c r="F16" s="175"/>
      <c r="G16" s="175"/>
      <c r="H16" s="175"/>
      <c r="I16" s="175"/>
      <c r="J16" s="175"/>
      <c r="K16" s="176"/>
      <c r="L16" s="176"/>
    </row>
    <row r="17" spans="1:14" x14ac:dyDescent="0.25">
      <c r="A17" s="20" t="s">
        <v>39</v>
      </c>
      <c r="H17" s="25">
        <f>'Contract Info &amp; Criteria'!B77*100</f>
        <v>0</v>
      </c>
      <c r="I17" s="26" t="str">
        <f>IF(H17&gt;=94.5,"5",IF(H17&gt;84.4,"4",IF(H17&gt;74.4,"3",IF(H17&gt;64.4,"2",IF(H17&gt;0,"1",IF(H17&lt;=0,"0"))))))</f>
        <v>0</v>
      </c>
      <c r="J17" s="15" t="str">
        <f>IF(H17&gt;=94.5,"Excellent",IF(H17&gt;84.4,"Very Good",IF(H17&gt;74.4,"Good",IF(H17&gt;64.4,"Marginal",IF(H17&gt;0,"Unsatisfactory",IF(H17&lt;=0,"Not Applicable"))))))</f>
        <v>Not Applicable</v>
      </c>
      <c r="K17" s="160">
        <f>I17/5*L17*100</f>
        <v>0</v>
      </c>
      <c r="L17" s="161">
        <f>IF($H$17&lt;=0,0,C73)</f>
        <v>0</v>
      </c>
    </row>
    <row r="18" spans="1:14" ht="28.5" customHeight="1" x14ac:dyDescent="0.25">
      <c r="A18" s="20" t="s">
        <v>40</v>
      </c>
      <c r="H18" s="25">
        <f>'Contract Info &amp; Criteria'!B82*100</f>
        <v>0</v>
      </c>
      <c r="I18" s="26" t="str">
        <f>IF(H18&gt;90.4,"5",IF(H18&gt;80.4,"4",IF(H18&gt;70.4,"3",IF(H18&gt;60.4,"2",IF(H18&gt;0,"1",IF(H18&lt;=0,"0"))))))</f>
        <v>0</v>
      </c>
      <c r="J18" s="15" t="str">
        <f>IF(H18&gt;90.4,"Excellent",IF(H18&gt;80.4,"Very Good",IF(H18&gt;70.4,"Good",IF(H18&gt;60.4,"Marginal",IF(H18&gt;0,"Unsatisfactory",IF(H18&lt;=0,"Not Applicable"))))))</f>
        <v>Not Applicable</v>
      </c>
      <c r="K18" s="160">
        <f>I18/5*L18*100</f>
        <v>0</v>
      </c>
      <c r="L18" s="161">
        <f>IF($H$18&lt;=0,0,C74)</f>
        <v>0</v>
      </c>
    </row>
    <row r="19" spans="1:14" ht="17.25" customHeight="1" x14ac:dyDescent="0.25">
      <c r="A19" s="20" t="s">
        <v>56</v>
      </c>
      <c r="H19" s="25">
        <f>'Contract Info &amp; Criteria'!B87*100</f>
        <v>0</v>
      </c>
      <c r="I19" s="26" t="str">
        <f>IF(H19&gt;=94.5,"5",IF(H19&gt;84.4,"4",IF(H19&gt;74.4,"3",IF(H19&gt;64.4,"2",IF(H19&gt;0,"1",IF(H19&lt;=0,"0"))))))</f>
        <v>0</v>
      </c>
      <c r="J19" s="15" t="str">
        <f>IF(H19&gt;=94.5,"Excellent",IF(H19&gt;84.4,"Very Good",IF(H19&gt;74.4,"Good",IF(H19&gt;64.4,"Marginal",IF(H19&gt;0,"Unsatisfactory",IF(H19&lt;=0,"Not Applicable"))))))</f>
        <v>Not Applicable</v>
      </c>
      <c r="K19" s="160">
        <f>I19/5*L19*100</f>
        <v>0</v>
      </c>
      <c r="L19" s="161">
        <f>IF($H$19&lt;=0,0,C75)</f>
        <v>0</v>
      </c>
    </row>
    <row r="20" spans="1:14" x14ac:dyDescent="0.25">
      <c r="A20" s="13"/>
      <c r="L20" s="161"/>
    </row>
    <row r="21" spans="1:14" ht="15.75" thickBot="1" x14ac:dyDescent="0.3">
      <c r="A21" s="20" t="s">
        <v>49</v>
      </c>
      <c r="B21" s="35" t="b">
        <v>0</v>
      </c>
      <c r="C21" s="35" t="b">
        <v>0</v>
      </c>
      <c r="D21" s="35" t="b">
        <v>0</v>
      </c>
      <c r="E21" s="35" t="b">
        <v>0</v>
      </c>
      <c r="F21" s="35" t="b">
        <v>0</v>
      </c>
      <c r="G21" s="35" t="b">
        <v>0</v>
      </c>
      <c r="L21" s="161"/>
      <c r="N21" s="36" t="str">
        <f>IF((COUNTIF(B21:G21,"true"))&gt;1,"Check Error",IF(COUNTIF(B21:G21,"false")&gt;=6,"Check Error",""))</f>
        <v>Check Error</v>
      </c>
    </row>
    <row r="22" spans="1:14" ht="15.75" thickBot="1" x14ac:dyDescent="0.3">
      <c r="B22" s="37">
        <f>IF((COUNTIF(B21:B21,"True"))&gt;0,(COUNTIF(B21:B21,"True"))*$B$11,0)</f>
        <v>0</v>
      </c>
      <c r="C22" s="38">
        <f>IF((COUNTIF(C21:C21,"True"))&gt;0,(COUNTIF(C21:C21,"True"))*$C$11,0)</f>
        <v>0</v>
      </c>
      <c r="D22" s="38">
        <f>IF((COUNTIF(D21:D21,"True"))&gt;0,(COUNTIF(D21:D21,"True"))*$D$11,0)</f>
        <v>0</v>
      </c>
      <c r="E22" s="38">
        <f>IF((COUNTIF(E21:E21,"True"))&gt;0,(COUNTIF(E21:E21,"True"))*$E$11,0)</f>
        <v>0</v>
      </c>
      <c r="F22" s="38">
        <f>IF((COUNTIF(F21:F21,"True"))&gt;0,(COUNTIF(F21:F21,"True"))*$F$11,0)</f>
        <v>0</v>
      </c>
      <c r="G22" s="38">
        <f>COUNTIF(G21,"True")</f>
        <v>0</v>
      </c>
      <c r="H22" s="39">
        <f>IFERROR(SUM(B22:F22)/(1-G22),0)</f>
        <v>0</v>
      </c>
      <c r="I22" s="26" t="str">
        <f>IF(H22=5,"5",IF(H22=4,"4",IF(H22=3,"3",IF(H22=2,"2",IF(H22=1,"1",IF(H22&lt;=0,"0"))))))</f>
        <v>0</v>
      </c>
      <c r="J22" s="15" t="str">
        <f>IF(H22&gt;=5,"Excellent",IF(H22&gt;=4,"Very Good",IF(H22&gt;=3,"Good",IF(H22&gt;=2,"Marginal",IF(H22&gt;=1,"Unsatisfactory",IF(H22&lt;=0,"Not Applicable"))))))</f>
        <v>Not Applicable</v>
      </c>
      <c r="K22" s="160">
        <f>I22/5*L22*100</f>
        <v>0</v>
      </c>
      <c r="L22" s="161">
        <f>IF($H$22&lt;=0,0,C76)</f>
        <v>0</v>
      </c>
      <c r="N22" s="40" t="str">
        <f>IF(COUNTIF(F21:G21,"true")+COUNTIF(B21,"true")&gt;0,"You must provide a comment to explain this rating","Comments")</f>
        <v>Comments</v>
      </c>
    </row>
    <row r="23" spans="1:14" x14ac:dyDescent="0.25">
      <c r="A23" s="27" t="s">
        <v>46</v>
      </c>
      <c r="B23" s="41"/>
      <c r="C23" s="41"/>
      <c r="D23" s="41"/>
      <c r="E23" s="41"/>
      <c r="F23" s="41"/>
      <c r="G23" s="41"/>
      <c r="H23" s="41">
        <f>COUNTIF(H17:H22,0)</f>
        <v>4</v>
      </c>
      <c r="I23" s="28">
        <f>IFERROR((I17+I18+I19+I22)/(4-H23),0)</f>
        <v>0</v>
      </c>
      <c r="J23" s="15" t="str">
        <f>IF(I23&gt;4,"Excellent",IF(I23&gt;3,"Very Good",IF(I23&gt;2,"Good",IF(I23&gt;1,"Marginal",IF(I23&gt;0,"Unsatisfactory",IF(I23&lt;=0,"Not Applicable"))))))</f>
        <v>Not Applicable</v>
      </c>
      <c r="K23" s="163"/>
      <c r="L23" s="161"/>
    </row>
    <row r="24" spans="1:14" x14ac:dyDescent="0.25">
      <c r="A24" s="175" t="s">
        <v>232</v>
      </c>
      <c r="B24" s="175"/>
      <c r="C24" s="175"/>
      <c r="D24" s="175"/>
      <c r="E24" s="175"/>
      <c r="F24" s="175"/>
      <c r="G24" s="175"/>
      <c r="H24" s="175"/>
      <c r="I24" s="175"/>
      <c r="J24" s="175"/>
      <c r="K24" s="176"/>
      <c r="L24" s="176"/>
    </row>
    <row r="25" spans="1:14" ht="15.75" thickBot="1" x14ac:dyDescent="0.3">
      <c r="A25" s="29" t="s">
        <v>35</v>
      </c>
      <c r="B25" s="35" t="b">
        <v>0</v>
      </c>
      <c r="C25" s="35" t="b">
        <v>0</v>
      </c>
      <c r="D25" s="35" t="b">
        <v>0</v>
      </c>
      <c r="E25" s="35" t="b">
        <v>0</v>
      </c>
      <c r="F25" s="35" t="b">
        <v>0</v>
      </c>
      <c r="G25" s="35" t="b">
        <v>0</v>
      </c>
      <c r="L25" s="161"/>
      <c r="N25" s="36" t="str">
        <f>IF((COUNTIF(B25:G25,"true"))&gt;1,"Check Error",IF(COUNTIF(B25:G25,"false")&gt;=6,"Check Error",""))</f>
        <v>Check Error</v>
      </c>
    </row>
    <row r="26" spans="1:14" ht="15.75" thickBot="1" x14ac:dyDescent="0.3">
      <c r="B26" s="37">
        <f>IF((COUNTIF(B25:B25,"True"))&gt;0,(COUNTIF(B25:B25,"True"))*$B$11,0)</f>
        <v>0</v>
      </c>
      <c r="C26" s="38">
        <f>IF((COUNTIF(C25:C25,"True"))&gt;0,(COUNTIF(C25:C25,"True"))*$C$11,0)</f>
        <v>0</v>
      </c>
      <c r="D26" s="38">
        <f>IF((COUNTIF(D25:D25,"True"))&gt;0,(COUNTIF(D25:D25,"True"))*$D$11,0)</f>
        <v>0</v>
      </c>
      <c r="E26" s="38">
        <f>IF((COUNTIF(E25:E25,"True"))&gt;0,(COUNTIF(E25:E25,"True"))*$E$11,0)</f>
        <v>0</v>
      </c>
      <c r="F26" s="38">
        <f>IF((COUNTIF(F25:F25,"True"))&gt;0,(COUNTIF(F25:F25,"True"))*$F$11,0)</f>
        <v>0</v>
      </c>
      <c r="G26" s="38">
        <f>COUNTIF(G25,"True")</f>
        <v>0</v>
      </c>
      <c r="H26" s="39">
        <f>IFERROR(SUM(B26:F26)/(1-G26),0)</f>
        <v>0</v>
      </c>
      <c r="I26" s="26" t="str">
        <f>IF(H26=5,"5",IF(H26=4,"4",IF(H26=3,"3",IF(H26=2,"2",IF(H26=1,"1",IF(H26&lt;=0,"0"))))))</f>
        <v>0</v>
      </c>
      <c r="J26" s="15" t="str">
        <f>IF(H26&gt;=5,"Excellent",IF(H26&gt;=4,"Very Good",IF(H26&gt;=3,"Good",IF(H26&gt;=2,"Marginal",IF(H26&gt;=1,"Unsatisfactory",IF(H26&lt;=0,"Not Applicable"))))))</f>
        <v>Not Applicable</v>
      </c>
      <c r="K26" s="160">
        <f>I26/5*L26*100</f>
        <v>0</v>
      </c>
      <c r="L26" s="161">
        <f>IF($H$26&lt;=0,0,C78)</f>
        <v>0</v>
      </c>
      <c r="N26" s="40" t="str">
        <f>IF(COUNTIF(F25:G25,"true")+COUNTIF(B25,"true")&gt;0,"You must provide a comment to explain this rating","Comments")</f>
        <v>Comments</v>
      </c>
    </row>
    <row r="27" spans="1:14" ht="15.75" thickBot="1" x14ac:dyDescent="0.3">
      <c r="A27" s="29" t="s">
        <v>36</v>
      </c>
      <c r="B27" s="35" t="b">
        <v>0</v>
      </c>
      <c r="C27" s="35" t="b">
        <v>0</v>
      </c>
      <c r="D27" s="35" t="b">
        <v>0</v>
      </c>
      <c r="E27" s="35" t="b">
        <v>0</v>
      </c>
      <c r="F27" s="35" t="b">
        <v>0</v>
      </c>
      <c r="G27" s="35" t="b">
        <v>0</v>
      </c>
      <c r="L27" s="161"/>
      <c r="N27" s="36" t="str">
        <f>IF((COUNTIF(B27:G27,"true"))&gt;1,"Check Error",IF(COUNTIF(B27:G27,"false")&gt;=6,"Check Error",""))</f>
        <v>Check Error</v>
      </c>
    </row>
    <row r="28" spans="1:14" ht="15.75" thickBot="1" x14ac:dyDescent="0.3">
      <c r="B28" s="37">
        <f>IF((COUNTIF(B27:B27,"True"))&gt;0,(COUNTIF(B27:B27,"True"))*$B$11,0)</f>
        <v>0</v>
      </c>
      <c r="C28" s="38">
        <f>IF((COUNTIF(C27:C27,"True"))&gt;0,(COUNTIF(C27:C27,"True"))*$C$11,0)</f>
        <v>0</v>
      </c>
      <c r="D28" s="38">
        <f>IF((COUNTIF(D27:D27,"True"))&gt;0,(COUNTIF(D27:D27,"True"))*$D$11,0)</f>
        <v>0</v>
      </c>
      <c r="E28" s="38">
        <f>IF((COUNTIF(E27:E27,"True"))&gt;0,(COUNTIF(E27:E27,"True"))*$E$11,0)</f>
        <v>0</v>
      </c>
      <c r="F28" s="38">
        <f>IF((COUNTIF(F27:F27,"True"))&gt;0,(COUNTIF(F27:F27,"True"))*$F$11,0)</f>
        <v>0</v>
      </c>
      <c r="G28" s="38">
        <f>COUNTIF(G27,"True")</f>
        <v>0</v>
      </c>
      <c r="H28" s="39">
        <f>IFERROR(SUM(B28:F28)/(1-G28),0)</f>
        <v>0</v>
      </c>
      <c r="I28" s="26" t="str">
        <f>IF(H28=5,"5",IF(H28=4,"4",IF(H28=3,"3",IF(H28=2,"2",IF(H28=1,"1",IF(H28&lt;=0,"0"))))))</f>
        <v>0</v>
      </c>
      <c r="J28" s="15" t="str">
        <f>IF(H28&gt;=5,"Excellent",IF(H28&gt;=4,"Very Good",IF(H28&gt;=3,"Good",IF(H28&gt;=2,"Marginal",IF(H28&gt;=1,"Unsatisfactory",IF(H28&lt;=0,"Not Applicable"))))))</f>
        <v>Not Applicable</v>
      </c>
      <c r="K28" s="160">
        <f>I28/5*L28*100</f>
        <v>0</v>
      </c>
      <c r="L28" s="161">
        <f>IF($H$28&lt;=0,0,C79)</f>
        <v>0</v>
      </c>
      <c r="N28" s="40" t="str">
        <f>IF(COUNTIF(F27:G27,"true")+COUNTIF(B27,"true")&gt;0,"You must provide a comment to explain this rating","Comments")</f>
        <v>Comments</v>
      </c>
    </row>
    <row r="29" spans="1:14" x14ac:dyDescent="0.25">
      <c r="A29" s="27" t="s">
        <v>46</v>
      </c>
      <c r="B29" s="41"/>
      <c r="C29" s="41"/>
      <c r="D29" s="41"/>
      <c r="E29" s="41"/>
      <c r="F29" s="41"/>
      <c r="G29" s="41"/>
      <c r="H29" s="41">
        <f>COUNTIF(H26:H28,0)</f>
        <v>2</v>
      </c>
      <c r="I29" s="28">
        <f>IFERROR((I26+I28)/(2-H29),0)</f>
        <v>0</v>
      </c>
      <c r="J29" s="15" t="str">
        <f>IF(I29&gt;4,"Excellent",IF(I29&gt;3,"Very Good",IF(I29&gt;2,"Good",IF(I29&gt;1,"Marginal",IF(I29&gt;0,"Unsatisfactory",IF(I29&lt;=0,"Not Applicable"))))))</f>
        <v>Not Applicable</v>
      </c>
      <c r="K29" s="160"/>
      <c r="L29" s="161"/>
    </row>
    <row r="30" spans="1:14" x14ac:dyDescent="0.25">
      <c r="A30" s="175" t="s">
        <v>126</v>
      </c>
      <c r="B30" s="175"/>
      <c r="C30" s="175"/>
      <c r="D30" s="175"/>
      <c r="E30" s="175"/>
      <c r="F30" s="175"/>
      <c r="G30" s="175"/>
      <c r="H30" s="175"/>
      <c r="I30" s="175"/>
      <c r="J30" s="175"/>
      <c r="K30" s="176"/>
      <c r="L30" s="176"/>
    </row>
    <row r="31" spans="1:14" ht="15.75" thickBot="1" x14ac:dyDescent="0.3">
      <c r="A31" s="29" t="s">
        <v>37</v>
      </c>
      <c r="B31" s="35" t="b">
        <v>0</v>
      </c>
      <c r="C31" s="35" t="b">
        <v>0</v>
      </c>
      <c r="D31" s="35" t="b">
        <v>0</v>
      </c>
      <c r="E31" s="35" t="b">
        <v>0</v>
      </c>
      <c r="F31" s="35" t="b">
        <v>0</v>
      </c>
      <c r="G31" s="35" t="b">
        <v>0</v>
      </c>
      <c r="L31" s="161"/>
      <c r="N31" s="36" t="str">
        <f>IF((COUNTIF(B31:G31,"true"))&gt;1,"Check Error",IF(COUNTIF(B31:G31,"false")&gt;=6,"Check Error",""))</f>
        <v>Check Error</v>
      </c>
    </row>
    <row r="32" spans="1:14" ht="15.75" thickBot="1" x14ac:dyDescent="0.3">
      <c r="B32" s="37">
        <f>IF((COUNTIF(B31:B31,"True"))&gt;0,(COUNTIF(B31:B31,"True"))*$B$11,0)</f>
        <v>0</v>
      </c>
      <c r="C32" s="38">
        <f>IF((COUNTIF(C31:C31,"True"))&gt;0,(COUNTIF(C31:C31,"True"))*$C$11,0)</f>
        <v>0</v>
      </c>
      <c r="D32" s="38">
        <f>IF((COUNTIF(D31:D31,"True"))&gt;0,(COUNTIF(D31:D31,"True"))*$D$11,0)</f>
        <v>0</v>
      </c>
      <c r="E32" s="38">
        <f>IF((COUNTIF(E31:E31,"True"))&gt;0,(COUNTIF(E31:E31,"True"))*$E$11,0)</f>
        <v>0</v>
      </c>
      <c r="F32" s="38">
        <f>IF((COUNTIF(F31:F31,"True"))&gt;0,(COUNTIF(F31:F31,"True"))*$F$11,0)</f>
        <v>0</v>
      </c>
      <c r="G32" s="38">
        <f>COUNTIF(G31,"True")</f>
        <v>0</v>
      </c>
      <c r="H32" s="39">
        <f>IFERROR(SUM(B32:F32)/(1-G32),0)</f>
        <v>0</v>
      </c>
      <c r="I32" s="26" t="str">
        <f>IF(H32=5,"5",IF(H32=4,"4",IF(H32=3,"3",IF(H32=2,"2",IF(H32=1,"1",IF(H32&lt;=0,"0"))))))</f>
        <v>0</v>
      </c>
      <c r="J32" s="15" t="str">
        <f>IF(H32&gt;=5,"Excellent",IF(H32&gt;=4,"Very Good",IF(H32&gt;=3,"Good",IF(H32&gt;=2,"Marginal",IF(H32&gt;=1,"Unsatisfactory",IF(H32&lt;=0,"Not Applicable"))))))</f>
        <v>Not Applicable</v>
      </c>
      <c r="K32" s="160">
        <f>I32/5*L32*100</f>
        <v>0</v>
      </c>
      <c r="L32" s="161">
        <f>IF($H$32&lt;=0,0,C81)</f>
        <v>0</v>
      </c>
      <c r="N32" s="40" t="str">
        <f>IF(COUNTIF(F31:G31,"true")+COUNTIF(B31,"true")&gt;0,"You must provide a comment to explain this rating","Comments")</f>
        <v>Comments</v>
      </c>
    </row>
    <row r="33" spans="1:14" ht="15.75" thickBot="1" x14ac:dyDescent="0.3">
      <c r="A33" s="29" t="s">
        <v>38</v>
      </c>
      <c r="B33" s="35" t="b">
        <v>0</v>
      </c>
      <c r="C33" s="35" t="b">
        <v>0</v>
      </c>
      <c r="D33" s="35" t="b">
        <v>0</v>
      </c>
      <c r="E33" s="35" t="b">
        <v>0</v>
      </c>
      <c r="F33" s="35" t="b">
        <v>0</v>
      </c>
      <c r="G33" s="35" t="b">
        <v>0</v>
      </c>
      <c r="K33" s="160"/>
      <c r="L33" s="161"/>
      <c r="N33" s="36" t="str">
        <f>IF((COUNTIF(B33:G33,"true"))&gt;1,"Check Error",IF(COUNTIF(B33:G33,"false")&gt;=6,"Check Error",""))</f>
        <v>Check Error</v>
      </c>
    </row>
    <row r="34" spans="1:14" ht="15.75" thickBot="1" x14ac:dyDescent="0.3">
      <c r="B34" s="37">
        <f>IF((COUNTIF(B33:B33,"True"))&gt;0,(COUNTIF(B33:B33,"True"))*$B$11,0)</f>
        <v>0</v>
      </c>
      <c r="C34" s="38">
        <f>IF((COUNTIF(C33:C33,"True"))&gt;0,(COUNTIF(C33:C33,"True"))*$C$11,0)</f>
        <v>0</v>
      </c>
      <c r="D34" s="38">
        <f>IF((COUNTIF(D33:D33,"True"))&gt;0,(COUNTIF(D33:D33,"True"))*$D$11,0)</f>
        <v>0</v>
      </c>
      <c r="E34" s="38">
        <f>IF((COUNTIF(E33:E33,"True"))&gt;0,(COUNTIF(E33:E33,"True"))*$E$11,0)</f>
        <v>0</v>
      </c>
      <c r="F34" s="38">
        <f>IF((COUNTIF(F33:F33,"True"))&gt;0,(COUNTIF(F33:F33,"True"))*$F$11,0)</f>
        <v>0</v>
      </c>
      <c r="G34" s="38">
        <f>COUNTIF(G33,"True")</f>
        <v>0</v>
      </c>
      <c r="H34" s="39">
        <f>IFERROR(SUM(B34:F34)/(1-G34),0)</f>
        <v>0</v>
      </c>
      <c r="I34" s="26" t="str">
        <f>IF(H34=5,"5",IF(H34=4,"4",IF(H34=3,"3",IF(H34=2,"2",IF(H34=1,"1",IF(H34&lt;=0,"0"))))))</f>
        <v>0</v>
      </c>
      <c r="J34" s="15" t="str">
        <f>IF(H34&gt;=5,"Excellent",IF(H34&gt;=4,"Very Good",IF(H34&gt;=3,"Good",IF(H34&gt;=2,"Marginal",IF(H34&gt;=1,"Unsatisfactory",IF(H34&lt;=0,"Not Applicable"))))))</f>
        <v>Not Applicable</v>
      </c>
      <c r="K34" s="160">
        <f>I34/5*L34*100</f>
        <v>0</v>
      </c>
      <c r="L34" s="161">
        <f>IF($H$34&lt;=0,0,C82)</f>
        <v>0</v>
      </c>
      <c r="N34" s="40" t="str">
        <f>IF(COUNTIF(F33:G33,"true")+COUNTIF(B33,"true")&gt;0,"You must provide a comment to explain this rating","Comments")</f>
        <v>Comments</v>
      </c>
    </row>
    <row r="35" spans="1:14" x14ac:dyDescent="0.25">
      <c r="A35" s="29" t="s">
        <v>21</v>
      </c>
      <c r="B35" s="35" t="b">
        <v>0</v>
      </c>
      <c r="C35" s="35" t="b">
        <v>0</v>
      </c>
      <c r="D35" s="35" t="b">
        <v>0</v>
      </c>
      <c r="E35" s="35" t="b">
        <v>0</v>
      </c>
      <c r="F35" s="35" t="b">
        <v>0</v>
      </c>
      <c r="G35" s="35" t="b">
        <v>0</v>
      </c>
      <c r="L35" s="161"/>
      <c r="N35" s="36" t="str">
        <f>IF((COUNTIF(B35:G35,"true"))&gt;1,"Check Error",IF(COUNTIF(B35:G35,"false")&gt;=6,"Check Error",""))</f>
        <v>Check Error</v>
      </c>
    </row>
    <row r="36" spans="1:14" ht="15.75" thickBot="1" x14ac:dyDescent="0.3">
      <c r="B36" s="37">
        <f>IF((COUNTIF(B35:B35,"True"))&gt;0,(COUNTIF(B35:B35,"True"))*$B$11,0)</f>
        <v>0</v>
      </c>
      <c r="C36" s="38">
        <f>IF((COUNTIF(C35:C35,"True"))&gt;0,(COUNTIF(C35:C35,"True"))*$C$11,0)</f>
        <v>0</v>
      </c>
      <c r="D36" s="38">
        <f>IF((COUNTIF(D35:D35,"True"))&gt;0,(COUNTIF(D35:D35,"True"))*$D$11,0)</f>
        <v>0</v>
      </c>
      <c r="E36" s="38">
        <f>IF((COUNTIF(E35:E35,"True"))&gt;0,(COUNTIF(E35:E35,"True"))*$E$11,0)</f>
        <v>0</v>
      </c>
      <c r="F36" s="38">
        <f>IF((COUNTIF(F35:F35,"True"))&gt;0,(COUNTIF(F35:F35,"True"))*$F$11,0)</f>
        <v>0</v>
      </c>
      <c r="G36" s="38">
        <f>COUNTIF(G35,"True")</f>
        <v>0</v>
      </c>
      <c r="H36" s="39">
        <f>IFERROR(SUM(B36:F36)/(1-G36),0)</f>
        <v>0</v>
      </c>
      <c r="I36" s="26" t="str">
        <f>IF(H36=5,"5",IF(H36=4,"4",IF(H36=3,"3",IF(H36=2,"2",IF(H36=1,"1",IF(H36&lt;=0,"0"))))))</f>
        <v>0</v>
      </c>
      <c r="J36" s="15" t="str">
        <f>IF(H36&gt;=5,"Satisfactory.",IF(H36&gt;=4,"Very Good",IF(H36&gt;=3,"Good",IF(H36&gt;=2,"Marginal",IF(H36&gt;=1,"Unsatisfactory",IF(H36&lt;=0,"Not Applicable"))))))</f>
        <v>Not Applicable</v>
      </c>
      <c r="K36" s="160">
        <f>I36/5*L36*100</f>
        <v>0</v>
      </c>
      <c r="L36" s="161">
        <f>IF($H$36&lt;=0,0,C83)</f>
        <v>0</v>
      </c>
      <c r="N36" s="40" t="str">
        <f>IF(COUNTIF(G35,"true")+COUNTIF(B35,"true")&gt;0,"You must provide a comment to explain this rating","Comments")</f>
        <v>Comments</v>
      </c>
    </row>
    <row r="37" spans="1:14" x14ac:dyDescent="0.25">
      <c r="A37" s="27" t="s">
        <v>46</v>
      </c>
      <c r="B37" s="41"/>
      <c r="C37" s="41"/>
      <c r="D37" s="41"/>
      <c r="E37" s="41"/>
      <c r="F37" s="41"/>
      <c r="G37" s="41"/>
      <c r="H37" s="41">
        <f>COUNTIF(H32:H36,0)</f>
        <v>3</v>
      </c>
      <c r="I37" s="28">
        <f>IFERROR((I32+I34+I36)/(3-H37),0)</f>
        <v>0</v>
      </c>
      <c r="J37" s="15" t="str">
        <f>IF(I37&gt;4,"Excellent",IF(I37&gt;3,"Very Good",IF(I37&gt;2,"Good",IF(I37&gt;1,"Marginal",IF(I37&gt;0,"Unsatisfactory",IF(I37&lt;=0,"Not Applicable"))))))</f>
        <v>Not Applicable</v>
      </c>
      <c r="K37" s="160"/>
      <c r="L37" s="161"/>
    </row>
    <row r="38" spans="1:14" x14ac:dyDescent="0.25">
      <c r="A38" s="175" t="s">
        <v>233</v>
      </c>
      <c r="B38" s="175"/>
      <c r="C38" s="175"/>
      <c r="D38" s="175"/>
      <c r="E38" s="175"/>
      <c r="F38" s="175"/>
      <c r="G38" s="175"/>
      <c r="H38" s="175"/>
      <c r="I38" s="175"/>
      <c r="J38" s="175"/>
      <c r="K38" s="176"/>
      <c r="L38" s="176"/>
    </row>
    <row r="39" spans="1:14" ht="15.75" thickBot="1" x14ac:dyDescent="0.3">
      <c r="A39" s="29" t="s">
        <v>41</v>
      </c>
      <c r="B39" s="35" t="b">
        <v>0</v>
      </c>
      <c r="C39" s="35" t="b">
        <v>0</v>
      </c>
      <c r="D39" s="35" t="b">
        <v>0</v>
      </c>
      <c r="E39" s="35" t="b">
        <v>0</v>
      </c>
      <c r="F39" s="35" t="b">
        <v>0</v>
      </c>
      <c r="G39" s="35" t="b">
        <v>0</v>
      </c>
      <c r="L39" s="161"/>
      <c r="N39" s="36" t="str">
        <f>IF((COUNTIF(B39:G39,"true"))&gt;1,"Check Error",IF(COUNTIF(B39:G39,"false")&gt;=6,"Check Error",""))</f>
        <v>Check Error</v>
      </c>
    </row>
    <row r="40" spans="1:14" ht="15.75" thickBot="1" x14ac:dyDescent="0.3">
      <c r="B40" s="37">
        <f>IF((COUNTIF(B39:B39,"True"))&gt;0,(COUNTIF(B39:B39,"True"))*$B$11,0)</f>
        <v>0</v>
      </c>
      <c r="C40" s="38">
        <f>IF((COUNTIF(C39:C39,"True"))&gt;0,(COUNTIF(C39:C39,"True"))*$C$11,0)</f>
        <v>0</v>
      </c>
      <c r="D40" s="38">
        <f>IF((COUNTIF(D39:D39,"True"))&gt;0,(COUNTIF(D39:D39,"True"))*$D$11,0)</f>
        <v>0</v>
      </c>
      <c r="E40" s="38">
        <f>IF((COUNTIF(E39:E39,"True"))&gt;0,(COUNTIF(E39:E39,"True"))*$E$11,0)</f>
        <v>0</v>
      </c>
      <c r="F40" s="38">
        <f>IF((COUNTIF(F39:F39,"True"))&gt;0,(COUNTIF(F39:F39,"True"))*$F$11,0)</f>
        <v>0</v>
      </c>
      <c r="G40" s="38">
        <f>COUNTIF(G39,"True")</f>
        <v>0</v>
      </c>
      <c r="H40" s="39">
        <f>IFERROR(SUM(B40:F40)/(1-G40),0)</f>
        <v>0</v>
      </c>
      <c r="I40" s="26" t="str">
        <f>IF(H40=5,"5",IF(H40=4,"4",IF(H40=3,"3",IF(H40=2,"2",IF(H40=1,"1",IF(H40&lt;=0,"0"))))))</f>
        <v>0</v>
      </c>
      <c r="J40" s="15" t="str">
        <f>IF(H40&gt;=5,"Excellent",IF(H40&gt;=4,"Very Good",IF(H40&gt;=3,"Good",IF(H40&gt;=2,"Marginal",IF(H40&gt;=1,"Unsatisfactory",IF(H40&lt;=0,"Not Applicable"))))))</f>
        <v>Not Applicable</v>
      </c>
      <c r="K40" s="160">
        <f>I40/5*L40*100</f>
        <v>0</v>
      </c>
      <c r="L40" s="161">
        <f>IF($H$40&lt;=0,0,C85)</f>
        <v>0</v>
      </c>
      <c r="N40" s="40" t="str">
        <f>IF(COUNTIF(F39:G39,"true")+COUNTIF(B39,"true")&gt;0,"You must provide a comment to explain this rating","Comments")</f>
        <v>Comments</v>
      </c>
    </row>
    <row r="41" spans="1:14" ht="30.75" thickBot="1" x14ac:dyDescent="0.3">
      <c r="A41" s="29" t="s">
        <v>22</v>
      </c>
      <c r="B41" s="35" t="b">
        <v>0</v>
      </c>
      <c r="C41" s="35" t="b">
        <v>0</v>
      </c>
      <c r="D41" s="35" t="b">
        <v>0</v>
      </c>
      <c r="E41" s="35" t="b">
        <v>0</v>
      </c>
      <c r="F41" s="35" t="b">
        <v>0</v>
      </c>
      <c r="G41" s="35" t="b">
        <v>0</v>
      </c>
      <c r="L41" s="161"/>
      <c r="N41" s="36" t="str">
        <f>IF((COUNTIF(B41:G41,"true"))&gt;1,"Check Error",IF(COUNTIF(B41:G41,"false")&gt;=6,"Check Error",""))</f>
        <v>Check Error</v>
      </c>
    </row>
    <row r="42" spans="1:14" ht="15.75" thickBot="1" x14ac:dyDescent="0.3">
      <c r="B42" s="37">
        <f>IF((COUNTIF(B41:B41,"True"))&gt;0,(COUNTIF(B41:B41,"True"))*$B$11,0)</f>
        <v>0</v>
      </c>
      <c r="C42" s="38">
        <f>IF((COUNTIF(C41:C41,"True"))&gt;0,(COUNTIF(C41:C41,"True"))*$C$11,0)</f>
        <v>0</v>
      </c>
      <c r="D42" s="38">
        <f>IF((COUNTIF(D41:D41,"True"))&gt;0,(COUNTIF(D41:D41,"True"))*$D$11,0)</f>
        <v>0</v>
      </c>
      <c r="E42" s="38">
        <f>IF((COUNTIF(E41:E41,"True"))&gt;0,(COUNTIF(E41:E41,"True"))*$E$11,0)</f>
        <v>0</v>
      </c>
      <c r="F42" s="38">
        <f>IF((COUNTIF(F41:F41,"True"))&gt;0,(COUNTIF(F41:F41,"True"))*$F$11,0)</f>
        <v>0</v>
      </c>
      <c r="G42" s="38">
        <f>COUNTIF(G41,"True")</f>
        <v>0</v>
      </c>
      <c r="H42" s="39">
        <f>IFERROR(SUM(B42:F42)/(1-G42),0)</f>
        <v>0</v>
      </c>
      <c r="I42" s="26" t="str">
        <f>IF(H42=5,"5",IF(H42=4,"4",IF(H42=3,"3",IF(H42=2,"2",IF(H42=1,"1",IF(H42&lt;=0,"0"))))))</f>
        <v>0</v>
      </c>
      <c r="J42" s="15" t="str">
        <f>IF(H42&gt;=5,"Excellent",IF(H42&gt;=4,"Very Good",IF(H42&gt;=3,"Good",IF(H42&gt;=2,"Marginal",IF(H42&gt;=1,"Unsatisfactory",IF(H42&lt;=0,"Not Applicable"))))))</f>
        <v>Not Applicable</v>
      </c>
      <c r="K42" s="160">
        <f>I42/5*L42*100</f>
        <v>0</v>
      </c>
      <c r="L42" s="161">
        <f>IF($H$42&lt;=0,0,C86)</f>
        <v>0</v>
      </c>
      <c r="N42" s="40" t="str">
        <f>IF(COUNTIF(F41:G41,"true")+COUNTIF(B41,"true")&gt;0,"You must provide a comment to explain this rating","Comments")</f>
        <v>Comments</v>
      </c>
    </row>
    <row r="43" spans="1:14" x14ac:dyDescent="0.25">
      <c r="A43" s="27" t="s">
        <v>46</v>
      </c>
      <c r="B43" s="41"/>
      <c r="C43" s="41"/>
      <c r="D43" s="41"/>
      <c r="E43" s="41"/>
      <c r="F43" s="41"/>
      <c r="G43" s="41"/>
      <c r="H43" s="41">
        <f>COUNTIF(H40:H42,0)</f>
        <v>2</v>
      </c>
      <c r="I43" s="28">
        <f>IFERROR((I40+I42)/(2-H43),0)</f>
        <v>0</v>
      </c>
      <c r="J43" s="15" t="str">
        <f>IF(I43&gt;4,"Excellent",IF(I43&gt;3,"Very Good",IF(I43&gt;2,"Good",IF(I43&gt;1,"Marginal",IF(I43&gt;0,"Unsatisfactory",IF(I43&lt;=0,"Not Applicable"))))))</f>
        <v>Not Applicable</v>
      </c>
      <c r="K43" s="160"/>
      <c r="L43" s="161"/>
    </row>
    <row r="44" spans="1:14" x14ac:dyDescent="0.25">
      <c r="A44" s="175" t="s">
        <v>225</v>
      </c>
      <c r="B44" s="175"/>
      <c r="C44" s="175"/>
      <c r="D44" s="175"/>
      <c r="E44" s="175"/>
      <c r="F44" s="175"/>
      <c r="G44" s="175"/>
      <c r="H44" s="175"/>
      <c r="I44" s="175"/>
      <c r="J44" s="175"/>
      <c r="K44" s="176"/>
      <c r="L44" s="176"/>
    </row>
    <row r="45" spans="1:14" ht="15.75" thickBot="1" x14ac:dyDescent="0.3">
      <c r="A45" s="20" t="s">
        <v>162</v>
      </c>
      <c r="B45" s="35" t="b">
        <v>0</v>
      </c>
      <c r="C45" s="35" t="b">
        <v>0</v>
      </c>
      <c r="D45" s="35" t="b">
        <v>0</v>
      </c>
      <c r="E45" s="35" t="b">
        <v>0</v>
      </c>
      <c r="F45" s="35" t="b">
        <v>0</v>
      </c>
      <c r="G45" s="35" t="b">
        <v>0</v>
      </c>
      <c r="L45" s="161"/>
      <c r="N45" s="36" t="str">
        <f>IF((COUNTIF(B45:G45,"true"))&gt;1,"Check Error",IF(COUNTIF(B45:G45,"false")&gt;=6,"Check Error",""))</f>
        <v>Check Error</v>
      </c>
    </row>
    <row r="46" spans="1:14" ht="15.75" thickBot="1" x14ac:dyDescent="0.3">
      <c r="B46" s="37">
        <f>IF((COUNTIF(B45:B45,"True"))&gt;0,(COUNTIF(B45:B45,"True"))*$B$11,0)</f>
        <v>0</v>
      </c>
      <c r="C46" s="38">
        <f>IF((COUNTIF(C45:C45,"True"))&gt;0,(COUNTIF(C45:C45,"True"))*$C$11,0)</f>
        <v>0</v>
      </c>
      <c r="D46" s="38">
        <f>IF((COUNTIF(D45:D45,"True"))&gt;0,(COUNTIF(D45:D45,"True"))*$D$11,0)</f>
        <v>0</v>
      </c>
      <c r="E46" s="38">
        <f>IF((COUNTIF(E45:E45,"True"))&gt;0,(COUNTIF(E45:E45,"True"))*$E$11,0)</f>
        <v>0</v>
      </c>
      <c r="F46" s="38">
        <f>IF((COUNTIF(F45:F45,"True"))&gt;0,(COUNTIF(F45:F45,"True"))*$F$11,0)</f>
        <v>0</v>
      </c>
      <c r="G46" s="38">
        <f>COUNTIF(G45,"True")</f>
        <v>0</v>
      </c>
      <c r="H46" s="39">
        <f>IFERROR(SUM(B46:F46)/(1-G46),0)</f>
        <v>0</v>
      </c>
      <c r="I46" s="26" t="str">
        <f>IF(H46=5,"5",IF(H46=4,"4",IF(H46=3,"3",IF(H46=2,"2",IF(H46=1,"1",IF(H46&lt;=0,"0"))))))</f>
        <v>0</v>
      </c>
      <c r="J46" s="15" t="str">
        <f>IF(H46&gt;=5,"Excellent",IF(H46&gt;=4,"Very Good",IF(H46&gt;=3,"Good",IF(H46&gt;=2,"Marginal",IF(H46&gt;=1,"Unsatisfactory",IF(H46&lt;=0,"Not Applicable"))))))</f>
        <v>Not Applicable</v>
      </c>
      <c r="K46" s="160">
        <f>I46/5*L46*100</f>
        <v>0</v>
      </c>
      <c r="L46" s="161">
        <f>IF($H$46&lt;=0,,C88)</f>
        <v>0</v>
      </c>
      <c r="N46" s="40" t="str">
        <f>IF(COUNTIF(F45:G45,"true")+COUNTIF(B45,"true")&gt;0,"You must provide a comment to explain this rating","Comments")</f>
        <v>Comments</v>
      </c>
    </row>
    <row r="47" spans="1:14" x14ac:dyDescent="0.25">
      <c r="A47" s="27" t="s">
        <v>46</v>
      </c>
      <c r="B47" s="41"/>
      <c r="C47" s="41"/>
      <c r="D47" s="41"/>
      <c r="E47" s="41"/>
      <c r="F47" s="41"/>
      <c r="G47" s="41"/>
      <c r="H47" s="41">
        <f>COUNTIF(H46,0)</f>
        <v>1</v>
      </c>
      <c r="I47" s="28">
        <f>IFERROR(I46/(1-H47),0)</f>
        <v>0</v>
      </c>
      <c r="J47" s="15" t="str">
        <f>IF(I47&gt;4,"Excellent",IF(I47&gt;3,"Very Good",IF(I47&gt;2,"Good",IF(I47&gt;1,"Marginal",IF(I47&gt;0,"Unsatisfactory",IF(I47&lt;=0,"Not Applicable"))))))</f>
        <v>Not Applicable</v>
      </c>
    </row>
    <row r="48" spans="1:14" x14ac:dyDescent="0.25">
      <c r="A48" s="175" t="s">
        <v>221</v>
      </c>
      <c r="B48" s="175"/>
      <c r="C48" s="175"/>
      <c r="D48" s="175"/>
      <c r="E48" s="175"/>
      <c r="F48" s="175"/>
      <c r="G48" s="175"/>
      <c r="H48" s="175"/>
      <c r="I48" s="175"/>
      <c r="J48" s="175"/>
      <c r="K48" s="176"/>
      <c r="L48" s="176"/>
    </row>
    <row r="49" spans="1:14" ht="15.75" thickBot="1" x14ac:dyDescent="0.3">
      <c r="A49" s="20" t="s">
        <v>96</v>
      </c>
      <c r="B49" s="35" t="b">
        <v>0</v>
      </c>
      <c r="C49" s="35" t="b">
        <v>0</v>
      </c>
      <c r="D49" s="35" t="b">
        <v>0</v>
      </c>
      <c r="E49" s="35" t="b">
        <v>0</v>
      </c>
      <c r="F49" s="35" t="b">
        <v>0</v>
      </c>
      <c r="G49" s="35" t="b">
        <v>0</v>
      </c>
      <c r="K49" s="160"/>
      <c r="L49" s="161"/>
      <c r="N49" s="42" t="str">
        <f>IF((COUNTIF(B49:G49,"true"))&gt;1,"Check Error",IF(COUNTIF(B49:G49,"false")&gt;=6,"Check Error",""))</f>
        <v>Check Error</v>
      </c>
    </row>
    <row r="50" spans="1:14" ht="15.75" thickBot="1" x14ac:dyDescent="0.3">
      <c r="A50" s="13"/>
      <c r="B50" s="37">
        <f>IF((COUNTIF(B49:B49,"True"))&gt;0,(COUNTIF(B49:B49,"True"))*$B$11,0)</f>
        <v>0</v>
      </c>
      <c r="C50" s="38">
        <f>IF((COUNTIF(C49:C49,"True"))&gt;0,(COUNTIF(C49:C49,"True"))*$C$11,0)</f>
        <v>0</v>
      </c>
      <c r="D50" s="38">
        <f>IF((COUNTIF(D49:D49,"True"))&gt;0,(COUNTIF(D49:D49,"True"))*$D$11,0)</f>
        <v>0</v>
      </c>
      <c r="E50" s="38">
        <f>IF((COUNTIF(E49:E49,"True"))&gt;0,(COUNTIF(E49:E49,"True"))*$E$11,0)</f>
        <v>0</v>
      </c>
      <c r="F50" s="38">
        <f>IF((COUNTIF(F49:F49,"True"))&gt;0,(COUNTIF(F49:F49,"True"))*$F$11,0)</f>
        <v>0</v>
      </c>
      <c r="G50" s="38">
        <f>COUNTIF(G49,"True")</f>
        <v>0</v>
      </c>
      <c r="H50" s="39">
        <f>IFERROR(SUM(B50:F50)/(1-G50),0)</f>
        <v>0</v>
      </c>
      <c r="I50" s="26" t="str">
        <f>IF(H50=5,"5",IF(H50=4,"4",IF(H50=3,"3",IF(H50=2,"2",IF(H50=1,"1",IF(H50&lt;=0,"0"))))))</f>
        <v>0</v>
      </c>
      <c r="J50" s="15" t="str">
        <f>IF(H50&gt;=5,"Excellent",IF(H50&gt;=4,"Very Good",IF(H50&gt;=3,"Good",IF(H50&gt;=2,"Marginal",IF(H50&gt;=1,"Unsatisfactory",IF(H50&lt;=0,"Not Applicable"))))))</f>
        <v>Not Applicable</v>
      </c>
      <c r="K50" s="158">
        <f>I50/5*L50*100</f>
        <v>0</v>
      </c>
      <c r="L50" s="164">
        <f>IF(H50&lt;=0,0,C90)</f>
        <v>0</v>
      </c>
      <c r="N50" s="40" t="str">
        <f>IF(COUNTIF(F49:G49,"true")+COUNTIF(B49,"true")&gt;0,"You must provide a comment to explain this rating","Comments")</f>
        <v>Comments</v>
      </c>
    </row>
    <row r="51" spans="1:14" x14ac:dyDescent="0.25">
      <c r="A51" s="27" t="s">
        <v>46</v>
      </c>
      <c r="B51" s="41"/>
      <c r="C51" s="41"/>
      <c r="D51" s="41"/>
      <c r="E51" s="41"/>
      <c r="F51" s="41"/>
      <c r="G51" s="41"/>
      <c r="H51" s="41">
        <f>COUNTIF(H50,0)</f>
        <v>1</v>
      </c>
      <c r="I51" s="28">
        <f>IFERROR(I50/(1-H51),0)</f>
        <v>0</v>
      </c>
      <c r="J51" s="15" t="str">
        <f>IF(I51&gt;4,"Excellent",IF(I51&gt;3,"Very Good",IF(I51&gt;2,"Good",IF(I51&gt;1,"Marginal",IF(I51&gt;0,"Unsatisfactory",IF(I51&lt;=0,"Not Applicable"))))))</f>
        <v>Not Applicable</v>
      </c>
      <c r="K51" s="165"/>
      <c r="L51" s="166"/>
    </row>
    <row r="52" spans="1:14" x14ac:dyDescent="0.25">
      <c r="A52" s="175" t="s">
        <v>234</v>
      </c>
      <c r="B52" s="175"/>
      <c r="C52" s="175"/>
      <c r="D52" s="175"/>
      <c r="E52" s="175"/>
      <c r="F52" s="175"/>
      <c r="G52" s="175"/>
      <c r="H52" s="175"/>
      <c r="I52" s="175"/>
      <c r="J52" s="175"/>
      <c r="K52" s="176"/>
      <c r="L52" s="176"/>
    </row>
    <row r="53" spans="1:14" ht="15.75" thickBot="1" x14ac:dyDescent="0.3">
      <c r="A53" s="20" t="s">
        <v>98</v>
      </c>
      <c r="B53" s="35" t="b">
        <v>0</v>
      </c>
      <c r="C53" s="35" t="b">
        <v>0</v>
      </c>
      <c r="D53" s="35" t="b">
        <v>0</v>
      </c>
      <c r="E53" s="35" t="b">
        <v>0</v>
      </c>
      <c r="F53" s="35" t="b">
        <v>0</v>
      </c>
      <c r="G53" s="35" t="b">
        <v>0</v>
      </c>
      <c r="K53" s="167"/>
      <c r="L53" s="161"/>
      <c r="N53" s="42" t="str">
        <f>IF((COUNTIF(B53:G53,"true"))&gt;1,"Check Error",IF(COUNTIF(B53:G53,"false")&gt;=6,"Check Error",""))</f>
        <v>Check Error</v>
      </c>
    </row>
    <row r="54" spans="1:14" ht="15.75" thickBot="1" x14ac:dyDescent="0.3">
      <c r="B54" s="37">
        <f t="shared" ref="B54:D54" si="0">IF((COUNTIF(B53:B53,"True"))&gt;0,(COUNTIF(B53:B53,"True"))*B11,0)</f>
        <v>0</v>
      </c>
      <c r="C54" s="38">
        <f t="shared" si="0"/>
        <v>0</v>
      </c>
      <c r="D54" s="38">
        <f t="shared" si="0"/>
        <v>0</v>
      </c>
      <c r="E54" s="38">
        <f>IF((COUNTIF(E53:E53,"True"))&gt;0,(COUNTIF(E53:E53,"True"))*E11,0)</f>
        <v>0</v>
      </c>
      <c r="F54" s="38">
        <f>IF((COUNTIF(F53:F53,"True"))&gt;0,(COUNTIF(F53:F53,"True"))*F11,0)</f>
        <v>0</v>
      </c>
      <c r="G54" s="38">
        <f>COUNTIF(G53,"True")</f>
        <v>0</v>
      </c>
      <c r="H54" s="39">
        <f>IFERROR(SUM(B54:F54)/(1-G54),0)</f>
        <v>0</v>
      </c>
      <c r="I54" s="26" t="str">
        <f>IF(H54=5,"5",IF(H54=4,"4",IF(H54=3,"3",IF(H54=2,"2",IF(H54=1,"1",IF(H54&lt;=0,"0"))))))</f>
        <v>0</v>
      </c>
      <c r="J54" s="15" t="str">
        <f>IF(H54&gt;=5,"Excellent",IF(H54&gt;=4,"Very Good",IF(H54&gt;=3,"Good",IF(H54&gt;=2,"Marginal",IF(H54&gt;=1,"Unsatisfactory",IF(H54&lt;=0,"Not Applicable"))))))</f>
        <v>Not Applicable</v>
      </c>
      <c r="K54" s="158">
        <f>I54/5*L54*100</f>
        <v>0</v>
      </c>
      <c r="L54" s="168">
        <f>IF(H54&lt;=0,0,C92)</f>
        <v>0</v>
      </c>
      <c r="N54" s="40" t="str">
        <f>IF(COUNTIF(F53:G53,"true")+COUNTIF(B53,"true")&gt;0,"You must provide a comment to explain this rating","Comments")</f>
        <v>Comments</v>
      </c>
    </row>
    <row r="55" spans="1:14" ht="15.75" thickBot="1" x14ac:dyDescent="0.3">
      <c r="A55" s="20" t="s">
        <v>99</v>
      </c>
      <c r="B55" s="35" t="b">
        <v>0</v>
      </c>
      <c r="C55" s="35" t="b">
        <v>0</v>
      </c>
      <c r="D55" s="35" t="b">
        <v>0</v>
      </c>
      <c r="E55" s="35" t="b">
        <v>0</v>
      </c>
      <c r="F55" s="35" t="b">
        <v>0</v>
      </c>
      <c r="G55" s="35" t="b">
        <v>0</v>
      </c>
      <c r="I55" s="26"/>
      <c r="J55" s="15"/>
      <c r="K55" s="158"/>
      <c r="L55" s="159"/>
      <c r="N55" s="42" t="str">
        <f>IF((COUNTIF(B55:G55,"true"))&gt;1,"Check Error",IF(COUNTIF(B55:G55,"false")&gt;=6,"Check Error",""))</f>
        <v>Check Error</v>
      </c>
    </row>
    <row r="56" spans="1:14" ht="15.75" thickBot="1" x14ac:dyDescent="0.3">
      <c r="B56" s="37">
        <f t="shared" ref="B56:D56" si="1">IF((COUNTIF(B55:B55,"True"))&gt;0,(COUNTIF(B55:B55,"True"))*B11,0)</f>
        <v>0</v>
      </c>
      <c r="C56" s="38">
        <f t="shared" si="1"/>
        <v>0</v>
      </c>
      <c r="D56" s="38">
        <f t="shared" si="1"/>
        <v>0</v>
      </c>
      <c r="E56" s="38">
        <f>IF((COUNTIF(E55:E55,"True"))&gt;0,(COUNTIF(E55:E55,"True"))*E11,0)</f>
        <v>0</v>
      </c>
      <c r="F56" s="38">
        <f>IF((COUNTIF(F55:F55,"True"))&gt;0,(COUNTIF(F55:F55,"True"))*F11,0)</f>
        <v>0</v>
      </c>
      <c r="G56" s="38">
        <f>COUNTIF(G55,"True")</f>
        <v>0</v>
      </c>
      <c r="H56" s="39">
        <f>IFERROR(SUM(B56:F56)/(1-G56),0)</f>
        <v>0</v>
      </c>
      <c r="I56" s="26" t="str">
        <f>IF(H56=5,"5",IF(H56=4,"4",IF(H56=3,"3",IF(H56=2,"2",IF(H56=1,"1",IF(H56&lt;=0,"0"))))))</f>
        <v>0</v>
      </c>
      <c r="J56" s="15" t="str">
        <f>IF(H56&gt;=5,"Excellent",IF(H56&gt;=4,"Very Good",IF(H56&gt;=3,"Good",IF(H56&gt;=2,"Marginal",IF(H56&gt;=1,"Unsatisfactory",IF(H56&lt;=0,"Not Applicable"))))))</f>
        <v>Not Applicable</v>
      </c>
      <c r="K56" s="158">
        <f>I56/5*L56*100</f>
        <v>0</v>
      </c>
      <c r="L56" s="159">
        <f>IF(H56&lt;=0,0,C93)</f>
        <v>0</v>
      </c>
      <c r="N56" s="40" t="str">
        <f>IF(COUNTIF(F55:G55,"true")+COUNTIF(B55,"true")&gt;0,"You must provide a comment to explain this rating","Comments")</f>
        <v>Comments</v>
      </c>
    </row>
    <row r="57" spans="1:14" x14ac:dyDescent="0.25">
      <c r="A57" s="27" t="s">
        <v>46</v>
      </c>
      <c r="B57" s="41"/>
      <c r="C57" s="41"/>
      <c r="D57" s="41"/>
      <c r="E57" s="41"/>
      <c r="F57" s="41"/>
      <c r="G57" s="41"/>
      <c r="H57" s="41">
        <f>COUNTIF(H54:H56,0)</f>
        <v>2</v>
      </c>
      <c r="I57" s="28">
        <f>IFERROR((I54+I56)/(2-H57),0)</f>
        <v>0</v>
      </c>
      <c r="J57" s="15" t="str">
        <f>IF(I57&gt;4,"Excellent",IF(I57&gt;3,"Very Good",IF(I57&gt;2,"Good",IF(I57&gt;1,"Marginal",IF(I57&gt;0,"Unsatisfactory",IF(I57&lt;=0,"Not Applicable"))))))</f>
        <v>Not Applicable</v>
      </c>
      <c r="K57" s="169"/>
      <c r="L57" s="159"/>
    </row>
    <row r="58" spans="1:14" x14ac:dyDescent="0.25">
      <c r="I58" s="44"/>
      <c r="J58" s="15"/>
      <c r="L58" s="161"/>
    </row>
    <row r="60" spans="1:14" s="22" customFormat="1" ht="12.75" x14ac:dyDescent="0.2">
      <c r="A60" s="153" t="s">
        <v>42</v>
      </c>
      <c r="B60" s="154"/>
      <c r="C60" s="154"/>
      <c r="D60" s="154"/>
      <c r="E60" s="154"/>
      <c r="F60" s="154"/>
      <c r="G60" s="154"/>
      <c r="H60" s="154"/>
      <c r="I60" s="154"/>
      <c r="J60" s="147" t="s">
        <v>53</v>
      </c>
      <c r="K60" s="170">
        <f>SUM(K3:K59)</f>
        <v>0</v>
      </c>
      <c r="L60" s="170">
        <f>SUM(L3:L59)*100</f>
        <v>0</v>
      </c>
    </row>
    <row r="61" spans="1:14" s="72" customFormat="1" ht="29.25" customHeight="1" x14ac:dyDescent="0.25">
      <c r="A61" s="148"/>
      <c r="B61" s="149"/>
      <c r="C61" s="149"/>
      <c r="D61" s="149"/>
      <c r="E61" s="149"/>
      <c r="F61" s="149"/>
      <c r="G61" s="149"/>
      <c r="H61" s="149"/>
      <c r="I61" s="149"/>
      <c r="J61" s="150" t="s">
        <v>54</v>
      </c>
      <c r="K61" s="171">
        <f>IFERROR((K60/L60),0)</f>
        <v>0</v>
      </c>
      <c r="L61" s="172"/>
    </row>
    <row r="62" spans="1:14" s="22" customFormat="1" ht="12.75" x14ac:dyDescent="0.2">
      <c r="A62" s="155"/>
      <c r="K62" s="157" t="s">
        <v>53</v>
      </c>
      <c r="L62" s="79" t="str">
        <f>IF($K$60&gt;=85.5,"Excellent",IF($K$60&gt;74.4,"Very Good",IF($K$60&gt;59.4,"Good",IF($K$60&gt;45.4,"Marginal",IF($K$60&gt;0,"Unsatisfactory",IF($K$60&lt;=0,"Not Applicable"))))))</f>
        <v>Not Applicable</v>
      </c>
    </row>
    <row r="63" spans="1:14" s="14" customFormat="1" ht="29.25" customHeight="1" x14ac:dyDescent="0.25">
      <c r="A63" s="151"/>
      <c r="J63" s="141"/>
      <c r="K63" s="152" t="s">
        <v>236</v>
      </c>
      <c r="L63" s="142" t="str">
        <f>IF(K61&gt;=86%,"Excellent",IF(K61&gt;74.9%,"Very Good",IF(K61&gt;59.9%,"Good",IF(K61&gt;45.9%,"Marginal",IF(K61&gt;0%,"Unsatisfactory",IF(K61&lt;=0%,"Not Applicable"))))))</f>
        <v>Not Applicable</v>
      </c>
    </row>
    <row r="64" spans="1:14" ht="15.75" thickBot="1" x14ac:dyDescent="0.3"/>
    <row r="65" spans="1:16" ht="15.75" thickBot="1" x14ac:dyDescent="0.3">
      <c r="A65" s="45" t="s">
        <v>45</v>
      </c>
      <c r="B65" s="415" t="s">
        <v>101</v>
      </c>
      <c r="C65" s="416"/>
      <c r="J65" s="220" t="s">
        <v>52</v>
      </c>
    </row>
    <row r="66" spans="1:16" x14ac:dyDescent="0.25">
      <c r="A66" s="66" t="s">
        <v>5</v>
      </c>
      <c r="B66" s="46">
        <v>0.1</v>
      </c>
      <c r="C66" s="47"/>
      <c r="F66" s="23"/>
      <c r="J66" s="221" t="s">
        <v>3</v>
      </c>
      <c r="N66" s="48"/>
      <c r="O66" s="48"/>
      <c r="P66" s="48"/>
    </row>
    <row r="67" spans="1:16" x14ac:dyDescent="0.25">
      <c r="A67" s="49" t="str">
        <f>A3</f>
        <v>Section A:  Timely Submisson of Payments</v>
      </c>
      <c r="B67" s="50"/>
      <c r="C67" s="51">
        <f>B66/2</f>
        <v>0.05</v>
      </c>
      <c r="J67" s="222" t="s">
        <v>210</v>
      </c>
      <c r="K67" s="173"/>
      <c r="L67" s="174"/>
      <c r="N67" s="52"/>
      <c r="O67" s="52"/>
      <c r="P67" s="53"/>
    </row>
    <row r="68" spans="1:16" ht="15.75" thickBot="1" x14ac:dyDescent="0.3">
      <c r="A68" s="54" t="str">
        <f>A4</f>
        <v>Section B:  Accuracy of Payments</v>
      </c>
      <c r="B68" s="55"/>
      <c r="C68" s="56">
        <f>B66/2</f>
        <v>0.05</v>
      </c>
      <c r="J68" s="222" t="s">
        <v>209</v>
      </c>
      <c r="L68" s="174"/>
      <c r="N68" s="52"/>
      <c r="O68" s="52"/>
      <c r="P68" s="53"/>
    </row>
    <row r="69" spans="1:16" x14ac:dyDescent="0.25">
      <c r="A69" s="66" t="s">
        <v>6</v>
      </c>
      <c r="B69" s="46">
        <v>0.15</v>
      </c>
      <c r="C69" s="47"/>
      <c r="J69" s="222" t="s">
        <v>88</v>
      </c>
      <c r="L69" s="174"/>
      <c r="N69" s="52"/>
      <c r="O69" s="52"/>
      <c r="P69" s="53"/>
    </row>
    <row r="70" spans="1:16" ht="30" x14ac:dyDescent="0.25">
      <c r="A70" s="49" t="str">
        <f>A7</f>
        <v>Section A:  Variation of Estimated Date of Practical Completion</v>
      </c>
      <c r="B70" s="50"/>
      <c r="C70" s="51">
        <v>0.09</v>
      </c>
      <c r="J70" s="222" t="s">
        <v>211</v>
      </c>
      <c r="L70" s="174"/>
      <c r="N70" s="52"/>
      <c r="O70" s="52"/>
      <c r="P70" s="53"/>
    </row>
    <row r="71" spans="1:16" ht="15.75" thickBot="1" x14ac:dyDescent="0.3">
      <c r="A71" s="54" t="str">
        <f>A10</f>
        <v xml:space="preserve">Section B: Qualitative Aspects of Time Management </v>
      </c>
      <c r="B71" s="55"/>
      <c r="C71" s="56">
        <v>0.06</v>
      </c>
      <c r="J71" s="222"/>
      <c r="N71" s="52"/>
      <c r="O71" s="52"/>
      <c r="P71" s="53"/>
    </row>
    <row r="72" spans="1:16" x14ac:dyDescent="0.25">
      <c r="A72" s="66" t="s">
        <v>12</v>
      </c>
      <c r="B72" s="46">
        <v>0.15</v>
      </c>
      <c r="C72" s="47"/>
      <c r="J72" s="222"/>
      <c r="N72" s="52"/>
      <c r="O72" s="52"/>
      <c r="P72" s="53"/>
    </row>
    <row r="73" spans="1:16" x14ac:dyDescent="0.25">
      <c r="A73" s="49" t="str">
        <f>A17</f>
        <v>Section A:  Accuracy  of Supporting Evidence</v>
      </c>
      <c r="B73" s="50"/>
      <c r="C73" s="51">
        <v>0.04</v>
      </c>
      <c r="J73" s="222"/>
    </row>
    <row r="74" spans="1:16" ht="30" x14ac:dyDescent="0.25">
      <c r="A74" s="49" t="str">
        <f>A18</f>
        <v>Section B:  Accuracy of Supporting Evidence - Extensions of Time (EOTs)</v>
      </c>
      <c r="B74" s="50"/>
      <c r="C74" s="51">
        <v>0.04</v>
      </c>
      <c r="E74" s="57"/>
      <c r="J74" s="223" t="s">
        <v>17</v>
      </c>
    </row>
    <row r="75" spans="1:16" x14ac:dyDescent="0.25">
      <c r="A75" s="49" t="str">
        <f>A19</f>
        <v>Section C: Extensions of Time (EOT) - Days Claimed</v>
      </c>
      <c r="B75" s="50"/>
      <c r="C75" s="51">
        <v>0.04</v>
      </c>
      <c r="J75" s="224" t="s">
        <v>251</v>
      </c>
    </row>
    <row r="76" spans="1:16" ht="15.75" thickBot="1" x14ac:dyDescent="0.3">
      <c r="A76" s="54" t="str">
        <f>A21</f>
        <v>Section D: Qualitative Aspects of Contract Adminstration</v>
      </c>
      <c r="B76" s="55"/>
      <c r="C76" s="56">
        <v>0.03</v>
      </c>
      <c r="J76" s="222" t="s">
        <v>269</v>
      </c>
    </row>
    <row r="77" spans="1:16" x14ac:dyDescent="0.25">
      <c r="A77" s="66" t="s">
        <v>10</v>
      </c>
      <c r="B77" s="46">
        <v>0.15</v>
      </c>
      <c r="C77" s="47"/>
      <c r="J77" s="222" t="s">
        <v>268</v>
      </c>
    </row>
    <row r="78" spans="1:16" x14ac:dyDescent="0.25">
      <c r="A78" s="49" t="str">
        <f>A25</f>
        <v>Section A: Standard of Work</v>
      </c>
      <c r="B78" s="50"/>
      <c r="C78" s="51">
        <v>0.06</v>
      </c>
      <c r="J78" s="222" t="s">
        <v>267</v>
      </c>
    </row>
    <row r="79" spans="1:16" ht="15.75" thickBot="1" x14ac:dyDescent="0.3">
      <c r="A79" s="54" t="str">
        <f>A27</f>
        <v>Section B: Quality Systems</v>
      </c>
      <c r="B79" s="55"/>
      <c r="C79" s="56">
        <v>0.09</v>
      </c>
      <c r="J79" s="224" t="s">
        <v>249</v>
      </c>
    </row>
    <row r="80" spans="1:16" x14ac:dyDescent="0.25">
      <c r="A80" s="66" t="s">
        <v>11</v>
      </c>
      <c r="B80" s="46">
        <v>7.4999999999999997E-2</v>
      </c>
      <c r="C80" s="47"/>
      <c r="J80" s="222" t="s">
        <v>250</v>
      </c>
    </row>
    <row r="81" spans="1:10" x14ac:dyDescent="0.25">
      <c r="A81" s="49" t="str">
        <f>A31</f>
        <v>Section A: Management and suitability of personnel</v>
      </c>
      <c r="B81" s="50"/>
      <c r="C81" s="51">
        <v>2.5000000000000001E-2</v>
      </c>
      <c r="J81" s="222"/>
    </row>
    <row r="82" spans="1:10" x14ac:dyDescent="0.25">
      <c r="A82" s="49" t="str">
        <f>A33</f>
        <v>Section B:  Management of sub-contractors</v>
      </c>
      <c r="B82" s="50"/>
      <c r="C82" s="51">
        <v>2.5000000000000001E-2</v>
      </c>
      <c r="J82" s="222"/>
    </row>
    <row r="83" spans="1:10" ht="15.75" thickBot="1" x14ac:dyDescent="0.3">
      <c r="A83" s="54" t="str">
        <f>A35</f>
        <v>Section C: Training (Apprenticeships)</v>
      </c>
      <c r="B83" s="55"/>
      <c r="C83" s="56">
        <v>2.5000000000000001E-2</v>
      </c>
      <c r="J83" s="223" t="s">
        <v>1</v>
      </c>
    </row>
    <row r="84" spans="1:10" x14ac:dyDescent="0.25">
      <c r="A84" s="66" t="s">
        <v>13</v>
      </c>
      <c r="B84" s="46">
        <v>0.05</v>
      </c>
      <c r="C84" s="47"/>
      <c r="J84" s="222">
        <v>0</v>
      </c>
    </row>
    <row r="85" spans="1:10" x14ac:dyDescent="0.25">
      <c r="A85" s="49" t="str">
        <f>A39</f>
        <v>Section A:  Relationship with Principal</v>
      </c>
      <c r="B85" s="50"/>
      <c r="C85" s="51">
        <f>B84/2</f>
        <v>2.5000000000000001E-2</v>
      </c>
      <c r="J85" s="222">
        <v>1</v>
      </c>
    </row>
    <row r="86" spans="1:10" ht="30.75" thickBot="1" x14ac:dyDescent="0.3">
      <c r="A86" s="54" t="str">
        <f>A41</f>
        <v>Section B: Relationship with community, client and other stakeholders</v>
      </c>
      <c r="B86" s="55"/>
      <c r="C86" s="56">
        <f>B84/2</f>
        <v>2.5000000000000001E-2</v>
      </c>
      <c r="J86" s="222">
        <v>2</v>
      </c>
    </row>
    <row r="87" spans="1:10" x14ac:dyDescent="0.25">
      <c r="A87" s="66" t="s">
        <v>227</v>
      </c>
      <c r="B87" s="46">
        <v>0.1</v>
      </c>
      <c r="C87" s="47"/>
      <c r="J87" s="222">
        <v>3</v>
      </c>
    </row>
    <row r="88" spans="1:10" ht="15.75" thickBot="1" x14ac:dyDescent="0.3">
      <c r="A88" s="54" t="str">
        <f>A45</f>
        <v>Work Health Safety and Environment</v>
      </c>
      <c r="B88" s="55"/>
      <c r="C88" s="56">
        <f>B87</f>
        <v>0.1</v>
      </c>
      <c r="J88" s="222">
        <v>4</v>
      </c>
    </row>
    <row r="89" spans="1:10" x14ac:dyDescent="0.25">
      <c r="A89" s="66" t="s">
        <v>96</v>
      </c>
      <c r="B89" s="46">
        <v>7.4999999999999997E-2</v>
      </c>
      <c r="C89" s="47"/>
      <c r="J89" s="222"/>
    </row>
    <row r="90" spans="1:10" ht="15.75" thickBot="1" x14ac:dyDescent="0.3">
      <c r="A90" s="54" t="s">
        <v>96</v>
      </c>
      <c r="B90" s="55"/>
      <c r="C90" s="56">
        <f>B89</f>
        <v>7.4999999999999997E-2</v>
      </c>
      <c r="J90" s="222"/>
    </row>
    <row r="91" spans="1:10" x14ac:dyDescent="0.25">
      <c r="A91" s="67" t="s">
        <v>97</v>
      </c>
      <c r="B91" s="46">
        <v>0.15</v>
      </c>
      <c r="C91" s="47"/>
      <c r="J91" s="222"/>
    </row>
    <row r="92" spans="1:10" x14ac:dyDescent="0.25">
      <c r="A92" s="58" t="s">
        <v>98</v>
      </c>
      <c r="B92" s="50"/>
      <c r="C92" s="51">
        <v>7.4999999999999997E-2</v>
      </c>
      <c r="J92" s="222"/>
    </row>
    <row r="93" spans="1:10" ht="15.75" thickBot="1" x14ac:dyDescent="0.3">
      <c r="A93" s="58" t="s">
        <v>99</v>
      </c>
      <c r="B93" s="50"/>
      <c r="C93" s="51">
        <v>7.4999999999999997E-2</v>
      </c>
      <c r="J93" s="222"/>
    </row>
    <row r="94" spans="1:10" ht="15.75" thickBot="1" x14ac:dyDescent="0.3">
      <c r="A94" s="59" t="s">
        <v>16</v>
      </c>
      <c r="B94" s="60">
        <f>SUM(B66:B93)</f>
        <v>1</v>
      </c>
      <c r="C94" s="61">
        <f>SUM(C67:C93)</f>
        <v>0.99999999999999989</v>
      </c>
      <c r="J94" s="225" t="s">
        <v>69</v>
      </c>
    </row>
    <row r="95" spans="1:10" x14ac:dyDescent="0.25">
      <c r="J95" s="222" t="s">
        <v>76</v>
      </c>
    </row>
    <row r="96" spans="1:10" x14ac:dyDescent="0.25">
      <c r="J96" s="222" t="s">
        <v>69</v>
      </c>
    </row>
    <row r="97" spans="1:12" ht="15.75" thickBot="1" x14ac:dyDescent="0.3">
      <c r="J97" s="226"/>
    </row>
    <row r="100" spans="1:12" x14ac:dyDescent="0.25">
      <c r="A100" s="62"/>
    </row>
    <row r="101" spans="1:12" ht="15.75" x14ac:dyDescent="0.25">
      <c r="A101" s="62"/>
      <c r="B101" s="239" t="s">
        <v>43</v>
      </c>
      <c r="C101" s="239" t="s">
        <v>44</v>
      </c>
      <c r="D101" s="412" t="s">
        <v>271</v>
      </c>
      <c r="E101" s="413"/>
      <c r="F101" s="413"/>
      <c r="G101" s="413"/>
      <c r="H101" s="414"/>
      <c r="K101" s="13"/>
      <c r="L101" s="13"/>
    </row>
    <row r="102" spans="1:12" ht="49.5" customHeight="1" x14ac:dyDescent="0.25">
      <c r="B102" s="63">
        <v>1</v>
      </c>
      <c r="C102" s="64" t="s">
        <v>8</v>
      </c>
      <c r="D102" s="326" t="s">
        <v>260</v>
      </c>
      <c r="E102" s="326"/>
      <c r="F102" s="326"/>
      <c r="G102" s="326"/>
      <c r="H102" s="326"/>
      <c r="K102" s="13"/>
      <c r="L102" s="13"/>
    </row>
    <row r="103" spans="1:12" ht="32.25" customHeight="1" x14ac:dyDescent="0.25">
      <c r="B103" s="63">
        <v>2</v>
      </c>
      <c r="C103" s="234" t="s">
        <v>24</v>
      </c>
      <c r="D103" s="326" t="s">
        <v>259</v>
      </c>
      <c r="E103" s="326"/>
      <c r="F103" s="326"/>
      <c r="G103" s="326"/>
      <c r="H103" s="326"/>
      <c r="K103" s="13"/>
      <c r="L103" s="13"/>
    </row>
    <row r="104" spans="1:12" ht="32.25" customHeight="1" x14ac:dyDescent="0.25">
      <c r="B104" s="63">
        <v>3</v>
      </c>
      <c r="C104" s="233" t="s">
        <v>23</v>
      </c>
      <c r="D104" s="326" t="s">
        <v>258</v>
      </c>
      <c r="E104" s="326"/>
      <c r="F104" s="326"/>
      <c r="G104" s="326"/>
      <c r="H104" s="326"/>
      <c r="K104" s="13"/>
      <c r="L104" s="13"/>
    </row>
    <row r="105" spans="1:12" ht="32.25" customHeight="1" x14ac:dyDescent="0.25">
      <c r="B105" s="63">
        <v>4</v>
      </c>
      <c r="C105" s="232" t="s">
        <v>143</v>
      </c>
      <c r="D105" s="326" t="s">
        <v>272</v>
      </c>
      <c r="E105" s="326"/>
      <c r="F105" s="326"/>
      <c r="G105" s="326"/>
      <c r="H105" s="326"/>
      <c r="K105" s="13"/>
      <c r="L105" s="13"/>
    </row>
    <row r="106" spans="1:12" ht="48.75" customHeight="1" x14ac:dyDescent="0.25">
      <c r="B106" s="63">
        <v>5</v>
      </c>
      <c r="C106" s="75" t="s">
        <v>19</v>
      </c>
      <c r="D106" s="326" t="s">
        <v>273</v>
      </c>
      <c r="E106" s="326"/>
      <c r="F106" s="326"/>
      <c r="G106" s="326"/>
      <c r="H106" s="326"/>
      <c r="K106" s="13"/>
      <c r="L106" s="13"/>
    </row>
    <row r="107" spans="1:12" ht="32.25" customHeight="1" x14ac:dyDescent="0.25">
      <c r="B107" s="63" t="s">
        <v>29</v>
      </c>
      <c r="C107" s="65" t="s">
        <v>69</v>
      </c>
      <c r="D107" s="326" t="s">
        <v>274</v>
      </c>
      <c r="E107" s="326"/>
      <c r="F107" s="326"/>
      <c r="G107" s="326"/>
      <c r="H107" s="326"/>
      <c r="K107" s="13"/>
      <c r="L107" s="13"/>
    </row>
    <row r="110" spans="1:12" x14ac:dyDescent="0.25">
      <c r="J110" s="20"/>
    </row>
    <row r="111" spans="1:12" s="20" customFormat="1" ht="29.25" customHeight="1" x14ac:dyDescent="0.25">
      <c r="B111" s="71" t="s">
        <v>1</v>
      </c>
      <c r="C111" s="404" t="s">
        <v>146</v>
      </c>
      <c r="D111" s="405"/>
      <c r="E111" s="405"/>
      <c r="F111" s="405"/>
      <c r="G111" s="406"/>
      <c r="J111" s="13"/>
      <c r="K111" s="77"/>
      <c r="L111" s="77"/>
    </row>
    <row r="112" spans="1:12" ht="30.75" customHeight="1" x14ac:dyDescent="0.25">
      <c r="B112" s="69" t="s">
        <v>169</v>
      </c>
      <c r="C112" s="407" t="s">
        <v>174</v>
      </c>
      <c r="D112" s="408"/>
      <c r="E112" s="408"/>
      <c r="F112" s="408"/>
      <c r="G112" s="409"/>
    </row>
    <row r="113" spans="2:8" ht="46.5" customHeight="1" x14ac:dyDescent="0.25">
      <c r="B113" s="69" t="s">
        <v>170</v>
      </c>
      <c r="C113" s="407" t="s">
        <v>176</v>
      </c>
      <c r="D113" s="408"/>
      <c r="E113" s="408"/>
      <c r="F113" s="408"/>
      <c r="G113" s="409"/>
    </row>
    <row r="114" spans="2:8" ht="30.75" customHeight="1" x14ac:dyDescent="0.25">
      <c r="B114" s="69" t="s">
        <v>171</v>
      </c>
      <c r="C114" s="407" t="s">
        <v>175</v>
      </c>
      <c r="D114" s="408"/>
      <c r="E114" s="408"/>
      <c r="F114" s="408"/>
      <c r="G114" s="409"/>
    </row>
    <row r="115" spans="2:8" ht="30.75" customHeight="1" x14ac:dyDescent="0.25">
      <c r="B115" s="69" t="s">
        <v>172</v>
      </c>
      <c r="C115" s="407" t="s">
        <v>178</v>
      </c>
      <c r="D115" s="408"/>
      <c r="E115" s="408"/>
      <c r="F115" s="408"/>
      <c r="G115" s="409"/>
    </row>
    <row r="116" spans="2:8" ht="30.75" customHeight="1" x14ac:dyDescent="0.25">
      <c r="B116" s="69" t="s">
        <v>173</v>
      </c>
      <c r="C116" s="407" t="s">
        <v>177</v>
      </c>
      <c r="D116" s="408"/>
      <c r="E116" s="408"/>
      <c r="F116" s="408"/>
      <c r="G116" s="409"/>
    </row>
    <row r="117" spans="2:8" ht="30.75" customHeight="1" x14ac:dyDescent="0.25">
      <c r="B117" s="68"/>
      <c r="C117" s="68"/>
      <c r="D117" s="410"/>
      <c r="E117" s="410"/>
      <c r="F117" s="410"/>
      <c r="G117" s="410"/>
      <c r="H117" s="410"/>
    </row>
    <row r="119" spans="2:8" ht="15" customHeight="1" x14ac:dyDescent="0.25">
      <c r="B119" s="403"/>
      <c r="C119" s="403"/>
    </row>
    <row r="120" spans="2:8" ht="15" customHeight="1" x14ac:dyDescent="0.25">
      <c r="B120" s="402"/>
      <c r="C120" s="402"/>
    </row>
    <row r="121" spans="2:8" ht="15" customHeight="1" x14ac:dyDescent="0.25">
      <c r="B121" s="70"/>
    </row>
    <row r="122" spans="2:8" ht="15" customHeight="1" x14ac:dyDescent="0.25">
      <c r="B122" s="70"/>
    </row>
    <row r="123" spans="2:8" ht="15" customHeight="1" x14ac:dyDescent="0.25">
      <c r="B123" s="70"/>
    </row>
    <row r="124" spans="2:8" ht="15" customHeight="1" x14ac:dyDescent="0.25">
      <c r="B124" s="70"/>
    </row>
  </sheetData>
  <sheetProtection selectLockedCells="1" selectUnlockedCells="1"/>
  <mergeCells count="19">
    <mergeCell ref="A2:L2"/>
    <mergeCell ref="A6:L6"/>
    <mergeCell ref="D101:H101"/>
    <mergeCell ref="D102:H102"/>
    <mergeCell ref="D107:H107"/>
    <mergeCell ref="D103:H103"/>
    <mergeCell ref="D104:H104"/>
    <mergeCell ref="D105:H105"/>
    <mergeCell ref="D106:H106"/>
    <mergeCell ref="B65:C65"/>
    <mergeCell ref="B120:C120"/>
    <mergeCell ref="B119:C119"/>
    <mergeCell ref="C111:G111"/>
    <mergeCell ref="C112:G112"/>
    <mergeCell ref="C113:G113"/>
    <mergeCell ref="C114:G114"/>
    <mergeCell ref="C115:G115"/>
    <mergeCell ref="C116:G116"/>
    <mergeCell ref="D117:H117"/>
  </mergeCells>
  <conditionalFormatting sqref="K53:K56">
    <cfRule type="cellIs" dxfId="19" priority="34" operator="equal">
      <formula>"Not Applicable"</formula>
    </cfRule>
    <cfRule type="cellIs" dxfId="18" priority="35" operator="equal">
      <formula>"Unsatisfactory"</formula>
    </cfRule>
    <cfRule type="cellIs" dxfId="17" priority="36" operator="equal">
      <formula>"Marginal"</formula>
    </cfRule>
    <cfRule type="cellIs" dxfId="16" priority="37" operator="equal">
      <formula>"Acceptable"</formula>
    </cfRule>
    <cfRule type="cellIs" dxfId="15" priority="38" operator="equal">
      <formula>"Good"</formula>
    </cfRule>
    <cfRule type="cellIs" dxfId="14" priority="39" operator="equal">
      <formula>"Excellent"</formula>
    </cfRule>
  </conditionalFormatting>
  <conditionalFormatting sqref="K57:L57">
    <cfRule type="cellIs" dxfId="13" priority="10" operator="equal">
      <formula>"Not Applicable"</formula>
    </cfRule>
    <cfRule type="cellIs" dxfId="12" priority="11" operator="equal">
      <formula>"Unsatisfactory"</formula>
    </cfRule>
    <cfRule type="cellIs" dxfId="11" priority="12" operator="equal">
      <formula>"Marginal"</formula>
    </cfRule>
    <cfRule type="cellIs" dxfId="10" priority="13" operator="equal">
      <formula>"Acceptable"</formula>
    </cfRule>
    <cfRule type="cellIs" dxfId="9" priority="14" operator="equal">
      <formula>"Good"</formula>
    </cfRule>
    <cfRule type="cellIs" dxfId="8" priority="15" operator="equal">
      <formula>"Excellent"</formula>
    </cfRule>
  </conditionalFormatting>
  <conditionalFormatting sqref="J3:J5 J8 J13 J15 J17:J19 J22:J23 J26 J28:J29 J32 J34 J36:J37 J40 J42:J43 J46:J47 J50:J51 J54 J56:J57 L62:L63">
    <cfRule type="containsText" dxfId="7" priority="1" stopIfTrue="1" operator="containsText" text="satisfactory.">
      <formula>NOT(ISERROR(SEARCH("satisfactory.",J3)))</formula>
    </cfRule>
    <cfRule type="containsText" dxfId="6" priority="2" stopIfTrue="1" operator="containsText" text="excellent">
      <formula>NOT(ISERROR(SEARCH("excellent",J3)))</formula>
    </cfRule>
    <cfRule type="cellIs" dxfId="5" priority="106" stopIfTrue="1" operator="equal">
      <formula>"Very Good"</formula>
    </cfRule>
    <cfRule type="cellIs" dxfId="4" priority="107" stopIfTrue="1" operator="equal">
      <formula>"Good"</formula>
    </cfRule>
    <cfRule type="cellIs" dxfId="3" priority="108" stopIfTrue="1" operator="equal">
      <formula>"Marginal"</formula>
    </cfRule>
    <cfRule type="cellIs" dxfId="2" priority="109" stopIfTrue="1" operator="equal">
      <formula>"Unsatisfactory"</formula>
    </cfRule>
    <cfRule type="cellIs" dxfId="1" priority="110" operator="equal">
      <formula>"Not Applicable"</formula>
    </cfRule>
  </conditionalFormatting>
  <conditionalFormatting sqref="J34">
    <cfRule type="containsText" dxfId="0" priority="3" operator="containsText" text="excellent">
      <formula>NOT(ISERROR(SEARCH("excellent",J34)))</formula>
    </cfRule>
  </conditionalFormatting>
  <pageMargins left="0.7" right="0.7" top="0.75" bottom="0.75" header="0.3" footer="0.3"/>
  <pageSetup orientation="portrait" r:id="rId1"/>
  <headerFooter>
    <oddHeader>&amp;C&amp;"Calibri"&amp;12&amp;KFF0000 OFFICIAL&amp;1#_x000D_</oddHeader>
  </headerFooter>
  <ignoredErrors>
    <ignoredError sqref="C77 C89 C84:C87" unlockedFormula="1"/>
    <ignoredError sqref="N26:N27 N32:N35 N40:N4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31"/>
  <sheetViews>
    <sheetView workbookViewId="0"/>
  </sheetViews>
  <sheetFormatPr defaultRowHeight="15" x14ac:dyDescent="0.25"/>
  <cols>
    <col min="1" max="1" width="149.5703125" customWidth="1"/>
  </cols>
  <sheetData>
    <row r="1" spans="1:1" x14ac:dyDescent="0.25">
      <c r="A1" t="s">
        <v>65</v>
      </c>
    </row>
    <row r="2" spans="1:1" ht="18.75" x14ac:dyDescent="0.3">
      <c r="A2" s="74" t="s">
        <v>73</v>
      </c>
    </row>
    <row r="3" spans="1:1" x14ac:dyDescent="0.25">
      <c r="A3" s="7" t="s">
        <v>74</v>
      </c>
    </row>
    <row r="4" spans="1:1" ht="45" x14ac:dyDescent="0.25">
      <c r="A4" s="3" t="s">
        <v>164</v>
      </c>
    </row>
    <row r="5" spans="1:1" x14ac:dyDescent="0.25">
      <c r="A5" s="3"/>
    </row>
    <row r="6" spans="1:1" x14ac:dyDescent="0.25">
      <c r="A6" s="9" t="s">
        <v>75</v>
      </c>
    </row>
    <row r="7" spans="1:1" ht="60" x14ac:dyDescent="0.25">
      <c r="A7" s="3" t="s">
        <v>165</v>
      </c>
    </row>
    <row r="8" spans="1:1" x14ac:dyDescent="0.25">
      <c r="A8" s="7"/>
    </row>
    <row r="9" spans="1:1" x14ac:dyDescent="0.25">
      <c r="A9" s="7" t="s">
        <v>166</v>
      </c>
    </row>
    <row r="10" spans="1:1" ht="120" x14ac:dyDescent="0.25">
      <c r="A10" s="8" t="s">
        <v>168</v>
      </c>
    </row>
    <row r="11" spans="1:1" x14ac:dyDescent="0.25">
      <c r="A11" s="9" t="s">
        <v>77</v>
      </c>
    </row>
    <row r="12" spans="1:1" ht="30" x14ac:dyDescent="0.25">
      <c r="A12" s="3" t="s">
        <v>78</v>
      </c>
    </row>
    <row r="14" spans="1:1" ht="18.75" x14ac:dyDescent="0.3">
      <c r="A14" s="74" t="s">
        <v>55</v>
      </c>
    </row>
    <row r="15" spans="1:1" ht="16.5" customHeight="1" x14ac:dyDescent="0.25">
      <c r="A15" s="2" t="s">
        <v>59</v>
      </c>
    </row>
    <row r="16" spans="1:1" ht="16.5" customHeight="1" x14ac:dyDescent="0.25">
      <c r="A16" s="3" t="s">
        <v>60</v>
      </c>
    </row>
    <row r="17" spans="1:1" ht="16.5" customHeight="1" x14ac:dyDescent="0.25">
      <c r="A17" s="3"/>
    </row>
    <row r="18" spans="1:1" ht="16.5" customHeight="1" x14ac:dyDescent="0.25">
      <c r="A18" s="4" t="s">
        <v>58</v>
      </c>
    </row>
    <row r="19" spans="1:1" ht="39.75" customHeight="1" x14ac:dyDescent="0.25">
      <c r="A19" s="3" t="s">
        <v>163</v>
      </c>
    </row>
    <row r="20" spans="1:1" ht="17.25" customHeight="1" x14ac:dyDescent="0.25">
      <c r="A20" s="3"/>
    </row>
    <row r="21" spans="1:1" ht="16.5" customHeight="1" x14ac:dyDescent="0.25">
      <c r="A21" s="4" t="s">
        <v>52</v>
      </c>
    </row>
    <row r="22" spans="1:1" ht="93" customHeight="1" x14ac:dyDescent="0.25">
      <c r="A22" s="3" t="s">
        <v>167</v>
      </c>
    </row>
    <row r="24" spans="1:1" x14ac:dyDescent="0.25">
      <c r="A24" s="7" t="s">
        <v>67</v>
      </c>
    </row>
    <row r="25" spans="1:1" ht="30" x14ac:dyDescent="0.25">
      <c r="A25" s="8" t="s">
        <v>68</v>
      </c>
    </row>
    <row r="27" spans="1:1" x14ac:dyDescent="0.25">
      <c r="A27" s="7" t="s">
        <v>69</v>
      </c>
    </row>
    <row r="28" spans="1:1" ht="30" x14ac:dyDescent="0.25">
      <c r="A28" s="8" t="s">
        <v>72</v>
      </c>
    </row>
    <row r="30" spans="1:1" x14ac:dyDescent="0.25">
      <c r="A30" s="7" t="s">
        <v>70</v>
      </c>
    </row>
    <row r="31" spans="1:1" ht="90" x14ac:dyDescent="0.25">
      <c r="A31" s="8" t="s">
        <v>71</v>
      </c>
    </row>
  </sheetData>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F8E0F1F30664195E5D38569A4FE50" ma:contentTypeVersion="34" ma:contentTypeDescription="Create a new document." ma:contentTypeScope="" ma:versionID="ee72db070b49a92ef398bb111e47fac6">
  <xsd:schema xmlns:xsd="http://www.w3.org/2001/XMLSchema" xmlns:xs="http://www.w3.org/2001/XMLSchema" xmlns:p="http://schemas.microsoft.com/office/2006/metadata/properties" xmlns:ns2="e04524db-8978-4673-9f16-475665e21175" xmlns:ns3="6a10fc8a-cbfd-4c40-acb9-268a8ac93595" targetNamespace="http://schemas.microsoft.com/office/2006/metadata/properties" ma:root="true" ma:fieldsID="48f8950da9476ca4578ea35de5bdd9ab" ns2:_="" ns3:_="">
    <xsd:import namespace="e04524db-8978-4673-9f16-475665e21175"/>
    <xsd:import namespace="6a10fc8a-cbfd-4c40-acb9-268a8ac93595"/>
    <xsd:element name="properties">
      <xsd:complexType>
        <xsd:sequence>
          <xsd:element name="documentManagement">
            <xsd:complexType>
              <xsd:all>
                <xsd:element ref="ns2:_dlc_DocId" minOccurs="0"/>
                <xsd:element ref="ns2:_dlc_DocIdUrl" minOccurs="0"/>
                <xsd:element ref="ns2:_dlc_DocIdPersistId" minOccurs="0"/>
                <xsd:element ref="ns3:LastReviewDate" minOccurs="0"/>
                <xsd:element ref="ns3:TRIMReferenceNumber" minOccurs="0"/>
                <xsd:element ref="ns3:Function" minOccurs="0"/>
                <xsd:element ref="ns3:Topic" minOccurs="0"/>
                <xsd:element ref="ns3:d36b95f707bb4822b6deac2076a75625" minOccurs="0"/>
                <xsd:element ref="ns2:TaxCatchAll" minOccurs="0"/>
                <xsd:element ref="ns3:l8a62370e39240bba9ea270f9d0005df" minOccurs="0"/>
                <xsd:element ref="ns3:f4b4fb05700e4c588f75ec4f2a0b52a9" minOccurs="0"/>
                <xsd:element ref="ns3:c67b674dd0164118b0a9bfc72d5810d1" minOccurs="0"/>
                <xsd:element ref="ns3:i9013c70e6394bd18f439f8ebd60de89" minOccurs="0"/>
                <xsd:element ref="ns3:ReviewPeriodFinance" minOccurs="0"/>
                <xsd:element ref="ns3:Showinwhatsnew" minOccurs="0"/>
                <xsd:element ref="ns3:SortOrder" minOccurs="0"/>
                <xsd:element ref="ns3:j18307bcfe594314a25ca72fff92da2e" minOccurs="0"/>
                <xsd:element ref="ns3:URL"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524db-8978-4673-9f16-475665e2117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7e1e8ffe-a9d2-43a2-9672-7919bdfbbb24}" ma:internalName="TaxCatchAll" ma:showField="CatchAllData" ma:web="e04524db-8978-4673-9f16-475665e211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10fc8a-cbfd-4c40-acb9-268a8ac93595" elementFormDefault="qualified">
    <xsd:import namespace="http://schemas.microsoft.com/office/2006/documentManagement/types"/>
    <xsd:import namespace="http://schemas.microsoft.com/office/infopath/2007/PartnerControls"/>
    <xsd:element name="LastReviewDate" ma:index="11" nillable="true" ma:displayName="Last Review Date" ma:description="When the record was last updated" ma:format="DateOnly" ma:internalName="LastReviewDate">
      <xsd:simpleType>
        <xsd:restriction base="dms:DateTime"/>
      </xsd:simpleType>
    </xsd:element>
    <xsd:element name="TRIMReferenceNumber" ma:index="12" nillable="true" ma:displayName="TRIM Reference Number" ma:format="Dropdown" ma:internalName="TRIMReferenceNumber">
      <xsd:simpleType>
        <xsd:restriction base="dms:Text">
          <xsd:maxLength value="255"/>
        </xsd:restriction>
      </xsd:simpleType>
    </xsd:element>
    <xsd:element name="Function" ma:index="13"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Project Management"/>
                    <xsd:enumeration value="Procurement - Works"/>
                    <xsd:enumeration value="Asset Management"/>
                    <xsd:enumeration value="Building Quality"/>
                  </xsd:restriction>
                </xsd:simpleType>
              </xsd:element>
            </xsd:sequence>
          </xsd:extension>
        </xsd:complexContent>
      </xsd:complexType>
    </xsd:element>
    <xsd:element name="Topic" ma:index="15" nillable="true" ma:displayName="Topic" ma:internalName="Topic">
      <xsd:complexType>
        <xsd:complexContent>
          <xsd:extension base="dms:MultiChoice">
            <xsd:sequence>
              <xsd:element name="Value" maxOccurs="unbounded" minOccurs="0" nillable="true">
                <xsd:simpleType>
                  <xsd:restriction base="dms:Choice">
                    <xsd:enumeration value="Tools"/>
                    <xsd:enumeration value="Interior Fitout and Workplace Design Panel"/>
                    <xsd:enumeration value="Engineering and Building Specialists"/>
                    <xsd:enumeration value="Guidelines"/>
                    <xsd:enumeration value="Land Services"/>
                    <xsd:enumeration value="Project Management and Asset Planning Services Panel"/>
                    <xsd:enumeration value="Architectural Services Panel"/>
                    <xsd:enumeration value="Intruder Alarm Systems Panel"/>
                    <xsd:enumeration value="Works Master - AS2124"/>
                    <xsd:enumeration value="Minor Works"/>
                    <xsd:enumeration value="Standards and Guidelines"/>
                    <xsd:enumeration value="Building Permit"/>
                    <xsd:enumeration value="Demolition Permit"/>
                    <xsd:enumeration value="Occupancy Permit"/>
                    <xsd:enumeration value="Project Bank Accounts (PBAs)"/>
                    <xsd:enumeration value="Performance Reporting"/>
                    <xsd:enumeration value="Procurement Process Forms"/>
                    <xsd:enumeration value="Process Forms"/>
                    <xsd:enumeration value="Job Registration and Ready Reckoners"/>
                    <xsd:enumeration value="Project Initiation and Planning"/>
                    <xsd:enumeration value="Lift Maintenance Panel"/>
                    <xsd:enumeration value="Low Value Maintenance Panel (LVMP)"/>
                    <xsd:enumeration value="Expression of Interest"/>
                    <xsd:enumeration value="Tender Documentation"/>
                    <xsd:enumeration value="Tender Award Documents"/>
                    <xsd:enumeration value="Insurances and Securities"/>
                    <xsd:enumeration value="Site Security"/>
                    <xsd:enumeration value="Tender Management Documents"/>
                    <xsd:enumeration value="Calling and Evaluating Tenders"/>
                    <xsd:enumeration value="Financial Management"/>
                    <xsd:enumeration value="Project Management Framework"/>
                    <xsd:enumeration value="Consultant Engagement"/>
                    <xsd:enumeration value="Art Coordination Services Panel"/>
                    <xsd:enumeration value="Percent for Art"/>
                    <xsd:enumeration value="Tender Evaluation Documents"/>
                    <xsd:enumeration value="Policies"/>
                    <xsd:enumeration value="Occupational Safety and Health"/>
                    <xsd:enumeration value="Contractor Prequalification and Business Risk"/>
                    <xsd:enumeration value="Working in PACMan"/>
                    <xsd:enumeration value="Data Management"/>
                    <xsd:enumeration value="Cost Management Services Panel"/>
                    <xsd:enumeration value="Maintenance Planning"/>
                    <xsd:enumeration value="Mainsaver - Other"/>
                    <xsd:enumeration value="Breakdown Repairs"/>
                    <xsd:enumeration value="Building Records"/>
                    <xsd:enumeration value="Building Certification Services Panel"/>
                    <xsd:enumeration value="Process Overview and Information"/>
                    <xsd:enumeration value="Initiate a New Contract"/>
                    <xsd:enumeration value="Design and Documentation Reviews"/>
                    <xsd:enumeration value="Sustainability"/>
                    <xsd:enumeration value="Heritage"/>
                    <xsd:enumeration value="Process Maps"/>
                    <xsd:enumeration value="Contract Award and Set Up"/>
                    <xsd:enumeration value="Conditions of Contract"/>
                    <xsd:enumeration value="Governance and Procedures"/>
                    <xsd:enumeration value="Maintenance of Fire Protection Systems and Equipment Contracts Panel"/>
                    <xsd:enumeration value="Operational Governance and Procedures"/>
                    <xsd:enumeration value="Contract Administration"/>
                    <xsd:enumeration value="Contract Completion"/>
                    <xsd:enumeration value="Metro Tender Processes"/>
                    <xsd:enumeration value="Regional Tender Processes"/>
                    <xsd:enumeration value="Templates"/>
                    <xsd:enumeration value="Government Building Training"/>
                    <xsd:enumeration value="Practical Completion"/>
                    <xsd:enumeration value="Initiate a New Project"/>
                    <xsd:enumeration value="Vary a Contract"/>
                    <xsd:enumeration value="Pay a Contractor"/>
                    <xsd:enumeration value="Addendum Documents"/>
                    <xsd:enumeration value="Risk Management"/>
                    <xsd:enumeration value="Construct Only Practice Guide"/>
                    <xsd:enumeration value="Breakdown Repairs Processes"/>
                    <xsd:enumeration value="Contract Evaluation and Set Up"/>
                    <xsd:enumeration value="Contract Novation"/>
                    <xsd:enumeration value="MARP specific documents"/>
                    <xsd:enumeration value="Manuals that cover all areas"/>
                    <xsd:enumeration value="MARP specific PACMAN documents"/>
                    <xsd:enumeration value="Other Documents"/>
                    <xsd:enumeration value="Supplier Management"/>
                    <xsd:enumeration value="Acts and Regulations"/>
                    <xsd:enumeration value="Cost Management Services Panel 2011 - EXPIRED"/>
                    <xsd:enumeration value="Cost Management Services Panel 2017"/>
                    <xsd:enumeration value="Procurement"/>
                    <xsd:enumeration value="Leasing and Property Consultants Panel"/>
                    <xsd:enumeration value="Architectural Services Panel 2012"/>
                    <xsd:enumeration value="Architectural Services Panel 2018"/>
                    <xsd:enumeration value="Fume Cupboard Maintenance Panel"/>
                    <xsd:enumeration value="Architectural Services Panel 2012 - Expired"/>
                    <xsd:enumeration value="Close a Project and Contract"/>
                    <xsd:enumeration value="Routine Maintenance"/>
                    <xsd:enumeration value="Contractor Performance Management"/>
                    <xsd:enumeration value="Interior Fitout and Workplace Design Services Panel 2020"/>
                    <xsd:enumeration value="Interior Fitout and Workplace Design Panel 2015"/>
                    <xsd:enumeration value="Interior Fitout and Workplace Design Panel 2015 - EXPIRED"/>
                    <xsd:enumeration value="Low Value Quotation Panel"/>
                    <xsd:enumeration value="Consultancy Panel Arrangements - Parent PACMAN Contracts"/>
                    <xsd:enumeration value="Contractor Prequalification"/>
                    <xsd:enumeration value="Business Risk"/>
                    <xsd:enumeration value="Presentations"/>
                  </xsd:restriction>
                </xsd:simpleType>
              </xsd:element>
            </xsd:sequence>
          </xsd:extension>
        </xsd:complexContent>
      </xsd:complexType>
    </xsd:element>
    <xsd:element name="d36b95f707bb4822b6deac2076a75625" ma:index="17" nillable="true" ma:taxonomy="true" ma:internalName="d36b95f707bb4822b6deac2076a75625" ma:taxonomyFieldName="Business_x0020_Unit" ma:displayName="Business Unit" ma:default="" ma:fieldId="{d36b95f7-07bb-4822-b6de-ac2076a75625}" ma:taxonomyMulti="true" ma:sspId="eebd1d07-dfa9-44ce-be9f-3bcf6381f533" ma:termSetId="4506d285-3f20-4903-8b2e-21b374077d64" ma:anchorId="00000000-0000-0000-0000-000000000000" ma:open="false" ma:isKeyword="false">
      <xsd:complexType>
        <xsd:sequence>
          <xsd:element ref="pc:Terms" minOccurs="0" maxOccurs="1"/>
        </xsd:sequence>
      </xsd:complexType>
    </xsd:element>
    <xsd:element name="l8a62370e39240bba9ea270f9d0005df" ma:index="20" nillable="true" ma:taxonomy="true" ma:internalName="l8a62370e39240bba9ea270f9d0005df" ma:taxonomyFieldName="Category" ma:displayName="Category" ma:default="" ma:fieldId="{58a62370-e392-40bb-a9ea-270f9d0005df}" ma:taxonomyMulti="true" ma:sspId="eebd1d07-dfa9-44ce-be9f-3bcf6381f533" ma:termSetId="2bb60fdc-6f47-49f9-b07e-c24c046021bd" ma:anchorId="00000000-0000-0000-0000-000000000000" ma:open="false" ma:isKeyword="false">
      <xsd:complexType>
        <xsd:sequence>
          <xsd:element ref="pc:Terms" minOccurs="0" maxOccurs="1"/>
        </xsd:sequence>
      </xsd:complexType>
    </xsd:element>
    <xsd:element name="f4b4fb05700e4c588f75ec4f2a0b52a9" ma:index="22" nillable="true" ma:taxonomy="true" ma:internalName="f4b4fb05700e4c588f75ec4f2a0b52a9" ma:taxonomyFieldName="Content_x0020_Owner" ma:displayName="Content Owner" ma:default="" ma:fieldId="{f4b4fb05-700e-4c58-8f75-ec4f2a0b52a9}" ma:sspId="eebd1d07-dfa9-44ce-be9f-3bcf6381f533" ma:termSetId="ffcf0081-9ddc-48df-bcc0-0b32e0407f9b" ma:anchorId="00000000-0000-0000-0000-000000000000" ma:open="false" ma:isKeyword="false">
      <xsd:complexType>
        <xsd:sequence>
          <xsd:element ref="pc:Terms" minOccurs="0" maxOccurs="1"/>
        </xsd:sequence>
      </xsd:complexType>
    </xsd:element>
    <xsd:element name="c67b674dd0164118b0a9bfc72d5810d1" ma:index="24" nillable="true" ma:taxonomy="true" ma:internalName="c67b674dd0164118b0a9bfc72d5810d1" ma:taxonomyFieldName="Division" ma:displayName="Division" ma:default="" ma:fieldId="{c67b674d-d016-4118-b0a9-bfc72d5810d1}" ma:taxonomyMulti="true" ma:sspId="eebd1d07-dfa9-44ce-be9f-3bcf6381f533" ma:termSetId="82ffb7e3-f1ed-465f-af28-82b5706070a7" ma:anchorId="00000000-0000-0000-0000-000000000000" ma:open="false" ma:isKeyword="false">
      <xsd:complexType>
        <xsd:sequence>
          <xsd:element ref="pc:Terms" minOccurs="0" maxOccurs="1"/>
        </xsd:sequence>
      </xsd:complexType>
    </xsd:element>
    <xsd:element name="i9013c70e6394bd18f439f8ebd60de89" ma:index="26" nillable="true" ma:taxonomy="true" ma:internalName="i9013c70e6394bd18f439f8ebd60de89" ma:taxonomyFieldName="Document_x0020_Type" ma:displayName="Document Type" ma:default="" ma:fieldId="{29013c70-e639-4bd1-8f43-9f8ebd60de89}" ma:sspId="eebd1d07-dfa9-44ce-be9f-3bcf6381f533" ma:termSetId="4d4ff2c6-d200-4d57-8b0f-af9b2b2a14cd" ma:anchorId="00000000-0000-0000-0000-000000000000" ma:open="false" ma:isKeyword="false">
      <xsd:complexType>
        <xsd:sequence>
          <xsd:element ref="pc:Terms" minOccurs="0" maxOccurs="1"/>
        </xsd:sequence>
      </xsd:complexType>
    </xsd:element>
    <xsd:element name="ReviewPeriodFinance" ma:index="28" nillable="true" ma:displayName="Review Period Finance" ma:decimals="0" ma:default="12" ma:format="Dropdown" ma:internalName="ReviewPeriodFinance" ma:percentage="FALSE">
      <xsd:simpleType>
        <xsd:restriction base="dms:Number">
          <xsd:maxInclusive value="24"/>
          <xsd:minInclusive value="1"/>
        </xsd:restriction>
      </xsd:simpleType>
    </xsd:element>
    <xsd:element name="Showinwhatsnew" ma:index="29" nillable="true" ma:displayName="Show in whats new" ma:default="1" ma:format="Dropdown" ma:internalName="Showinwhatsnew">
      <xsd:simpleType>
        <xsd:restriction base="dms:Boolean"/>
      </xsd:simpleType>
    </xsd:element>
    <xsd:element name="SortOrder" ma:index="30" nillable="true" ma:displayName="Sort Order" ma:format="Dropdown" ma:internalName="SortOrder" ma:percentage="FALSE">
      <xsd:simpleType>
        <xsd:restriction base="dms:Number"/>
      </xsd:simpleType>
    </xsd:element>
    <xsd:element name="j18307bcfe594314a25ca72fff92da2e" ma:index="32" nillable="true" ma:taxonomy="true" ma:internalName="j18307bcfe594314a25ca72fff92da2e" ma:taxonomyFieldName="Subject_x0020_Matter_x0020_Experts" ma:displayName="Subject Matter Expert" ma:default="" ma:fieldId="{318307bc-fe59-4314-a25c-a72fff92da2e}" ma:sspId="eebd1d07-dfa9-44ce-be9f-3bcf6381f533" ma:termSetId="30a208aa-f5f5-4428-9450-d4162956eef7" ma:anchorId="00000000-0000-0000-0000-000000000000" ma:open="false" ma:isKeyword="false">
      <xsd:complexType>
        <xsd:sequence>
          <xsd:element ref="pc:Terms" minOccurs="0" maxOccurs="1"/>
        </xsd:sequence>
      </xsd:complexType>
    </xsd:element>
    <xsd:element name="URL" ma:index="3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4" ma:displayName="Subject"/>
        <xsd:element ref="dc:description" minOccurs="0" maxOccurs="1"/>
        <xsd:element name="keywords" minOccurs="0" maxOccurs="1" type="xsd:string" ma:index="2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4524db-8978-4673-9f16-475665e21175">
      <Value>322</Value>
      <Value>338</Value>
      <Value>390</Value>
      <Value>220</Value>
      <Value>232</Value>
      <Value>328</Value>
      <Value>209</Value>
      <Value>275</Value>
      <Value>391</Value>
    </TaxCatchAll>
    <d36b95f707bb4822b6deac2076a75625 xmlns="6a10fc8a-cbfd-4c40-acb9-268a8ac93595">
      <Terms xmlns="http://schemas.microsoft.com/office/infopath/2007/PartnerControls">
        <TermInfo xmlns="http://schemas.microsoft.com/office/infopath/2007/PartnerControls">
          <TermName xmlns="http://schemas.microsoft.com/office/infopath/2007/PartnerControls">Buildings and Contracts</TermName>
          <TermId xmlns="http://schemas.microsoft.com/office/infopath/2007/PartnerControls">46a2d541-b812-4f6e-bb5a-3c8b0c7413db</TermId>
        </TermInfo>
      </Terms>
    </d36b95f707bb4822b6deac2076a75625>
    <URL xmlns="6a10fc8a-cbfd-4c40-acb9-268a8ac93595">
      <Url xsi:nil="true"/>
      <Description xsi:nil="true"/>
    </URL>
    <i9013c70e6394bd18f439f8ebd60de89 xmlns="6a10fc8a-cbfd-4c40-acb9-268a8ac93595">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5d4fd7b1-9327-40b0-bff1-6063b858819f</TermId>
        </TermInfo>
      </Terms>
    </i9013c70e6394bd18f439f8ebd60de89>
    <TRIMReferenceNumber xmlns="6a10fc8a-cbfd-4c40-acb9-268a8ac93595">03107753[v2] Revision 2.4</TRIMReferenceNumber>
    <Topic xmlns="6a10fc8a-cbfd-4c40-acb9-268a8ac93595">
      <Value>Works Master - AS2124</Value>
      <Value>Minor Works</Value>
      <Value>Performance Reporting</Value>
    </Topic>
    <ReviewPeriodFinance xmlns="6a10fc8a-cbfd-4c40-acb9-268a8ac93595">24</ReviewPeriodFinance>
    <Showinwhatsnew xmlns="6a10fc8a-cbfd-4c40-acb9-268a8ac93595">false</Showinwhatsnew>
    <f4b4fb05700e4c588f75ec4f2a0b52a9 xmlns="6a10fc8a-cbfd-4c40-acb9-268a8ac93595">
      <Terms xmlns="http://schemas.microsoft.com/office/infopath/2007/PartnerControls">
        <TermInfo xmlns="http://schemas.microsoft.com/office/infopath/2007/PartnerControls">
          <TermName xmlns="http://schemas.microsoft.com/office/infopath/2007/PartnerControls">Director, Practice</TermName>
          <TermId xmlns="http://schemas.microsoft.com/office/infopath/2007/PartnerControls">e7fb1d76-b3f2-4882-ace9-9726893d8326</TermId>
        </TermInfo>
      </Terms>
    </f4b4fb05700e4c588f75ec4f2a0b52a9>
    <Function xmlns="6a10fc8a-cbfd-4c40-acb9-268a8ac93595">
      <Value>Procurement - Works</Value>
    </Function>
    <l8a62370e39240bba9ea270f9d0005df xmlns="6a10fc8a-cbfd-4c40-acb9-268a8ac93595">
      <Terms xmlns="http://schemas.microsoft.com/office/infopath/2007/PartnerControls">
        <TermInfo xmlns="http://schemas.microsoft.com/office/infopath/2007/PartnerControls">
          <TermName xmlns="http://schemas.microsoft.com/office/infopath/2007/PartnerControls">Works Master - AS2124</TermName>
          <TermId xmlns="http://schemas.microsoft.com/office/infopath/2007/PartnerControls">14e03df8-d9b9-4870-bbe8-51c271ad4710</TermId>
        </TermInfo>
        <TermInfo xmlns="http://schemas.microsoft.com/office/infopath/2007/PartnerControls">
          <TermName xmlns="http://schemas.microsoft.com/office/infopath/2007/PartnerControls">Minor Works</TermName>
          <TermId xmlns="http://schemas.microsoft.com/office/infopath/2007/PartnerControls">f187dfa3-a7d6-446c-9e27-e2eb901982fe</TermId>
        </TermInfo>
        <TermInfo xmlns="http://schemas.microsoft.com/office/infopath/2007/PartnerControls">
          <TermName xmlns="http://schemas.microsoft.com/office/infopath/2007/PartnerControls">Performance Reporting</TermName>
          <TermId xmlns="http://schemas.microsoft.com/office/infopath/2007/PartnerControls">4cf1ed0f-8c70-41ab-857f-e4a565cf317a</TermId>
        </TermInfo>
        <TermInfo xmlns="http://schemas.microsoft.com/office/infopath/2007/PartnerControls">
          <TermName xmlns="http://schemas.microsoft.com/office/infopath/2007/PartnerControls">Supplier Management</TermName>
          <TermId xmlns="http://schemas.microsoft.com/office/infopath/2007/PartnerControls">5399eb46-b783-46de-a759-7c853a8c313a</TermId>
        </TermInfo>
      </Terms>
    </l8a62370e39240bba9ea270f9d0005df>
    <j18307bcfe594314a25ca72fff92da2e xmlns="6a10fc8a-cbfd-4c40-acb9-268a8ac93595">
      <Terms xmlns="http://schemas.microsoft.com/office/infopath/2007/PartnerControls">
        <TermInfo xmlns="http://schemas.microsoft.com/office/infopath/2007/PartnerControls">
          <TermName xmlns="http://schemas.microsoft.com/office/infopath/2007/PartnerControls">Manager Builder Prequalification, Supplier Management</TermName>
          <TermId xmlns="http://schemas.microsoft.com/office/infopath/2007/PartnerControls">52cf623b-22d1-4304-9e6f-8dc703ea4075</TermId>
        </TermInfo>
      </Terms>
    </j18307bcfe594314a25ca72fff92da2e>
    <LastReviewDate xmlns="6a10fc8a-cbfd-4c40-acb9-268a8ac93595">2023-09-21T16:00:00+00:00</LastReviewDate>
    <c67b674dd0164118b0a9bfc72d5810d1 xmlns="6a10fc8a-cbfd-4c40-acb9-268a8ac93595">
      <Terms xmlns="http://schemas.microsoft.com/office/infopath/2007/PartnerControls">
        <TermInfo xmlns="http://schemas.microsoft.com/office/infopath/2007/PartnerControls">
          <TermName xmlns="http://schemas.microsoft.com/office/infopath/2007/PartnerControls">Practice</TermName>
          <TermId xmlns="http://schemas.microsoft.com/office/infopath/2007/PartnerControls">619d50b2-6974-4c87-866d-161c25c824c6</TermId>
        </TermInfo>
      </Terms>
    </c67b674dd0164118b0a9bfc72d5810d1>
    <SortOrder xmlns="6a10fc8a-cbfd-4c40-acb9-268a8ac93595" xsi:nil="true"/>
    <_dlc_DocId xmlns="e04524db-8978-4673-9f16-475665e21175">SID-1712695490-662</_dlc_DocId>
    <_dlc_DocIdUrl xmlns="e04524db-8978-4673-9f16-475665e21175">
      <Url>https://financewa.sharepoint.com/sites/buildingsandcontractshub/_layouts/15/DocIdRedir.aspx?ID=SID-1712695490-662</Url>
      <Description>SID-1712695490-662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F123C-E84C-4922-8A23-F4E63A403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524db-8978-4673-9f16-475665e21175"/>
    <ds:schemaRef ds:uri="6a10fc8a-cbfd-4c40-acb9-268a8ac93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48B109-B460-4B6F-B648-DB00978A69EE}">
  <ds:schemaRefs>
    <ds:schemaRef ds:uri="http://schemas.microsoft.com/sharepoint/v3"/>
    <ds:schemaRef ds:uri="dd0edf6b-cd57-484f-afde-72b41d950402"/>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41f42f7-3b10-4779-a7c5-0d76f723d9c7"/>
    <ds:schemaRef ds:uri="http://www.w3.org/XML/1998/namespace"/>
    <ds:schemaRef ds:uri="http://purl.org/dc/dcmitype/"/>
    <ds:schemaRef ds:uri="e04524db-8978-4673-9f16-475665e21175"/>
    <ds:schemaRef ds:uri="6a10fc8a-cbfd-4c40-acb9-268a8ac93595"/>
  </ds:schemaRefs>
</ds:datastoreItem>
</file>

<file path=customXml/itemProps3.xml><?xml version="1.0" encoding="utf-8"?>
<ds:datastoreItem xmlns:ds="http://schemas.openxmlformats.org/officeDocument/2006/customXml" ds:itemID="{CEDBA0BE-EBCE-46D4-AA24-F2CA52BB608E}">
  <ds:schemaRefs>
    <ds:schemaRef ds:uri="http://schemas.microsoft.com/sharepoint/events"/>
  </ds:schemaRefs>
</ds:datastoreItem>
</file>

<file path=customXml/itemProps4.xml><?xml version="1.0" encoding="utf-8"?>
<ds:datastoreItem xmlns:ds="http://schemas.openxmlformats.org/officeDocument/2006/customXml" ds:itemID="{1B3261B0-3D44-4324-A232-BA0BEC7120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Contract Info &amp; Criteria</vt:lpstr>
      <vt:lpstr>Summary and Additional Comments</vt:lpstr>
      <vt:lpstr>Guide Notes</vt:lpstr>
      <vt:lpstr>Data Entry</vt:lpstr>
      <vt:lpstr>Workings</vt:lpstr>
      <vt:lpstr>Notes</vt:lpstr>
      <vt:lpstr>Notes!_GoBack</vt:lpstr>
      <vt:lpstr>Category</vt:lpstr>
      <vt:lpstr>Not_Applicable</vt:lpstr>
      <vt:lpstr>'Contract Info &amp; Criteria'!Print_Area</vt:lpstr>
      <vt:lpstr>'Summary and Additional Comments'!Print_Area</vt:lpstr>
      <vt:lpstr>'Guide Notes'!Print_Titles</vt:lpstr>
      <vt:lpstr>Project_Category</vt:lpstr>
      <vt:lpstr>RFR</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Performance Report Template</dc:title>
  <dc:creator/>
  <cp:keywords/>
  <cp:lastModifiedBy/>
  <dcterms:created xsi:type="dcterms:W3CDTF">2015-10-12T07:39:30Z</dcterms:created>
  <dcterms:modified xsi:type="dcterms:W3CDTF">2025-08-18T02:12:37Z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MWSubjectMatterExpert">
    <vt:lpwstr>1058;#Manager Builder Prequalification, Supplier Management|52cf623b-22d1-4304-9e6f-8dc703ea4075</vt:lpwstr>
  </property>
  <property fmtid="{D5CDD505-2E9C-101B-9397-08002B2CF9AE}" pid="3" name="BMWCategory">
    <vt:lpwstr>1080;#Works Master - AS2124|14e03df8-d9b9-4870-bbe8-51c271ad4710;#1081;#Minor Works|f187dfa3-a7d6-446c-9e27-e2eb901982fe;#1064;#Performance Reporting|4cf1ed0f-8c70-41ab-857f-e4a565cf317a;#1060;#Supplier Management|5399eb46-b783-46de-a759-7c853a8c313a</vt:lpwstr>
  </property>
  <property fmtid="{D5CDD505-2E9C-101B-9397-08002B2CF9AE}" pid="4" name="ContentTypeId">
    <vt:lpwstr>0x010100566F8E0F1F30664195E5D38569A4FE50</vt:lpwstr>
  </property>
  <property fmtid="{D5CDD505-2E9C-101B-9397-08002B2CF9AE}" pid="5" name="BMWType">
    <vt:lpwstr>1045;#Template|5d4fd7b1-9327-40b0-bff1-6063b858819f</vt:lpwstr>
  </property>
  <property fmtid="{D5CDD505-2E9C-101B-9397-08002B2CF9AE}" pid="6" name="BMWContentOwner">
    <vt:lpwstr>1030;#Director, Practice|e7fb1d76-b3f2-4882-ace9-9726893d8326</vt:lpwstr>
  </property>
  <property fmtid="{D5CDD505-2E9C-101B-9397-08002B2CF9AE}" pid="7" name="BMWBusinessUnit">
    <vt:lpwstr>1029;#Buildings and Contracts|46a2d541-b812-4f6e-bb5a-3c8b0c7413db</vt:lpwstr>
  </property>
  <property fmtid="{D5CDD505-2E9C-101B-9397-08002B2CF9AE}" pid="8" name="BMWTeam">
    <vt:lpwstr>1034;#Practice|619d50b2-6974-4c87-866d-161c25c824c6</vt:lpwstr>
  </property>
  <property fmtid="{D5CDD505-2E9C-101B-9397-08002B2CF9AE}" pid="9" name="_NewReviewCycle">
    <vt:lpwstr/>
  </property>
  <property fmtid="{D5CDD505-2E9C-101B-9397-08002B2CF9AE}" pid="10" name="_ExtendedDescription">
    <vt:lpwstr>Finance project and contract managers use this template to complete a performance report for individual contractors working on Finance works contracts.
This template is related to the Contractor Performance Reporting Framework (CPAF). </vt:lpwstr>
  </property>
  <property fmtid="{D5CDD505-2E9C-101B-9397-08002B2CF9AE}" pid="11" name="URL">
    <vt:lpwstr/>
  </property>
  <property fmtid="{D5CDD505-2E9C-101B-9397-08002B2CF9AE}" pid="12" name="Business Unit">
    <vt:lpwstr>209;#Buildings and Contracts|46a2d541-b812-4f6e-bb5a-3c8b0c7413db</vt:lpwstr>
  </property>
  <property fmtid="{D5CDD505-2E9C-101B-9397-08002B2CF9AE}" pid="13" name="Division">
    <vt:lpwstr>232;#Practice|619d50b2-6974-4c87-866d-161c25c824c6</vt:lpwstr>
  </property>
  <property fmtid="{D5CDD505-2E9C-101B-9397-08002B2CF9AE}" pid="14" name="Subject Matter Experts">
    <vt:lpwstr>391;#Manager Builder Prequalification, Supplier Management|52cf623b-22d1-4304-9e6f-8dc703ea4075</vt:lpwstr>
  </property>
  <property fmtid="{D5CDD505-2E9C-101B-9397-08002B2CF9AE}" pid="15" name="Document Type">
    <vt:lpwstr>220;#Template|5d4fd7b1-9327-40b0-bff1-6063b858819f</vt:lpwstr>
  </property>
  <property fmtid="{D5CDD505-2E9C-101B-9397-08002B2CF9AE}" pid="16" name="Category">
    <vt:lpwstr>328;#Works Master - AS2124|14e03df8-d9b9-4870-bbe8-51c271ad4710;#322;#Minor Works|f187dfa3-a7d6-446c-9e27-e2eb901982fe;#390;#Performance Reporting|4cf1ed0f-8c70-41ab-857f-e4a565cf317a;#338;#Supplier Management|5399eb46-b783-46de-a759-7c853a8c313a</vt:lpwstr>
  </property>
  <property fmtid="{D5CDD505-2E9C-101B-9397-08002B2CF9AE}" pid="17" name="Content Owner">
    <vt:lpwstr>275;#Director, Practice|e7fb1d76-b3f2-4882-ace9-9726893d8326</vt:lpwstr>
  </property>
  <property fmtid="{D5CDD505-2E9C-101B-9397-08002B2CF9AE}" pid="18" name="_dlc_DocIdItemGuid">
    <vt:lpwstr>d0fc1bc9-65da-4237-9998-649a0a940aa1</vt:lpwstr>
  </property>
  <property fmtid="{D5CDD505-2E9C-101B-9397-08002B2CF9AE}" pid="19" name="MSIP_Label_c4b26fd5-3efd-4a20-8a20-f4af9baafd95_Enabled">
    <vt:lpwstr>true</vt:lpwstr>
  </property>
  <property fmtid="{D5CDD505-2E9C-101B-9397-08002B2CF9AE}" pid="20" name="MSIP_Label_c4b26fd5-3efd-4a20-8a20-f4af9baafd95_SetDate">
    <vt:lpwstr>2025-06-25T07:12:50Z</vt:lpwstr>
  </property>
  <property fmtid="{D5CDD505-2E9C-101B-9397-08002B2CF9AE}" pid="21" name="MSIP_Label_c4b26fd5-3efd-4a20-8a20-f4af9baafd95_Method">
    <vt:lpwstr>Privileged</vt:lpwstr>
  </property>
  <property fmtid="{D5CDD505-2E9C-101B-9397-08002B2CF9AE}" pid="22" name="MSIP_Label_c4b26fd5-3efd-4a20-8a20-f4af9baafd95_Name">
    <vt:lpwstr>Official</vt:lpwstr>
  </property>
  <property fmtid="{D5CDD505-2E9C-101B-9397-08002B2CF9AE}" pid="23" name="MSIP_Label_c4b26fd5-3efd-4a20-8a20-f4af9baafd95_SiteId">
    <vt:lpwstr>b734b102-a267-429a-b45e-460c8ad63ae2</vt:lpwstr>
  </property>
  <property fmtid="{D5CDD505-2E9C-101B-9397-08002B2CF9AE}" pid="24" name="MSIP_Label_c4b26fd5-3efd-4a20-8a20-f4af9baafd95_ActionId">
    <vt:lpwstr>fd22db22-9df1-49ac-9b56-1347cd6c739e</vt:lpwstr>
  </property>
  <property fmtid="{D5CDD505-2E9C-101B-9397-08002B2CF9AE}" pid="25" name="MSIP_Label_c4b26fd5-3efd-4a20-8a20-f4af9baafd95_ContentBits">
    <vt:lpwstr>1</vt:lpwstr>
  </property>
  <property fmtid="{D5CDD505-2E9C-101B-9397-08002B2CF9AE}" pid="26" name="MSIP_Label_c4b26fd5-3efd-4a20-8a20-f4af9baafd95_Tag">
    <vt:lpwstr>10, 0, 1, 1</vt:lpwstr>
  </property>
</Properties>
</file>