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codeName="ThisWorkbook"/>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2" documentId="13_ncr:1_{9FF734AF-AB06-416F-B9C7-01DAAD6CFA1F}" xr6:coauthVersionLast="47" xr6:coauthVersionMax="47" xr10:uidLastSave="{DB4EF2D1-DF01-4544-8B49-E3D871AF2EC2}"/>
  <workbookProtection workbookAlgorithmName="SHA-512" workbookHashValue="xnU8s37UAeBrp7sdJ/ri25b3weH6wjCXC9Cyi9jFVNRng37WGPolxwhYxOshQm7mHp1QoKtB5pyFJjSlIcDLhA==" workbookSaltValue="a8biezUFaaNRezbb4DQhjw==" workbookSpinCount="100000" lockStructure="1"/>
  <bookViews>
    <workbookView xWindow="-120" yWindow="-120" windowWidth="29040" windowHeight="15720" tabRatio="854" xr2:uid="{00000000-000D-0000-FFFF-FFFF00000000}"/>
  </bookViews>
  <sheets>
    <sheet name="Summary" sheetId="19" r:id="rId1"/>
    <sheet name="Min_Discounts" sheetId="24" r:id="rId2"/>
    <sheet name="MFD-Colour_List" sheetId="23" r:id="rId3"/>
    <sheet name="MFD-Colour_Upg" sheetId="36" r:id="rId4"/>
    <sheet name="MFD-BW_List" sheetId="38" r:id="rId5"/>
    <sheet name="MFD-BW_Upg" sheetId="39" r:id="rId6"/>
    <sheet name="SFP-List" sheetId="33" r:id="rId7"/>
    <sheet name="SFP-Colour_Upg" sheetId="37" r:id="rId8"/>
    <sheet name="SFP-BW_Upg" sheetId="41" r:id="rId9"/>
    <sheet name="Prof_Services" sheetId="34" r:id="rId10"/>
    <sheet name="Software" sheetId="35" r:id="rId11"/>
    <sheet name="Lists" sheetId="32" state="hidden" r:id="rId12"/>
    <sheet name="Data" sheetId="31" state="hidden" r:id="rId13"/>
    <sheet name="Change_Log" sheetId="45" state="hidden" r:id="rId14"/>
  </sheets>
  <definedNames>
    <definedName name="_xlnm._FilterDatabase" localSheetId="12" hidden="1">Data!$A$1:$CZ$133</definedName>
    <definedName name="_xlnm._FilterDatabase" localSheetId="11">Lists!$A$1:$P$129</definedName>
    <definedName name="_xlnm._FilterDatabase" localSheetId="5" hidden="1">'MFD-BW_Upg'!$A$5:$N$5</definedName>
    <definedName name="_xlnm._FilterDatabase" localSheetId="3" hidden="1">'MFD-Colour_Upg'!$A$5:$Q$5</definedName>
    <definedName name="_xlnm._FilterDatabase" localSheetId="9" hidden="1">Prof_Services!$A$4:$G$32</definedName>
    <definedName name="_xlnm._FilterDatabase" localSheetId="8" hidden="1">'SFP-BW_Upg'!$A$5:$K$76</definedName>
    <definedName name="_xlnm._FilterDatabase" localSheetId="7" hidden="1">'SFP-Colour_Upg'!$A$5:$K$66</definedName>
    <definedName name="_xlnm._FilterDatabase" localSheetId="10" hidden="1">Software!$A$5:$K$46</definedName>
    <definedName name="DeviceLists">Lists!$I$2:$I$15</definedName>
    <definedName name="DeviceTypes">Lists!$A$2:$A$5</definedName>
    <definedName name="Locations">Lists!$R$2:$R$14</definedName>
    <definedName name="MFDLevels">Lists!$B$2:$B$5</definedName>
    <definedName name="MFDSups">Lists!$F$2:$F$5</definedName>
    <definedName name="_xlnm.Print_Area" localSheetId="1">Min_Discounts!$A$4:$I$11</definedName>
    <definedName name="_xlnm.Print_Area" localSheetId="0">Summary!$A$1:$G$20</definedName>
    <definedName name="SFPLevels">Lists!$D$2:$D$4</definedName>
    <definedName name="SFPSups">Lists!$G$2:$G$4</definedName>
    <definedName name="TCODevTypes">Lists!$A$8:$A$12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9" i="37" l="1"/>
  <c r="J29" i="37"/>
  <c r="I29" i="37"/>
  <c r="H29" i="37"/>
  <c r="G29" i="37"/>
  <c r="K49" i="41"/>
  <c r="J49" i="41"/>
  <c r="I49" i="41"/>
  <c r="H49" i="41"/>
  <c r="G49" i="41"/>
  <c r="F49" i="41"/>
  <c r="K18" i="41"/>
  <c r="J18" i="41"/>
  <c r="I18" i="41"/>
  <c r="H18" i="41"/>
  <c r="G18" i="41"/>
  <c r="F18" i="41"/>
  <c r="K14" i="41"/>
  <c r="J14" i="41"/>
  <c r="I14" i="41"/>
  <c r="H14" i="41"/>
  <c r="G14" i="41"/>
  <c r="F14" i="41"/>
  <c r="K6" i="41"/>
  <c r="J6" i="41"/>
  <c r="I6" i="41"/>
  <c r="H6" i="41"/>
  <c r="G6" i="41"/>
  <c r="F6" i="41"/>
  <c r="F29" i="37"/>
  <c r="K60" i="37"/>
  <c r="J60" i="37"/>
  <c r="I60" i="37"/>
  <c r="H60" i="37"/>
  <c r="G60" i="37"/>
  <c r="F60" i="37"/>
  <c r="K15" i="37"/>
  <c r="J15" i="37"/>
  <c r="I15" i="37"/>
  <c r="H15" i="37"/>
  <c r="G15" i="37"/>
  <c r="F15" i="37"/>
  <c r="K6" i="37"/>
  <c r="J6" i="37"/>
  <c r="I6" i="37"/>
  <c r="H6" i="37"/>
  <c r="G6" i="37"/>
  <c r="F6" i="37"/>
  <c r="S25" i="33"/>
  <c r="R25" i="33"/>
  <c r="Q25" i="33"/>
  <c r="P25" i="33"/>
  <c r="O25" i="33"/>
  <c r="N25" i="33"/>
  <c r="M25" i="33"/>
  <c r="M33" i="33" s="1"/>
  <c r="S24" i="33"/>
  <c r="S31" i="33" s="1"/>
  <c r="R24" i="33"/>
  <c r="R32" i="33" s="1"/>
  <c r="Q24" i="33"/>
  <c r="Q32" i="33" s="1"/>
  <c r="P24" i="33"/>
  <c r="P29" i="33" s="1"/>
  <c r="O24" i="33"/>
  <c r="O31" i="33" s="1"/>
  <c r="N24" i="33"/>
  <c r="N32" i="33" s="1"/>
  <c r="M24" i="33"/>
  <c r="M31" i="33" s="1"/>
  <c r="M34" i="33" l="1"/>
  <c r="M35" i="33" s="1"/>
  <c r="P26" i="33"/>
  <c r="P28" i="33"/>
  <c r="P30" i="33"/>
  <c r="P32" i="33"/>
  <c r="Q26" i="33"/>
  <c r="R26" i="33"/>
  <c r="R30" i="33"/>
  <c r="N27" i="33"/>
  <c r="N33" i="33" s="1"/>
  <c r="N29" i="33"/>
  <c r="N31" i="33"/>
  <c r="O26" i="33"/>
  <c r="O28" i="33"/>
  <c r="O30" i="33"/>
  <c r="O32" i="33"/>
  <c r="S26" i="33"/>
  <c r="S28" i="33"/>
  <c r="S30" i="33"/>
  <c r="S32" i="33"/>
  <c r="P31" i="33"/>
  <c r="Q27" i="33"/>
  <c r="Q33" i="33" s="1"/>
  <c r="Q29" i="33"/>
  <c r="Q31" i="33"/>
  <c r="N28" i="33"/>
  <c r="Q28" i="33"/>
  <c r="Q30" i="33"/>
  <c r="O29" i="33"/>
  <c r="P27" i="33"/>
  <c r="P33" i="33" s="1"/>
  <c r="R27" i="33"/>
  <c r="R33" i="33" s="1"/>
  <c r="R29" i="33"/>
  <c r="R31" i="33"/>
  <c r="M26" i="33"/>
  <c r="M28" i="33"/>
  <c r="M30" i="33"/>
  <c r="M32" i="33"/>
  <c r="N26" i="33"/>
  <c r="N30" i="33"/>
  <c r="R28" i="33"/>
  <c r="M27" i="33"/>
  <c r="M29" i="33"/>
  <c r="O27" i="33"/>
  <c r="O33" i="33" s="1"/>
  <c r="S27" i="33"/>
  <c r="S33" i="33" s="1"/>
  <c r="S29" i="33"/>
  <c r="S41" i="33"/>
  <c r="R41" i="33"/>
  <c r="Q41" i="33"/>
  <c r="P41" i="33"/>
  <c r="O41" i="33"/>
  <c r="N41" i="33"/>
  <c r="M41" i="33"/>
  <c r="S40" i="33"/>
  <c r="R40" i="33"/>
  <c r="Q40" i="33"/>
  <c r="P40" i="33"/>
  <c r="O40" i="33"/>
  <c r="N40" i="33"/>
  <c r="M40" i="33"/>
  <c r="L41" i="33"/>
  <c r="L40" i="33"/>
  <c r="S9" i="33"/>
  <c r="R9" i="33"/>
  <c r="Q9" i="33"/>
  <c r="P9" i="33"/>
  <c r="O9" i="33"/>
  <c r="N9" i="33"/>
  <c r="M9" i="33"/>
  <c r="S8" i="33"/>
  <c r="R8" i="33"/>
  <c r="Q8" i="33"/>
  <c r="P8" i="33"/>
  <c r="O8" i="33"/>
  <c r="N8" i="33"/>
  <c r="M8" i="33"/>
  <c r="L25" i="33"/>
  <c r="L24" i="33"/>
  <c r="L9" i="33"/>
  <c r="L8" i="33"/>
  <c r="D40" i="33"/>
  <c r="D47" i="33" s="1"/>
  <c r="E40" i="33"/>
  <c r="E47" i="33" s="1"/>
  <c r="F40" i="33"/>
  <c r="F48" i="33" s="1"/>
  <c r="G40" i="33"/>
  <c r="H40" i="33"/>
  <c r="H48" i="33" s="1"/>
  <c r="I40" i="33"/>
  <c r="I48" i="33" s="1"/>
  <c r="J40" i="33"/>
  <c r="J48" i="33" s="1"/>
  <c r="D41" i="33"/>
  <c r="D49" i="33" s="1"/>
  <c r="E41" i="33"/>
  <c r="E49" i="33" s="1"/>
  <c r="F41" i="33"/>
  <c r="F49" i="33" s="1"/>
  <c r="G41" i="33"/>
  <c r="H41" i="33"/>
  <c r="H49" i="33" s="1"/>
  <c r="I41" i="33"/>
  <c r="I50" i="33" s="1"/>
  <c r="I51" i="33" s="1"/>
  <c r="J41" i="33"/>
  <c r="J50" i="33" s="1"/>
  <c r="J51" i="33" s="1"/>
  <c r="C41" i="33"/>
  <c r="C50" i="33" s="1"/>
  <c r="C51" i="33" s="1"/>
  <c r="C40" i="33"/>
  <c r="C45" i="33" s="1"/>
  <c r="D24" i="33"/>
  <c r="E24" i="33"/>
  <c r="F24" i="33"/>
  <c r="G24" i="33"/>
  <c r="H24" i="33"/>
  <c r="I24" i="33"/>
  <c r="J24" i="33"/>
  <c r="D25" i="33"/>
  <c r="E25" i="33"/>
  <c r="F25" i="33"/>
  <c r="G25" i="33"/>
  <c r="H25" i="33"/>
  <c r="I25" i="33"/>
  <c r="J25" i="33"/>
  <c r="C25" i="33"/>
  <c r="C24" i="33"/>
  <c r="D9" i="33"/>
  <c r="E9" i="33"/>
  <c r="F9" i="33"/>
  <c r="G9" i="33"/>
  <c r="H9" i="33"/>
  <c r="I9" i="33"/>
  <c r="J9" i="33"/>
  <c r="C9" i="33"/>
  <c r="D8" i="33"/>
  <c r="E8" i="33"/>
  <c r="F8" i="33"/>
  <c r="G8" i="33"/>
  <c r="H8" i="33"/>
  <c r="I8" i="33"/>
  <c r="J8" i="33"/>
  <c r="C8" i="33"/>
  <c r="G161" i="39"/>
  <c r="H161" i="39"/>
  <c r="I161" i="39"/>
  <c r="J161" i="39"/>
  <c r="K161" i="39"/>
  <c r="L161" i="39"/>
  <c r="M161" i="39"/>
  <c r="N161" i="39"/>
  <c r="F161" i="39"/>
  <c r="G121" i="39"/>
  <c r="H121" i="39"/>
  <c r="I121" i="39"/>
  <c r="J121" i="39"/>
  <c r="K121" i="39"/>
  <c r="L121" i="39"/>
  <c r="M121" i="39"/>
  <c r="N121" i="39"/>
  <c r="F121" i="39"/>
  <c r="G40" i="39"/>
  <c r="H40" i="39"/>
  <c r="I40" i="39"/>
  <c r="J40" i="39"/>
  <c r="K40" i="39"/>
  <c r="L40" i="39"/>
  <c r="M40" i="39"/>
  <c r="N40" i="39"/>
  <c r="F40" i="39"/>
  <c r="G6" i="39"/>
  <c r="H6" i="39"/>
  <c r="I6" i="39"/>
  <c r="J6" i="39"/>
  <c r="K6" i="39"/>
  <c r="L6" i="39"/>
  <c r="M6" i="39"/>
  <c r="N6" i="39"/>
  <c r="F6" i="39"/>
  <c r="D38" i="38"/>
  <c r="E38" i="38"/>
  <c r="F38" i="38"/>
  <c r="G38" i="38"/>
  <c r="H38" i="38"/>
  <c r="I38" i="38"/>
  <c r="J38" i="38"/>
  <c r="K38" i="38"/>
  <c r="L38" i="38"/>
  <c r="M38" i="38"/>
  <c r="N38" i="38"/>
  <c r="D39" i="38"/>
  <c r="E39" i="38"/>
  <c r="F39" i="38"/>
  <c r="G39" i="38"/>
  <c r="H39" i="38"/>
  <c r="I39" i="38"/>
  <c r="J39" i="38"/>
  <c r="K39" i="38"/>
  <c r="L39" i="38"/>
  <c r="M39" i="38"/>
  <c r="N39" i="38"/>
  <c r="C39" i="38"/>
  <c r="C38" i="38"/>
  <c r="D23" i="38"/>
  <c r="E23" i="38"/>
  <c r="F23" i="38"/>
  <c r="G23" i="38"/>
  <c r="H23" i="38"/>
  <c r="I23" i="38"/>
  <c r="J23" i="38"/>
  <c r="K23" i="38"/>
  <c r="L23" i="38"/>
  <c r="M23" i="38"/>
  <c r="N23" i="38"/>
  <c r="D24" i="38"/>
  <c r="E24" i="38"/>
  <c r="F24" i="38"/>
  <c r="G24" i="38"/>
  <c r="H24" i="38"/>
  <c r="I24" i="38"/>
  <c r="J24" i="38"/>
  <c r="K24" i="38"/>
  <c r="L24" i="38"/>
  <c r="M24" i="38"/>
  <c r="N24" i="38"/>
  <c r="C24" i="38"/>
  <c r="C23" i="38"/>
  <c r="D9" i="38"/>
  <c r="D16" i="38" s="1"/>
  <c r="E9" i="38"/>
  <c r="E16" i="38" s="1"/>
  <c r="F9" i="38"/>
  <c r="G9" i="38"/>
  <c r="H9" i="38"/>
  <c r="I9" i="38"/>
  <c r="J9" i="38"/>
  <c r="K9" i="38"/>
  <c r="L9" i="38"/>
  <c r="M9" i="38"/>
  <c r="N9" i="38"/>
  <c r="C9" i="38"/>
  <c r="D8" i="38"/>
  <c r="D14" i="38" s="1"/>
  <c r="D17" i="38" s="1"/>
  <c r="D18" i="38" s="1"/>
  <c r="E8" i="38"/>
  <c r="E14" i="38" s="1"/>
  <c r="E17" i="38" s="1"/>
  <c r="E18" i="38" s="1"/>
  <c r="F8" i="38"/>
  <c r="G8" i="38"/>
  <c r="H8" i="38"/>
  <c r="I8" i="38"/>
  <c r="J8" i="38"/>
  <c r="K8" i="38"/>
  <c r="L8" i="38"/>
  <c r="M8" i="38"/>
  <c r="N8" i="38"/>
  <c r="C8" i="38"/>
  <c r="G151" i="36"/>
  <c r="H151" i="36"/>
  <c r="I151" i="36"/>
  <c r="J151" i="36"/>
  <c r="K151" i="36"/>
  <c r="L151" i="36"/>
  <c r="M151" i="36"/>
  <c r="N151" i="36"/>
  <c r="O151" i="36"/>
  <c r="P151" i="36"/>
  <c r="Q151" i="36"/>
  <c r="F151" i="36"/>
  <c r="G112" i="36"/>
  <c r="H112" i="36"/>
  <c r="I112" i="36"/>
  <c r="J112" i="36"/>
  <c r="K112" i="36"/>
  <c r="L112" i="36"/>
  <c r="M112" i="36"/>
  <c r="N112" i="36"/>
  <c r="O112" i="36"/>
  <c r="P112" i="36"/>
  <c r="Q112" i="36"/>
  <c r="F112" i="36"/>
  <c r="G39" i="36"/>
  <c r="H39" i="36"/>
  <c r="I39" i="36"/>
  <c r="J39" i="36"/>
  <c r="K39" i="36"/>
  <c r="L39" i="36"/>
  <c r="M39" i="36"/>
  <c r="N39" i="36"/>
  <c r="O39" i="36"/>
  <c r="P39" i="36"/>
  <c r="Q39" i="36"/>
  <c r="F39" i="36"/>
  <c r="G6" i="36"/>
  <c r="H6" i="36"/>
  <c r="I6" i="36"/>
  <c r="J6" i="36"/>
  <c r="K6" i="36"/>
  <c r="L6" i="36"/>
  <c r="M6" i="36"/>
  <c r="N6" i="36"/>
  <c r="O6" i="36"/>
  <c r="P6" i="36"/>
  <c r="Q6" i="36"/>
  <c r="F6" i="36"/>
  <c r="D41" i="23"/>
  <c r="E41" i="23"/>
  <c r="F41" i="23"/>
  <c r="G41" i="23"/>
  <c r="H41" i="23"/>
  <c r="I41" i="23"/>
  <c r="J41" i="23"/>
  <c r="K41" i="23"/>
  <c r="L41" i="23"/>
  <c r="M41" i="23"/>
  <c r="N41" i="23"/>
  <c r="O41" i="23"/>
  <c r="P41" i="23"/>
  <c r="Q41" i="23"/>
  <c r="R41" i="23"/>
  <c r="D42" i="23"/>
  <c r="E42" i="23"/>
  <c r="F42" i="23"/>
  <c r="G42" i="23"/>
  <c r="H42" i="23"/>
  <c r="I42" i="23"/>
  <c r="J42" i="23"/>
  <c r="K42" i="23"/>
  <c r="L42" i="23"/>
  <c r="M42" i="23"/>
  <c r="N42" i="23"/>
  <c r="O42" i="23"/>
  <c r="P42" i="23"/>
  <c r="Q42" i="23"/>
  <c r="R42" i="23"/>
  <c r="C42" i="23"/>
  <c r="C41" i="23"/>
  <c r="D26" i="23"/>
  <c r="E26" i="23"/>
  <c r="F26" i="23"/>
  <c r="G26" i="23"/>
  <c r="H26" i="23"/>
  <c r="I26" i="23"/>
  <c r="J26" i="23"/>
  <c r="K26" i="23"/>
  <c r="L26" i="23"/>
  <c r="M26" i="23"/>
  <c r="N26" i="23"/>
  <c r="O26" i="23"/>
  <c r="P26" i="23"/>
  <c r="Q26" i="23"/>
  <c r="R26" i="23"/>
  <c r="C26" i="23"/>
  <c r="D25" i="23"/>
  <c r="E25" i="23"/>
  <c r="F25" i="23"/>
  <c r="G25" i="23"/>
  <c r="H25" i="23"/>
  <c r="I25" i="23"/>
  <c r="J25" i="23"/>
  <c r="K25" i="23"/>
  <c r="L25" i="23"/>
  <c r="M25" i="23"/>
  <c r="N25" i="23"/>
  <c r="O25" i="23"/>
  <c r="P25" i="23"/>
  <c r="Q25" i="23"/>
  <c r="R25" i="23"/>
  <c r="C25" i="23"/>
  <c r="D10" i="23"/>
  <c r="E10" i="23"/>
  <c r="F10" i="23"/>
  <c r="G10" i="23"/>
  <c r="H10" i="23"/>
  <c r="I10" i="23"/>
  <c r="J10" i="23"/>
  <c r="K10" i="23"/>
  <c r="L10" i="23"/>
  <c r="M10" i="23"/>
  <c r="N10" i="23"/>
  <c r="O10" i="23"/>
  <c r="P10" i="23"/>
  <c r="Q10" i="23"/>
  <c r="R10" i="23"/>
  <c r="C10" i="23"/>
  <c r="D9" i="23"/>
  <c r="E9" i="23"/>
  <c r="F9" i="23"/>
  <c r="G9" i="23"/>
  <c r="H9" i="23"/>
  <c r="I9" i="23"/>
  <c r="J9" i="23"/>
  <c r="K9" i="23"/>
  <c r="L9" i="23"/>
  <c r="M9" i="23"/>
  <c r="N9" i="23"/>
  <c r="O9" i="23"/>
  <c r="P9" i="23"/>
  <c r="Q9" i="23"/>
  <c r="R9" i="23"/>
  <c r="C9" i="23"/>
  <c r="CX100" i="31"/>
  <c r="CX99" i="31"/>
  <c r="CX98" i="31"/>
  <c r="CX97" i="31"/>
  <c r="CX96" i="31"/>
  <c r="CX95" i="31"/>
  <c r="CX94" i="31"/>
  <c r="CX93" i="31"/>
  <c r="CX92" i="31"/>
  <c r="CX91" i="31"/>
  <c r="CX90" i="31"/>
  <c r="CX89" i="31"/>
  <c r="CX88" i="31"/>
  <c r="CX87" i="31"/>
  <c r="CX86" i="31"/>
  <c r="CX85" i="31"/>
  <c r="CX84" i="31"/>
  <c r="CX83" i="31"/>
  <c r="CX82" i="31"/>
  <c r="CX81" i="31"/>
  <c r="CX80" i="31"/>
  <c r="CX79" i="31"/>
  <c r="CX78" i="31"/>
  <c r="CX77" i="31"/>
  <c r="CX76" i="31"/>
  <c r="CX75" i="31"/>
  <c r="CX74" i="31"/>
  <c r="CX73" i="31"/>
  <c r="CX72" i="31"/>
  <c r="CX71" i="31"/>
  <c r="CX70" i="31"/>
  <c r="CX69" i="31"/>
  <c r="CX68" i="31"/>
  <c r="CX67" i="31"/>
  <c r="CX66" i="31"/>
  <c r="CX65" i="31"/>
  <c r="CX64" i="31"/>
  <c r="CX63" i="31"/>
  <c r="CX62" i="31"/>
  <c r="CX61" i="31"/>
  <c r="CX60" i="31"/>
  <c r="CX59" i="31"/>
  <c r="CX58" i="31"/>
  <c r="CX57" i="31"/>
  <c r="CX56" i="31"/>
  <c r="CX55" i="31"/>
  <c r="CX54" i="31"/>
  <c r="CX53" i="31"/>
  <c r="CX52" i="31"/>
  <c r="CX51" i="31"/>
  <c r="CX50" i="31"/>
  <c r="CX49" i="31"/>
  <c r="CX48" i="31"/>
  <c r="CX47" i="31"/>
  <c r="CX46" i="31"/>
  <c r="CX45" i="31"/>
  <c r="CX44" i="31"/>
  <c r="CX43" i="31"/>
  <c r="CX42" i="31"/>
  <c r="CX41" i="31"/>
  <c r="CX40" i="31"/>
  <c r="CX39" i="31"/>
  <c r="CX38" i="31"/>
  <c r="CX37" i="31"/>
  <c r="CX36" i="31"/>
  <c r="CX35" i="31"/>
  <c r="CX34" i="31"/>
  <c r="CX33" i="31"/>
  <c r="CX32" i="31"/>
  <c r="CX31" i="31"/>
  <c r="CX30" i="31"/>
  <c r="CX29" i="31"/>
  <c r="CX28" i="31"/>
  <c r="CX27" i="31"/>
  <c r="CX26" i="31"/>
  <c r="CX25" i="31"/>
  <c r="CX24" i="31"/>
  <c r="CX23" i="31"/>
  <c r="CX22" i="31"/>
  <c r="CX21" i="31"/>
  <c r="CX20" i="31"/>
  <c r="CX19" i="31"/>
  <c r="CX18" i="31"/>
  <c r="CX17" i="31"/>
  <c r="CX16" i="31"/>
  <c r="CX15" i="31"/>
  <c r="CX14" i="31"/>
  <c r="CX13" i="31"/>
  <c r="CX12" i="31"/>
  <c r="CX11" i="31"/>
  <c r="CX10" i="31"/>
  <c r="CX9" i="31"/>
  <c r="CX8" i="31"/>
  <c r="CX6" i="31"/>
  <c r="CX5" i="31"/>
  <c r="CX4" i="31"/>
  <c r="CX3" i="31"/>
  <c r="CX2" i="31"/>
  <c r="CX133" i="31"/>
  <c r="CX132" i="31"/>
  <c r="CX131" i="31"/>
  <c r="CX130" i="31"/>
  <c r="CX129" i="31"/>
  <c r="CX128" i="31"/>
  <c r="CX127" i="31"/>
  <c r="CX126" i="31"/>
  <c r="CX125" i="31"/>
  <c r="CX124" i="31"/>
  <c r="CX123" i="31"/>
  <c r="CX122" i="31"/>
  <c r="CX121" i="31"/>
  <c r="CX120" i="31"/>
  <c r="CX119" i="31"/>
  <c r="CX118" i="31"/>
  <c r="CX117" i="31"/>
  <c r="CX116" i="31"/>
  <c r="CX115" i="31"/>
  <c r="CX114" i="31"/>
  <c r="CX113" i="31"/>
  <c r="CX112" i="31"/>
  <c r="CX111" i="31"/>
  <c r="CX110" i="31"/>
  <c r="CX109" i="31"/>
  <c r="CX108" i="31"/>
  <c r="CX107" i="31"/>
  <c r="CX106" i="31"/>
  <c r="CX105" i="31"/>
  <c r="CX104" i="31"/>
  <c r="CX103" i="31"/>
  <c r="CX102" i="31"/>
  <c r="CX101" i="31"/>
  <c r="CW101" i="31"/>
  <c r="CW133" i="31"/>
  <c r="CW132" i="31"/>
  <c r="CW131" i="31"/>
  <c r="CW130" i="31"/>
  <c r="CW129" i="31"/>
  <c r="CW128" i="31"/>
  <c r="CW127" i="31"/>
  <c r="CW126" i="31"/>
  <c r="CW125" i="31"/>
  <c r="CW124" i="31"/>
  <c r="CW123" i="31"/>
  <c r="CW122" i="31"/>
  <c r="CW121" i="31"/>
  <c r="CW120" i="31"/>
  <c r="CW119" i="31"/>
  <c r="CW118" i="31"/>
  <c r="CW117" i="31"/>
  <c r="CW116" i="31"/>
  <c r="CW115" i="31"/>
  <c r="CW114" i="31"/>
  <c r="CW113" i="31"/>
  <c r="CW112" i="31"/>
  <c r="CW111" i="31"/>
  <c r="CW110" i="31"/>
  <c r="CW109" i="31"/>
  <c r="CW108" i="31"/>
  <c r="CW107" i="31"/>
  <c r="CW106" i="31"/>
  <c r="CW105" i="31"/>
  <c r="CW104" i="31"/>
  <c r="CW103" i="31"/>
  <c r="CW102" i="31"/>
  <c r="CW100" i="31"/>
  <c r="CW99" i="31"/>
  <c r="CW98" i="31"/>
  <c r="CW97" i="31"/>
  <c r="CW96" i="31"/>
  <c r="CW95" i="31"/>
  <c r="CW94" i="31"/>
  <c r="CW93" i="31"/>
  <c r="CW92" i="31"/>
  <c r="CW91" i="31"/>
  <c r="CW90" i="31"/>
  <c r="CW89" i="31"/>
  <c r="CW88" i="31"/>
  <c r="CW87" i="31"/>
  <c r="CW86" i="31"/>
  <c r="CW85" i="31"/>
  <c r="CW84" i="31"/>
  <c r="CW83" i="31"/>
  <c r="CW82" i="31"/>
  <c r="CW81" i="31"/>
  <c r="CW80" i="31"/>
  <c r="CW79" i="31"/>
  <c r="CW78" i="31"/>
  <c r="CW77" i="31"/>
  <c r="CW76" i="31"/>
  <c r="CW75" i="31"/>
  <c r="CW74" i="31"/>
  <c r="CW73" i="31"/>
  <c r="CW72" i="31"/>
  <c r="CW71" i="31"/>
  <c r="CW70" i="31"/>
  <c r="CW69" i="31"/>
  <c r="CW68" i="31"/>
  <c r="CW67" i="31"/>
  <c r="CW66" i="31"/>
  <c r="CW65" i="31"/>
  <c r="CW64" i="31"/>
  <c r="CW63" i="31"/>
  <c r="CW62" i="31"/>
  <c r="CW61" i="31"/>
  <c r="CW60" i="31"/>
  <c r="CW59" i="31"/>
  <c r="CW58" i="31"/>
  <c r="CW57" i="31"/>
  <c r="CW56" i="31"/>
  <c r="CW55" i="31"/>
  <c r="CW54" i="31"/>
  <c r="CW53" i="31"/>
  <c r="CW52" i="31"/>
  <c r="CW51" i="31"/>
  <c r="CW50" i="31"/>
  <c r="CW49" i="31"/>
  <c r="CW48" i="31"/>
  <c r="CW47" i="31"/>
  <c r="CW46" i="31"/>
  <c r="CW45" i="31"/>
  <c r="CW44" i="31"/>
  <c r="CW43" i="31"/>
  <c r="CW42" i="31"/>
  <c r="CW41" i="31"/>
  <c r="CW40" i="31"/>
  <c r="CW39" i="31"/>
  <c r="CW38" i="31"/>
  <c r="CW37" i="31"/>
  <c r="CW36" i="31"/>
  <c r="CW35" i="31"/>
  <c r="CW34" i="31"/>
  <c r="CW33" i="31"/>
  <c r="CW32" i="31"/>
  <c r="CW31" i="31"/>
  <c r="CW30" i="31"/>
  <c r="CW29" i="31"/>
  <c r="CW28" i="31"/>
  <c r="CW27" i="31"/>
  <c r="CW26" i="31"/>
  <c r="CW25" i="31"/>
  <c r="CW24" i="31"/>
  <c r="CW23" i="31"/>
  <c r="CW22" i="31"/>
  <c r="CW21" i="31"/>
  <c r="CW20" i="31"/>
  <c r="CW19" i="31"/>
  <c r="CW18" i="31"/>
  <c r="CW17" i="31"/>
  <c r="CW16" i="31"/>
  <c r="CW15" i="31"/>
  <c r="CW14" i="31"/>
  <c r="CW13" i="31"/>
  <c r="CW12" i="31"/>
  <c r="CW11" i="31"/>
  <c r="CW10" i="31"/>
  <c r="CW9" i="31"/>
  <c r="CW8" i="31"/>
  <c r="CW6" i="31"/>
  <c r="CW5" i="31"/>
  <c r="CW4" i="31"/>
  <c r="CW3" i="31"/>
  <c r="CW2" i="31"/>
  <c r="CZ133" i="31"/>
  <c r="CZ132" i="31"/>
  <c r="CZ131" i="31"/>
  <c r="CZ130" i="31"/>
  <c r="CZ129" i="31"/>
  <c r="CZ128" i="31"/>
  <c r="CZ127" i="31"/>
  <c r="CZ126" i="31"/>
  <c r="CZ125" i="31"/>
  <c r="CZ124" i="31"/>
  <c r="CZ123" i="31"/>
  <c r="CZ122" i="31"/>
  <c r="CZ121" i="31"/>
  <c r="CZ120" i="31"/>
  <c r="CZ119" i="31"/>
  <c r="CZ118" i="31"/>
  <c r="CZ117" i="31"/>
  <c r="CZ116" i="31"/>
  <c r="CZ115" i="31"/>
  <c r="CZ114" i="31"/>
  <c r="CZ113" i="31"/>
  <c r="CZ112" i="31"/>
  <c r="CZ111" i="31"/>
  <c r="CZ110" i="31"/>
  <c r="CZ109" i="31"/>
  <c r="CZ108" i="31"/>
  <c r="CZ107" i="31"/>
  <c r="CZ106" i="31"/>
  <c r="CZ105" i="31"/>
  <c r="CZ104" i="31"/>
  <c r="CZ103" i="31"/>
  <c r="CZ102" i="31"/>
  <c r="CZ101" i="31"/>
  <c r="CZ100" i="31"/>
  <c r="CZ99" i="31"/>
  <c r="CZ98" i="31"/>
  <c r="CZ97" i="31"/>
  <c r="CZ96" i="31"/>
  <c r="CZ95" i="31"/>
  <c r="CZ94" i="31"/>
  <c r="CZ93" i="31"/>
  <c r="CZ92" i="31"/>
  <c r="CZ91" i="31"/>
  <c r="CZ90" i="31"/>
  <c r="CZ89" i="31"/>
  <c r="CZ88" i="31"/>
  <c r="CZ87" i="31"/>
  <c r="CZ86" i="31"/>
  <c r="CZ85" i="31"/>
  <c r="CZ84" i="31"/>
  <c r="CZ83" i="31"/>
  <c r="CZ82" i="31"/>
  <c r="CZ81" i="31"/>
  <c r="CZ80" i="31"/>
  <c r="CZ79" i="31"/>
  <c r="CZ78" i="31"/>
  <c r="CZ77" i="31"/>
  <c r="CZ76" i="31"/>
  <c r="CZ75" i="31"/>
  <c r="CZ74" i="31"/>
  <c r="CZ73" i="31"/>
  <c r="CZ72" i="31"/>
  <c r="CZ71" i="31"/>
  <c r="CZ70" i="31"/>
  <c r="CZ69" i="31"/>
  <c r="CZ68" i="31"/>
  <c r="CZ67" i="31"/>
  <c r="CZ66" i="31"/>
  <c r="CZ65" i="31"/>
  <c r="CZ64" i="31"/>
  <c r="CZ63" i="31"/>
  <c r="CZ62" i="31"/>
  <c r="CZ61" i="31"/>
  <c r="CZ60" i="31"/>
  <c r="CZ59" i="31"/>
  <c r="CZ58" i="31"/>
  <c r="CZ57" i="31"/>
  <c r="CZ56" i="31"/>
  <c r="CZ55" i="31"/>
  <c r="CZ54" i="31"/>
  <c r="CZ53" i="31"/>
  <c r="CZ52" i="31"/>
  <c r="CZ51" i="31"/>
  <c r="CZ50" i="31"/>
  <c r="CZ49" i="31"/>
  <c r="CZ48" i="31"/>
  <c r="CZ47" i="31"/>
  <c r="CZ46" i="31"/>
  <c r="CZ45" i="31"/>
  <c r="CZ44" i="31"/>
  <c r="CZ43" i="31"/>
  <c r="CZ42" i="31"/>
  <c r="CZ41" i="31"/>
  <c r="CZ40" i="31"/>
  <c r="CZ39" i="31"/>
  <c r="CZ38" i="31"/>
  <c r="CZ37" i="31"/>
  <c r="CZ36" i="31"/>
  <c r="CZ35" i="31"/>
  <c r="CZ34" i="31"/>
  <c r="CZ33" i="31"/>
  <c r="CZ32" i="31"/>
  <c r="CZ31" i="31"/>
  <c r="CZ30" i="31"/>
  <c r="CZ29" i="31"/>
  <c r="CZ28" i="31"/>
  <c r="CZ27" i="31"/>
  <c r="CZ26" i="31"/>
  <c r="CZ25" i="31"/>
  <c r="CZ24" i="31"/>
  <c r="CZ23" i="31"/>
  <c r="CZ22" i="31"/>
  <c r="CZ21" i="31"/>
  <c r="CZ20" i="31"/>
  <c r="CZ19" i="31"/>
  <c r="CZ18" i="31"/>
  <c r="CZ17" i="31"/>
  <c r="CZ16" i="31"/>
  <c r="CZ15" i="31"/>
  <c r="CZ14" i="31"/>
  <c r="CZ13" i="31"/>
  <c r="CZ12" i="31"/>
  <c r="CZ11" i="31"/>
  <c r="CZ10" i="31"/>
  <c r="CZ9" i="31"/>
  <c r="CZ8" i="31"/>
  <c r="CZ7" i="31"/>
  <c r="CZ6" i="31"/>
  <c r="CZ5" i="31"/>
  <c r="CZ4" i="31"/>
  <c r="CZ3" i="31"/>
  <c r="CZ2" i="31"/>
  <c r="L15" i="19"/>
  <c r="S34" i="33" l="1"/>
  <c r="P34" i="33"/>
  <c r="N34" i="33"/>
  <c r="Q34" i="33"/>
  <c r="S16" i="33"/>
  <c r="S14" i="33"/>
  <c r="S12" i="33"/>
  <c r="S10" i="33"/>
  <c r="S15" i="33"/>
  <c r="S13" i="33"/>
  <c r="S11" i="33"/>
  <c r="R43" i="33"/>
  <c r="R49" i="33" s="1"/>
  <c r="R45" i="33"/>
  <c r="R48" i="33"/>
  <c r="R46" i="33"/>
  <c r="R44" i="33"/>
  <c r="R42" i="33"/>
  <c r="R47" i="33"/>
  <c r="Q18" i="33"/>
  <c r="Q19" i="33" s="1"/>
  <c r="Q17" i="33"/>
  <c r="O49" i="33"/>
  <c r="O50" i="33"/>
  <c r="O51" i="33" s="1"/>
  <c r="L27" i="33"/>
  <c r="L33" i="33" s="1"/>
  <c r="L26" i="33"/>
  <c r="L28" i="33"/>
  <c r="L32" i="33"/>
  <c r="L30" i="33"/>
  <c r="L29" i="33"/>
  <c r="L31" i="33"/>
  <c r="M17" i="33"/>
  <c r="M18" i="33"/>
  <c r="M19" i="33" s="1"/>
  <c r="S17" i="33"/>
  <c r="S18" i="33"/>
  <c r="S19" i="33" s="1"/>
  <c r="N18" i="33"/>
  <c r="N19" i="33" s="1"/>
  <c r="N17" i="33"/>
  <c r="O18" i="33"/>
  <c r="O19" i="33" s="1"/>
  <c r="O17" i="33"/>
  <c r="N49" i="33"/>
  <c r="N50" i="33"/>
  <c r="N51" i="33" s="1"/>
  <c r="M15" i="33"/>
  <c r="M13" i="33"/>
  <c r="M11" i="33"/>
  <c r="M16" i="33"/>
  <c r="M14" i="33"/>
  <c r="M12" i="33"/>
  <c r="M10" i="33"/>
  <c r="L46" i="33"/>
  <c r="L45" i="33"/>
  <c r="L47" i="33"/>
  <c r="L44" i="33"/>
  <c r="L43" i="33"/>
  <c r="L48" i="33"/>
  <c r="L42" i="33"/>
  <c r="S47" i="33"/>
  <c r="S43" i="33"/>
  <c r="S49" i="33" s="1"/>
  <c r="S48" i="33"/>
  <c r="S46" i="33"/>
  <c r="S44" i="33"/>
  <c r="S42" i="33"/>
  <c r="S45" i="33"/>
  <c r="M50" i="33"/>
  <c r="M51" i="33" s="1"/>
  <c r="M49" i="33"/>
  <c r="N14" i="33"/>
  <c r="N10" i="33"/>
  <c r="N15" i="33"/>
  <c r="N13" i="33"/>
  <c r="N11" i="33"/>
  <c r="N16" i="33"/>
  <c r="N12" i="33"/>
  <c r="L50" i="33"/>
  <c r="L51" i="33" s="1"/>
  <c r="L49" i="33"/>
  <c r="R34" i="33"/>
  <c r="O13" i="33"/>
  <c r="O16" i="33"/>
  <c r="O14" i="33"/>
  <c r="O12" i="33"/>
  <c r="O10" i="33"/>
  <c r="O15" i="33"/>
  <c r="O11" i="33"/>
  <c r="M48" i="33"/>
  <c r="M46" i="33"/>
  <c r="M44" i="33"/>
  <c r="M42" i="33"/>
  <c r="M47" i="33"/>
  <c r="M45" i="33"/>
  <c r="M43" i="33"/>
  <c r="Q45" i="33"/>
  <c r="Q48" i="33"/>
  <c r="Q46" i="33"/>
  <c r="Q44" i="33"/>
  <c r="Q42" i="33"/>
  <c r="Q47" i="33"/>
  <c r="Q43" i="33"/>
  <c r="Q49" i="33" s="1"/>
  <c r="P13" i="33"/>
  <c r="P11" i="33"/>
  <c r="P17" i="33" s="1"/>
  <c r="P16" i="33"/>
  <c r="P14" i="33"/>
  <c r="P12" i="33"/>
  <c r="P10" i="33"/>
  <c r="P15" i="33"/>
  <c r="N47" i="33"/>
  <c r="N45" i="33"/>
  <c r="N43" i="33"/>
  <c r="N48" i="33"/>
  <c r="N46" i="33"/>
  <c r="N44" i="33"/>
  <c r="N42" i="33"/>
  <c r="Q15" i="33"/>
  <c r="Q11" i="33"/>
  <c r="Q16" i="33"/>
  <c r="Q14" i="33"/>
  <c r="Q12" i="33"/>
  <c r="Q10" i="33"/>
  <c r="Q13" i="33"/>
  <c r="O47" i="33"/>
  <c r="O45" i="33"/>
  <c r="O43" i="33"/>
  <c r="O48" i="33"/>
  <c r="O46" i="33"/>
  <c r="O44" i="33"/>
  <c r="O42" i="33"/>
  <c r="R15" i="33"/>
  <c r="R13" i="33"/>
  <c r="R11" i="33"/>
  <c r="R17" i="33" s="1"/>
  <c r="R16" i="33"/>
  <c r="R14" i="33"/>
  <c r="R12" i="33"/>
  <c r="R10" i="33"/>
  <c r="P48" i="33"/>
  <c r="P44" i="33"/>
  <c r="P47" i="33"/>
  <c r="P45" i="33"/>
  <c r="P43" i="33"/>
  <c r="P49" i="33" s="1"/>
  <c r="P46" i="33"/>
  <c r="P42" i="33"/>
  <c r="O34" i="33"/>
  <c r="G48" i="33"/>
  <c r="G43" i="33"/>
  <c r="G49" i="33" s="1"/>
  <c r="I45" i="33"/>
  <c r="F47" i="33"/>
  <c r="D10" i="38"/>
  <c r="G47" i="33"/>
  <c r="J49" i="33"/>
  <c r="F43" i="33"/>
  <c r="F45" i="33"/>
  <c r="C47" i="33"/>
  <c r="C48" i="33"/>
  <c r="D48" i="33"/>
  <c r="C49" i="33"/>
  <c r="D42" i="33"/>
  <c r="E42" i="33"/>
  <c r="G45" i="33"/>
  <c r="H45" i="33"/>
  <c r="D46" i="33"/>
  <c r="C43" i="33"/>
  <c r="E46" i="33"/>
  <c r="C46" i="33"/>
  <c r="H43" i="33"/>
  <c r="H50" i="33"/>
  <c r="H51" i="33" s="1"/>
  <c r="H47" i="33"/>
  <c r="I47" i="33"/>
  <c r="I43" i="33"/>
  <c r="E48" i="33"/>
  <c r="D44" i="33"/>
  <c r="C42" i="33"/>
  <c r="E44" i="33"/>
  <c r="I49" i="33"/>
  <c r="D13" i="38"/>
  <c r="E13" i="38"/>
  <c r="E15" i="38"/>
  <c r="J43" i="33"/>
  <c r="J45" i="33"/>
  <c r="J47" i="33"/>
  <c r="D50" i="33"/>
  <c r="D51" i="33" s="1"/>
  <c r="F42" i="33"/>
  <c r="F44" i="33"/>
  <c r="F46" i="33"/>
  <c r="G42" i="33"/>
  <c r="G44" i="33"/>
  <c r="G46" i="33"/>
  <c r="F50" i="33"/>
  <c r="F51" i="33" s="1"/>
  <c r="H42" i="33"/>
  <c r="H44" i="33"/>
  <c r="H46" i="33"/>
  <c r="C44" i="33"/>
  <c r="D43" i="33"/>
  <c r="D45" i="33"/>
  <c r="E50" i="33"/>
  <c r="E51" i="33" s="1"/>
  <c r="I42" i="33"/>
  <c r="I44" i="33"/>
  <c r="I46" i="33"/>
  <c r="J42" i="33"/>
  <c r="J44" i="33"/>
  <c r="J46" i="33"/>
  <c r="E43" i="33"/>
  <c r="E45" i="33"/>
  <c r="D11" i="38"/>
  <c r="E11" i="38"/>
  <c r="D15" i="38"/>
  <c r="E10" i="38"/>
  <c r="D12" i="38"/>
  <c r="E12" i="38"/>
  <c r="J23" i="19"/>
  <c r="F23" i="19"/>
  <c r="K25" i="19"/>
  <c r="I23" i="19"/>
  <c r="K23" i="19"/>
  <c r="F25" i="19"/>
  <c r="H25" i="19"/>
  <c r="I25" i="19"/>
  <c r="E23" i="19"/>
  <c r="J25" i="19"/>
  <c r="F24" i="19"/>
  <c r="H23" i="19"/>
  <c r="G24" i="19"/>
  <c r="D24" i="19"/>
  <c r="E24" i="19"/>
  <c r="H24" i="19"/>
  <c r="D25" i="19"/>
  <c r="J24" i="19"/>
  <c r="D23" i="19"/>
  <c r="I24" i="19"/>
  <c r="E25" i="19"/>
  <c r="K24" i="19"/>
  <c r="G25" i="19"/>
  <c r="G23" i="19"/>
  <c r="G50" i="33" l="1"/>
  <c r="G51" i="33" s="1"/>
  <c r="Q50" i="33"/>
  <c r="P18" i="33"/>
  <c r="P50" i="33"/>
  <c r="S50" i="33"/>
  <c r="R50" i="33"/>
  <c r="R18" i="33"/>
  <c r="L34" i="33"/>
  <c r="O35" i="33" s="1"/>
  <c r="N35" i="33" l="1"/>
  <c r="R35" i="33"/>
  <c r="Q35" i="33"/>
  <c r="S51" i="33"/>
  <c r="Q51" i="33"/>
  <c r="P51" i="33"/>
  <c r="P35" i="33"/>
  <c r="S35" i="33"/>
  <c r="L35" i="33"/>
  <c r="R51" i="33"/>
  <c r="L18" i="33"/>
  <c r="P19" i="33" s="1"/>
  <c r="I32" i="33"/>
  <c r="K43" i="23"/>
  <c r="G11" i="23"/>
  <c r="C12" i="23"/>
  <c r="R19" i="33" l="1"/>
  <c r="L19" i="33"/>
  <c r="L17" i="33"/>
  <c r="L13" i="33"/>
  <c r="C11" i="23"/>
  <c r="L16" i="33" l="1"/>
  <c r="L12" i="33"/>
  <c r="L14" i="33"/>
  <c r="L11" i="33"/>
  <c r="L15" i="33"/>
  <c r="L10" i="33"/>
  <c r="C3" i="19" l="1"/>
  <c r="G32" i="33" l="1"/>
  <c r="H33" i="33"/>
  <c r="G33" i="33"/>
  <c r="H26" i="33"/>
  <c r="G26" i="33"/>
  <c r="H17" i="33"/>
  <c r="G17" i="33"/>
  <c r="H10" i="33"/>
  <c r="G10" i="33"/>
  <c r="I44" i="38"/>
  <c r="J44" i="38"/>
  <c r="K41" i="38"/>
  <c r="J41" i="38"/>
  <c r="I41" i="38"/>
  <c r="K27" i="38"/>
  <c r="J27" i="38"/>
  <c r="I27" i="38"/>
  <c r="K14" i="38"/>
  <c r="J10" i="38"/>
  <c r="K11" i="38"/>
  <c r="K15" i="38"/>
  <c r="J13" i="38"/>
  <c r="I13" i="38"/>
  <c r="N45" i="23"/>
  <c r="M45" i="23"/>
  <c r="L49" i="23"/>
  <c r="K49" i="23"/>
  <c r="N30" i="23"/>
  <c r="N27" i="23"/>
  <c r="M31" i="23"/>
  <c r="L31" i="23"/>
  <c r="K28" i="23"/>
  <c r="K34" i="23" s="1"/>
  <c r="N13" i="23"/>
  <c r="M17" i="23"/>
  <c r="L14" i="23"/>
  <c r="K14" i="23"/>
  <c r="J45" i="38" l="1"/>
  <c r="N47" i="23"/>
  <c r="N29" i="23"/>
  <c r="L27" i="23"/>
  <c r="L45" i="23"/>
  <c r="N44" i="23"/>
  <c r="N50" i="23" s="1"/>
  <c r="K25" i="38"/>
  <c r="K11" i="23"/>
  <c r="N33" i="23"/>
  <c r="K17" i="23"/>
  <c r="M33" i="23"/>
  <c r="K15" i="23"/>
  <c r="L33" i="23"/>
  <c r="K27" i="23"/>
  <c r="L13" i="23"/>
  <c r="N32" i="23"/>
  <c r="M30" i="23"/>
  <c r="M27" i="23"/>
  <c r="J28" i="38"/>
  <c r="I46" i="38"/>
  <c r="I30" i="38"/>
  <c r="K16" i="38"/>
  <c r="K29" i="38"/>
  <c r="K45" i="38"/>
  <c r="L29" i="23"/>
  <c r="J11" i="38"/>
  <c r="J16" i="38" s="1"/>
  <c r="J29" i="38"/>
  <c r="N28" i="23"/>
  <c r="N34" i="23" s="1"/>
  <c r="M48" i="23"/>
  <c r="I11" i="38"/>
  <c r="I16" i="38" s="1"/>
  <c r="I29" i="38"/>
  <c r="H32" i="33"/>
  <c r="I26" i="38"/>
  <c r="I31" i="38" s="1"/>
  <c r="I40" i="38"/>
  <c r="H31" i="33"/>
  <c r="G31" i="33"/>
  <c r="H30" i="33"/>
  <c r="K13" i="23"/>
  <c r="K12" i="23"/>
  <c r="K18" i="23" s="1"/>
  <c r="J46" i="38"/>
  <c r="M12" i="23"/>
  <c r="M18" i="23" s="1"/>
  <c r="K26" i="38"/>
  <c r="K31" i="38" s="1"/>
  <c r="I45" i="38"/>
  <c r="H13" i="33"/>
  <c r="I10" i="38"/>
  <c r="H12" i="33"/>
  <c r="L12" i="23"/>
  <c r="L18" i="23" s="1"/>
  <c r="K31" i="23"/>
  <c r="J26" i="38"/>
  <c r="J31" i="38" s="1"/>
  <c r="K44" i="38"/>
  <c r="H14" i="33"/>
  <c r="L17" i="23"/>
  <c r="N16" i="23"/>
  <c r="J15" i="38"/>
  <c r="J25" i="38"/>
  <c r="L30" i="23"/>
  <c r="K43" i="38"/>
  <c r="M16" i="23"/>
  <c r="K30" i="23"/>
  <c r="I15" i="38"/>
  <c r="I25" i="38"/>
  <c r="K42" i="38"/>
  <c r="K33" i="23"/>
  <c r="L16" i="23"/>
  <c r="I14" i="38"/>
  <c r="K40" i="38"/>
  <c r="N12" i="23"/>
  <c r="N18" i="23" s="1"/>
  <c r="K16" i="23"/>
  <c r="M29" i="23"/>
  <c r="N48" i="23"/>
  <c r="J12" i="38"/>
  <c r="K30" i="38"/>
  <c r="J40" i="38"/>
  <c r="M13" i="23"/>
  <c r="I12" i="38"/>
  <c r="J30" i="38"/>
  <c r="K46" i="38"/>
  <c r="K48" i="23"/>
  <c r="L44" i="23"/>
  <c r="L50" i="23" s="1"/>
  <c r="H16" i="33"/>
  <c r="K44" i="23"/>
  <c r="K50" i="23" s="1"/>
  <c r="J43" i="38"/>
  <c r="G30" i="33"/>
  <c r="N15" i="23"/>
  <c r="M11" i="23"/>
  <c r="L11" i="23"/>
  <c r="L15" i="23"/>
  <c r="M32" i="23"/>
  <c r="K29" i="23"/>
  <c r="L47" i="23"/>
  <c r="N43" i="23"/>
  <c r="J14" i="38"/>
  <c r="K28" i="38"/>
  <c r="I43" i="38"/>
  <c r="G16" i="33"/>
  <c r="H29" i="33"/>
  <c r="M47" i="23"/>
  <c r="G15" i="33"/>
  <c r="G29" i="33"/>
  <c r="M15" i="23"/>
  <c r="N14" i="23"/>
  <c r="K32" i="23"/>
  <c r="M28" i="23"/>
  <c r="M34" i="23" s="1"/>
  <c r="N46" i="23"/>
  <c r="L43" i="23"/>
  <c r="K13" i="38"/>
  <c r="I28" i="38"/>
  <c r="J42" i="38"/>
  <c r="G14" i="33"/>
  <c r="H28" i="33"/>
  <c r="L32" i="23"/>
  <c r="M43" i="23"/>
  <c r="M14" i="23"/>
  <c r="N31" i="23"/>
  <c r="L28" i="23"/>
  <c r="L34" i="23" s="1"/>
  <c r="M46" i="23"/>
  <c r="I42" i="38"/>
  <c r="G13" i="33"/>
  <c r="G28" i="33"/>
  <c r="N11" i="23"/>
  <c r="K47" i="23"/>
  <c r="N17" i="23"/>
  <c r="N49" i="23"/>
  <c r="L46" i="23"/>
  <c r="G12" i="33"/>
  <c r="K45" i="23"/>
  <c r="L48" i="23"/>
  <c r="H15" i="33"/>
  <c r="M49" i="23"/>
  <c r="K46" i="23"/>
  <c r="K12" i="38"/>
  <c r="M44" i="23"/>
  <c r="M50" i="23" s="1"/>
  <c r="K10" i="38"/>
  <c r="J17" i="38" l="1"/>
  <c r="H34" i="33"/>
  <c r="I47" i="38"/>
  <c r="I17" i="38"/>
  <c r="K17" i="38"/>
  <c r="K19" i="23"/>
  <c r="J47" i="38"/>
  <c r="J32" i="38"/>
  <c r="N35" i="23"/>
  <c r="I32" i="38"/>
  <c r="K32" i="38"/>
  <c r="K35" i="23"/>
  <c r="L19" i="23"/>
  <c r="M35" i="23"/>
  <c r="K47" i="38"/>
  <c r="G18" i="33"/>
  <c r="N51" i="23"/>
  <c r="G34" i="33"/>
  <c r="M51" i="23"/>
  <c r="N19" i="23"/>
  <c r="M19" i="23"/>
  <c r="L35" i="23"/>
  <c r="H18" i="33"/>
  <c r="L51" i="23"/>
  <c r="K51" i="23"/>
  <c r="K18" i="19" l="1"/>
  <c r="J18" i="19"/>
  <c r="L13" i="38" l="1"/>
  <c r="M15" i="38"/>
  <c r="H11" i="38"/>
  <c r="G14" i="38"/>
  <c r="B15" i="38"/>
  <c r="B14" i="38"/>
  <c r="C15" i="23"/>
  <c r="M11" i="38" l="1"/>
  <c r="M16" i="38" s="1"/>
  <c r="M14" i="38"/>
  <c r="H14" i="38"/>
  <c r="H16" i="38"/>
  <c r="H12" i="38"/>
  <c r="G11" i="38"/>
  <c r="G16" i="38" s="1"/>
  <c r="G15" i="38"/>
  <c r="C13" i="38"/>
  <c r="C11" i="38"/>
  <c r="C16" i="38" s="1"/>
  <c r="C15" i="38"/>
  <c r="C14" i="38"/>
  <c r="C12" i="38"/>
  <c r="C10" i="38"/>
  <c r="L11" i="38"/>
  <c r="L16" i="38" s="1"/>
  <c r="L14" i="38"/>
  <c r="F10" i="38"/>
  <c r="G13" i="38"/>
  <c r="L12" i="38"/>
  <c r="H15" i="38"/>
  <c r="G10" i="38"/>
  <c r="L10" i="38"/>
  <c r="M13" i="38"/>
  <c r="F15" i="38"/>
  <c r="M12" i="38"/>
  <c r="L15" i="38"/>
  <c r="F13" i="38"/>
  <c r="H13" i="38"/>
  <c r="H10" i="38"/>
  <c r="M10" i="38"/>
  <c r="F12" i="38"/>
  <c r="G12" i="38"/>
  <c r="F11" i="38"/>
  <c r="F16" i="38" s="1"/>
  <c r="F14" i="38"/>
  <c r="L17" i="38" l="1"/>
  <c r="G17" i="38"/>
  <c r="C17" i="38"/>
  <c r="M17" i="38"/>
  <c r="H17" i="38"/>
  <c r="F17" i="38"/>
  <c r="N12" i="38"/>
  <c r="N13" i="38"/>
  <c r="N14" i="38"/>
  <c r="N10" i="38"/>
  <c r="N11" i="38"/>
  <c r="N16" i="38" s="1"/>
  <c r="N15" i="38"/>
  <c r="N17" i="38" l="1"/>
  <c r="N18" i="38" s="1"/>
  <c r="I18" i="38" l="1"/>
  <c r="K18" i="38"/>
  <c r="J18" i="38"/>
  <c r="H18" i="38"/>
  <c r="M18" i="38"/>
  <c r="L18" i="38"/>
  <c r="C18" i="38"/>
  <c r="G18" i="38"/>
  <c r="F18" i="38"/>
  <c r="B48" i="33" l="1"/>
  <c r="B32" i="33"/>
  <c r="B16" i="33"/>
  <c r="B45" i="38"/>
  <c r="B30" i="38"/>
  <c r="B49" i="23" l="1"/>
  <c r="B33" i="23"/>
  <c r="B17" i="23"/>
  <c r="K129" i="32" l="1"/>
  <c r="K128" i="32"/>
  <c r="K127" i="32"/>
  <c r="K126" i="32"/>
  <c r="K125" i="32"/>
  <c r="K124" i="32"/>
  <c r="K123" i="32"/>
  <c r="K122" i="32"/>
  <c r="K121" i="32"/>
  <c r="K120" i="32"/>
  <c r="K119" i="32"/>
  <c r="K118" i="32"/>
  <c r="K117" i="32"/>
  <c r="K116" i="32"/>
  <c r="K115" i="32"/>
  <c r="K114" i="32"/>
  <c r="K113" i="32"/>
  <c r="K112" i="32"/>
  <c r="K111" i="32"/>
  <c r="K110" i="32"/>
  <c r="K109" i="32"/>
  <c r="K108" i="32"/>
  <c r="K107" i="32"/>
  <c r="K106" i="32"/>
  <c r="K105" i="32"/>
  <c r="K104" i="32"/>
  <c r="K103" i="32"/>
  <c r="K102" i="32"/>
  <c r="K101" i="32"/>
  <c r="K100" i="32"/>
  <c r="K99" i="32"/>
  <c r="K98" i="32"/>
  <c r="K97" i="32"/>
  <c r="K96" i="32"/>
  <c r="K95" i="32"/>
  <c r="K94" i="32"/>
  <c r="K93" i="32"/>
  <c r="K92" i="32"/>
  <c r="K91" i="32"/>
  <c r="K90" i="32"/>
  <c r="K89" i="32"/>
  <c r="K88" i="32"/>
  <c r="K87" i="32"/>
  <c r="K86" i="32"/>
  <c r="K85" i="32"/>
  <c r="K84" i="32"/>
  <c r="K83" i="32"/>
  <c r="K82" i="32"/>
  <c r="K81" i="32"/>
  <c r="K80" i="32"/>
  <c r="K79" i="32"/>
  <c r="K78" i="32"/>
  <c r="K77" i="32"/>
  <c r="K76" i="32"/>
  <c r="K75" i="32"/>
  <c r="K74" i="32"/>
  <c r="K73" i="32"/>
  <c r="K72" i="32"/>
  <c r="K71" i="32"/>
  <c r="K70" i="32"/>
  <c r="K69" i="32"/>
  <c r="K68" i="32"/>
  <c r="K67" i="32"/>
  <c r="K66" i="32"/>
  <c r="K65" i="32"/>
  <c r="K64" i="32"/>
  <c r="K63" i="32"/>
  <c r="K62" i="32"/>
  <c r="K61" i="32"/>
  <c r="K60" i="32"/>
  <c r="K59" i="32"/>
  <c r="K58" i="32"/>
  <c r="K57" i="32"/>
  <c r="K56" i="32"/>
  <c r="K55" i="32"/>
  <c r="K54" i="32"/>
  <c r="K53" i="32"/>
  <c r="K52" i="32"/>
  <c r="K51" i="32"/>
  <c r="K50" i="32"/>
  <c r="K49" i="32"/>
  <c r="K48" i="32"/>
  <c r="K47" i="32"/>
  <c r="K46" i="32"/>
  <c r="K45" i="32"/>
  <c r="K44" i="32"/>
  <c r="K43" i="32"/>
  <c r="K42" i="32"/>
  <c r="K41" i="32"/>
  <c r="K40" i="32"/>
  <c r="K39" i="32"/>
  <c r="K38" i="32"/>
  <c r="K37" i="32"/>
  <c r="K36" i="32"/>
  <c r="K35" i="32"/>
  <c r="K34" i="32"/>
  <c r="K33" i="32"/>
  <c r="K32" i="32"/>
  <c r="K31" i="32"/>
  <c r="K30" i="32"/>
  <c r="K29" i="32"/>
  <c r="K28" i="32"/>
  <c r="K27" i="32"/>
  <c r="K26" i="32"/>
  <c r="K25" i="32"/>
  <c r="K24" i="32"/>
  <c r="K23" i="32"/>
  <c r="K22" i="32"/>
  <c r="K21" i="32"/>
  <c r="K20" i="32"/>
  <c r="K19" i="32"/>
  <c r="K18" i="32"/>
  <c r="K17" i="32"/>
  <c r="K16" i="32"/>
  <c r="K15" i="32"/>
  <c r="K14" i="32"/>
  <c r="K13" i="32"/>
  <c r="K12" i="32"/>
  <c r="K11" i="32"/>
  <c r="K10" i="32"/>
  <c r="K9" i="32"/>
  <c r="K8" i="32"/>
  <c r="K7" i="32"/>
  <c r="K6" i="32"/>
  <c r="K5" i="32"/>
  <c r="K4" i="32"/>
  <c r="K3" i="32"/>
  <c r="K2" i="32"/>
  <c r="D17" i="19" l="1"/>
  <c r="L17" i="19" s="1"/>
  <c r="E16" i="19"/>
  <c r="M16" i="19" s="1"/>
  <c r="E15" i="19"/>
  <c r="M15" i="19" s="1"/>
  <c r="N15" i="19" s="1"/>
  <c r="E17" i="19"/>
  <c r="M17" i="19" s="1"/>
  <c r="D16" i="19"/>
  <c r="L16" i="19" s="1"/>
  <c r="N16" i="19" l="1"/>
  <c r="N17" i="19"/>
  <c r="L10" i="32"/>
  <c r="N18" i="19" l="1"/>
  <c r="I17" i="23"/>
  <c r="J17" i="23"/>
  <c r="R17" i="23"/>
  <c r="O17" i="23"/>
  <c r="G17" i="23"/>
  <c r="P17" i="23"/>
  <c r="Q17" i="23"/>
  <c r="H17" i="23"/>
  <c r="L23" i="19" l="1"/>
  <c r="L24" i="32" l="1"/>
  <c r="L23" i="32"/>
  <c r="L22" i="32"/>
  <c r="L21" i="32"/>
  <c r="L20" i="32"/>
  <c r="L19" i="32"/>
  <c r="L18" i="32"/>
  <c r="L17" i="32"/>
  <c r="L16" i="32"/>
  <c r="L15" i="32"/>
  <c r="L14" i="32"/>
  <c r="L13" i="32"/>
  <c r="L12" i="32"/>
  <c r="L11" i="32"/>
  <c r="L9" i="32"/>
  <c r="L8" i="32"/>
  <c r="L7" i="32"/>
  <c r="L6" i="32"/>
  <c r="L5" i="32"/>
  <c r="L4" i="32"/>
  <c r="L3" i="32"/>
  <c r="L2" i="32"/>
  <c r="L129" i="32"/>
  <c r="L128" i="32"/>
  <c r="L127" i="32"/>
  <c r="L126" i="32"/>
  <c r="L125" i="32"/>
  <c r="L124" i="32"/>
  <c r="L123" i="32"/>
  <c r="L122" i="32"/>
  <c r="L121" i="32"/>
  <c r="L120" i="32"/>
  <c r="L119" i="32"/>
  <c r="L118" i="32"/>
  <c r="L117" i="32"/>
  <c r="L116" i="32"/>
  <c r="L115" i="32"/>
  <c r="L114" i="32"/>
  <c r="L113" i="32"/>
  <c r="L112" i="32"/>
  <c r="L111" i="32"/>
  <c r="L110" i="32"/>
  <c r="L109" i="32"/>
  <c r="L108" i="32"/>
  <c r="L107" i="32"/>
  <c r="L106" i="32"/>
  <c r="L105" i="32"/>
  <c r="L104" i="32"/>
  <c r="L103" i="32"/>
  <c r="L102" i="32"/>
  <c r="L101" i="32"/>
  <c r="L100" i="32"/>
  <c r="L99" i="32"/>
  <c r="L98" i="32"/>
  <c r="L97" i="32"/>
  <c r="L96" i="32"/>
  <c r="L95" i="32"/>
  <c r="L94" i="32"/>
  <c r="L93" i="32"/>
  <c r="L92" i="32"/>
  <c r="L91" i="32"/>
  <c r="L90" i="32"/>
  <c r="L89" i="32"/>
  <c r="L88" i="32"/>
  <c r="L87" i="32"/>
  <c r="L86" i="32"/>
  <c r="L85" i="32"/>
  <c r="L84" i="32"/>
  <c r="L83" i="32"/>
  <c r="L82" i="32"/>
  <c r="L81" i="32"/>
  <c r="L80" i="32"/>
  <c r="L79" i="32"/>
  <c r="L78" i="32"/>
  <c r="L77" i="32"/>
  <c r="L76" i="32"/>
  <c r="L75" i="32"/>
  <c r="L74" i="32"/>
  <c r="L73" i="32"/>
  <c r="L72" i="32"/>
  <c r="L71" i="32"/>
  <c r="L70" i="32"/>
  <c r="L69" i="32"/>
  <c r="L68" i="32"/>
  <c r="L67" i="32"/>
  <c r="L66" i="32"/>
  <c r="L65" i="32"/>
  <c r="L64" i="32"/>
  <c r="L63" i="32"/>
  <c r="L62" i="32"/>
  <c r="L61" i="32"/>
  <c r="L60" i="32"/>
  <c r="L59" i="32"/>
  <c r="L58" i="32"/>
  <c r="L57" i="32"/>
  <c r="L56" i="32"/>
  <c r="L55" i="32"/>
  <c r="L54" i="32"/>
  <c r="L53" i="32"/>
  <c r="L52" i="32"/>
  <c r="L51" i="32"/>
  <c r="L50" i="32"/>
  <c r="L49" i="32"/>
  <c r="L48" i="32"/>
  <c r="L47" i="32"/>
  <c r="L46" i="32"/>
  <c r="L45" i="32"/>
  <c r="L44" i="32"/>
  <c r="L43" i="32"/>
  <c r="L42" i="32"/>
  <c r="L41" i="32"/>
  <c r="L40" i="32"/>
  <c r="L39" i="32"/>
  <c r="L38" i="32"/>
  <c r="L37" i="32"/>
  <c r="L36" i="32"/>
  <c r="L35" i="32"/>
  <c r="L34" i="32"/>
  <c r="L33" i="32"/>
  <c r="L32" i="32"/>
  <c r="L31" i="32"/>
  <c r="L30" i="32"/>
  <c r="L29" i="32"/>
  <c r="L28" i="32"/>
  <c r="L27" i="32"/>
  <c r="L26" i="32"/>
  <c r="L25" i="32"/>
  <c r="C17" i="23" l="1"/>
  <c r="D17" i="23" l="1"/>
  <c r="E17" i="23"/>
  <c r="F17" i="23"/>
  <c r="C27" i="23" l="1"/>
  <c r="C33" i="23"/>
  <c r="D32" i="33" l="1"/>
  <c r="D12" i="23" l="1"/>
  <c r="Q33" i="23" l="1"/>
  <c r="B44" i="38" l="1"/>
  <c r="N45" i="38"/>
  <c r="M45" i="38"/>
  <c r="H45" i="38"/>
  <c r="G45" i="38"/>
  <c r="F45" i="38"/>
  <c r="E45" i="38"/>
  <c r="D45" i="38"/>
  <c r="C45" i="38"/>
  <c r="B29" i="38"/>
  <c r="N30" i="38"/>
  <c r="M30" i="38"/>
  <c r="L30" i="38"/>
  <c r="H30" i="38"/>
  <c r="G30" i="38"/>
  <c r="F30" i="38"/>
  <c r="E30" i="38"/>
  <c r="D30" i="38"/>
  <c r="C30" i="38"/>
  <c r="L43" i="38" l="1"/>
  <c r="L45" i="38"/>
  <c r="E43" i="38"/>
  <c r="M43" i="38"/>
  <c r="C28" i="38"/>
  <c r="F43" i="38"/>
  <c r="N43" i="38"/>
  <c r="D28" i="38"/>
  <c r="G43" i="38"/>
  <c r="D43" i="38"/>
  <c r="L28" i="38"/>
  <c r="L29" i="38"/>
  <c r="L25" i="38"/>
  <c r="D27" i="38"/>
  <c r="F40" i="38"/>
  <c r="L27" i="38"/>
  <c r="M40" i="38"/>
  <c r="N42" i="38"/>
  <c r="D44" i="38"/>
  <c r="D25" i="38"/>
  <c r="C27" i="38"/>
  <c r="G40" i="38"/>
  <c r="N40" i="38"/>
  <c r="E44" i="38"/>
  <c r="C25" i="38"/>
  <c r="E42" i="38"/>
  <c r="F44" i="38"/>
  <c r="F42" i="38"/>
  <c r="L44" i="38"/>
  <c r="G42" i="38"/>
  <c r="M44" i="38"/>
  <c r="C29" i="38"/>
  <c r="E40" i="38"/>
  <c r="M42" i="38"/>
  <c r="N44" i="38"/>
  <c r="H27" i="38"/>
  <c r="H25" i="38"/>
  <c r="H29" i="38"/>
  <c r="G29" i="38"/>
  <c r="G27" i="38"/>
  <c r="G25" i="38"/>
  <c r="G28" i="38"/>
  <c r="C42" i="38"/>
  <c r="C40" i="38"/>
  <c r="C44" i="38"/>
  <c r="G26" i="38"/>
  <c r="G31" i="38" s="1"/>
  <c r="H28" i="38"/>
  <c r="C41" i="38"/>
  <c r="C46" i="38" s="1"/>
  <c r="C43" i="38"/>
  <c r="H26" i="38"/>
  <c r="H31" i="38" s="1"/>
  <c r="E26" i="38"/>
  <c r="E31" i="38" s="1"/>
  <c r="M26" i="38"/>
  <c r="M31" i="38" s="1"/>
  <c r="E28" i="38"/>
  <c r="M28" i="38"/>
  <c r="D40" i="38"/>
  <c r="L40" i="38"/>
  <c r="H41" i="38"/>
  <c r="H46" i="38" s="1"/>
  <c r="D42" i="38"/>
  <c r="L42" i="38"/>
  <c r="H43" i="38"/>
  <c r="F26" i="38"/>
  <c r="F31" i="38" s="1"/>
  <c r="N26" i="38"/>
  <c r="N31" i="38" s="1"/>
  <c r="F28" i="38"/>
  <c r="N28" i="38"/>
  <c r="E25" i="38"/>
  <c r="M25" i="38"/>
  <c r="E27" i="38"/>
  <c r="M27" i="38"/>
  <c r="D29" i="38"/>
  <c r="H40" i="38"/>
  <c r="D41" i="38"/>
  <c r="D46" i="38" s="1"/>
  <c r="L41" i="38"/>
  <c r="L46" i="38" s="1"/>
  <c r="H42" i="38"/>
  <c r="G44" i="38"/>
  <c r="F25" i="38"/>
  <c r="N25" i="38"/>
  <c r="F27" i="38"/>
  <c r="N27" i="38"/>
  <c r="E29" i="38"/>
  <c r="M29" i="38"/>
  <c r="E41" i="38"/>
  <c r="E46" i="38" s="1"/>
  <c r="M41" i="38"/>
  <c r="M46" i="38" s="1"/>
  <c r="H44" i="38"/>
  <c r="C26" i="38"/>
  <c r="C31" i="38" s="1"/>
  <c r="F29" i="38"/>
  <c r="N29" i="38"/>
  <c r="F41" i="38"/>
  <c r="F46" i="38" s="1"/>
  <c r="N41" i="38"/>
  <c r="N46" i="38" s="1"/>
  <c r="D26" i="38"/>
  <c r="D31" i="38" s="1"/>
  <c r="L26" i="38"/>
  <c r="L31" i="38" s="1"/>
  <c r="G41" i="38"/>
  <c r="G46" i="38" s="1"/>
  <c r="M32" i="38" l="1"/>
  <c r="N32" i="38"/>
  <c r="L32" i="38"/>
  <c r="N47" i="38"/>
  <c r="L47" i="38"/>
  <c r="M47" i="38"/>
  <c r="F47" i="38"/>
  <c r="E32" i="38"/>
  <c r="H47" i="38"/>
  <c r="C47" i="38"/>
  <c r="D32" i="38"/>
  <c r="E47" i="38"/>
  <c r="D47" i="38"/>
  <c r="G47" i="38"/>
  <c r="C32" i="38"/>
  <c r="G32" i="38"/>
  <c r="F32" i="38"/>
  <c r="H32" i="38"/>
  <c r="K33" i="38" l="1"/>
  <c r="I33" i="38"/>
  <c r="J33" i="38"/>
  <c r="I48" i="38"/>
  <c r="J48" i="38"/>
  <c r="K48" i="38"/>
  <c r="L33" i="38"/>
  <c r="N48" i="38"/>
  <c r="G48" i="38"/>
  <c r="D48" i="38"/>
  <c r="L48" i="38"/>
  <c r="M48" i="38"/>
  <c r="N33" i="38"/>
  <c r="H48" i="38"/>
  <c r="H33" i="38"/>
  <c r="G33" i="38"/>
  <c r="M33" i="38"/>
  <c r="D33" i="38"/>
  <c r="F48" i="38"/>
  <c r="C33" i="38"/>
  <c r="E33" i="38"/>
  <c r="F33" i="38"/>
  <c r="E48" i="38"/>
  <c r="C48" i="38"/>
  <c r="K26" i="19" l="1"/>
  <c r="J26" i="19"/>
  <c r="G26" i="19"/>
  <c r="F26" i="19"/>
  <c r="E26" i="19"/>
  <c r="L25" i="19"/>
  <c r="L24" i="19"/>
  <c r="B47" i="33" l="1"/>
  <c r="B46" i="33"/>
  <c r="B31" i="33"/>
  <c r="B30" i="33"/>
  <c r="B15" i="33"/>
  <c r="B14" i="33"/>
  <c r="B48" i="23"/>
  <c r="B47" i="23"/>
  <c r="B32" i="23"/>
  <c r="B31" i="23"/>
  <c r="B16" i="23"/>
  <c r="B15" i="23"/>
  <c r="O16" i="23"/>
  <c r="J16" i="23"/>
  <c r="I16" i="23"/>
  <c r="H16" i="23"/>
  <c r="G16" i="23"/>
  <c r="F16" i="23"/>
  <c r="E16" i="23"/>
  <c r="D16" i="23"/>
  <c r="C16" i="23"/>
  <c r="O15" i="23"/>
  <c r="J15" i="23"/>
  <c r="I15" i="23"/>
  <c r="H15" i="23"/>
  <c r="G15" i="23"/>
  <c r="F15" i="23"/>
  <c r="E15" i="23"/>
  <c r="D15" i="23"/>
  <c r="J16" i="33" l="1"/>
  <c r="I16" i="33"/>
  <c r="F16" i="33"/>
  <c r="E16" i="33"/>
  <c r="D16" i="33"/>
  <c r="C16" i="33"/>
  <c r="E14" i="33" l="1"/>
  <c r="E15" i="33"/>
  <c r="I14" i="33"/>
  <c r="I15" i="33"/>
  <c r="J15" i="33"/>
  <c r="J14" i="33"/>
  <c r="F14" i="33"/>
  <c r="F15" i="33"/>
  <c r="C13" i="33"/>
  <c r="C14" i="33"/>
  <c r="C15" i="33"/>
  <c r="D14" i="33"/>
  <c r="D18" i="33" s="1"/>
  <c r="D19" i="33" s="1"/>
  <c r="D15" i="33"/>
  <c r="D12" i="33"/>
  <c r="J10" i="33"/>
  <c r="D11" i="33"/>
  <c r="D17" i="33" s="1"/>
  <c r="F13" i="33"/>
  <c r="C11" i="33"/>
  <c r="C17" i="33" s="1"/>
  <c r="E12" i="33"/>
  <c r="I13" i="33"/>
  <c r="F12" i="33"/>
  <c r="J13" i="33"/>
  <c r="C10" i="33"/>
  <c r="E11" i="33"/>
  <c r="E17" i="33" s="1"/>
  <c r="I12" i="33"/>
  <c r="D10" i="33"/>
  <c r="F11" i="33"/>
  <c r="F17" i="33" s="1"/>
  <c r="J12" i="33"/>
  <c r="E10" i="33"/>
  <c r="I11" i="33"/>
  <c r="I17" i="33" s="1"/>
  <c r="F10" i="33"/>
  <c r="J11" i="33"/>
  <c r="J17" i="33" s="1"/>
  <c r="D13" i="33"/>
  <c r="I10" i="33"/>
  <c r="C12" i="33"/>
  <c r="E13" i="33"/>
  <c r="C18" i="33" l="1"/>
  <c r="F18" i="33"/>
  <c r="J18" i="33"/>
  <c r="I18" i="33"/>
  <c r="E18" i="33"/>
  <c r="J32" i="33"/>
  <c r="F32" i="33"/>
  <c r="E32" i="33"/>
  <c r="C32" i="33"/>
  <c r="R49" i="23"/>
  <c r="Q49" i="23"/>
  <c r="P49" i="23"/>
  <c r="P33" i="23"/>
  <c r="R33" i="23"/>
  <c r="C19" i="33" l="1"/>
  <c r="H19" i="33"/>
  <c r="G19" i="33"/>
  <c r="J19" i="33"/>
  <c r="I19" i="33"/>
  <c r="E19" i="33"/>
  <c r="F19" i="33"/>
  <c r="D31" i="33"/>
  <c r="D30" i="33"/>
  <c r="E26" i="33"/>
  <c r="E31" i="33"/>
  <c r="E30" i="33"/>
  <c r="F27" i="33"/>
  <c r="F33" i="33" s="1"/>
  <c r="F31" i="33"/>
  <c r="F30" i="33"/>
  <c r="I31" i="33"/>
  <c r="I30" i="33"/>
  <c r="J31" i="33"/>
  <c r="J30" i="33"/>
  <c r="C31" i="33"/>
  <c r="C30" i="33"/>
  <c r="P16" i="23"/>
  <c r="P15" i="23"/>
  <c r="R16" i="23"/>
  <c r="R15" i="23"/>
  <c r="R44" i="23"/>
  <c r="R50" i="23" s="1"/>
  <c r="R48" i="23"/>
  <c r="R47" i="23"/>
  <c r="R51" i="23" s="1"/>
  <c r="R32" i="23"/>
  <c r="R31" i="23"/>
  <c r="Q16" i="23"/>
  <c r="Q15" i="23"/>
  <c r="Q32" i="23"/>
  <c r="Q31" i="23"/>
  <c r="P32" i="23"/>
  <c r="P31" i="23"/>
  <c r="Q48" i="23"/>
  <c r="Q47" i="23"/>
  <c r="P48" i="23"/>
  <c r="P47" i="23"/>
  <c r="R29" i="23"/>
  <c r="R43" i="23"/>
  <c r="R45" i="23"/>
  <c r="P46" i="23"/>
  <c r="D27" i="33"/>
  <c r="D33" i="33" s="1"/>
  <c r="D26" i="33"/>
  <c r="D28" i="33"/>
  <c r="D29" i="33"/>
  <c r="E29" i="33"/>
  <c r="E28" i="33"/>
  <c r="E27" i="33"/>
  <c r="E33" i="33" s="1"/>
  <c r="F28" i="33"/>
  <c r="F29" i="33"/>
  <c r="F26" i="33"/>
  <c r="I28" i="33"/>
  <c r="I27" i="33"/>
  <c r="I33" i="33" s="1"/>
  <c r="I26" i="33"/>
  <c r="I29" i="33"/>
  <c r="J26" i="33"/>
  <c r="J27" i="33"/>
  <c r="J33" i="33" s="1"/>
  <c r="J28" i="33"/>
  <c r="J29" i="33"/>
  <c r="Q14" i="23"/>
  <c r="C26" i="33"/>
  <c r="P43" i="23"/>
  <c r="P45" i="23"/>
  <c r="Q12" i="23"/>
  <c r="Q18" i="23" s="1"/>
  <c r="Q13" i="23"/>
  <c r="P13" i="23"/>
  <c r="Q45" i="23"/>
  <c r="P14" i="23"/>
  <c r="Q43" i="23"/>
  <c r="Q46" i="23"/>
  <c r="C29" i="33"/>
  <c r="P11" i="23"/>
  <c r="P44" i="23"/>
  <c r="P50" i="23" s="1"/>
  <c r="R46" i="23"/>
  <c r="Q11" i="23"/>
  <c r="Q44" i="23"/>
  <c r="Q50" i="23" s="1"/>
  <c r="C28" i="33"/>
  <c r="P12" i="23"/>
  <c r="P18" i="23" s="1"/>
  <c r="C27" i="33"/>
  <c r="C33" i="33" s="1"/>
  <c r="R30" i="23"/>
  <c r="Q27" i="23"/>
  <c r="Q30" i="23"/>
  <c r="R27" i="23"/>
  <c r="Q28" i="23"/>
  <c r="Q34" i="23" s="1"/>
  <c r="R28" i="23"/>
  <c r="R34" i="23" s="1"/>
  <c r="Q29" i="23"/>
  <c r="P27" i="23"/>
  <c r="P30" i="23"/>
  <c r="P29" i="23"/>
  <c r="P28" i="23"/>
  <c r="P34" i="23" s="1"/>
  <c r="R13" i="23"/>
  <c r="R12" i="23"/>
  <c r="R18" i="23" s="1"/>
  <c r="R11" i="23"/>
  <c r="R14" i="23"/>
  <c r="J34" i="33" l="1"/>
  <c r="D34" i="33"/>
  <c r="D35" i="33" s="1"/>
  <c r="Q35" i="23"/>
  <c r="R35" i="23"/>
  <c r="R19" i="23"/>
  <c r="P35" i="23"/>
  <c r="E34" i="33"/>
  <c r="F34" i="33"/>
  <c r="I34" i="33"/>
  <c r="C34" i="33"/>
  <c r="P51" i="23"/>
  <c r="Q51" i="23"/>
  <c r="Q19" i="23"/>
  <c r="P19" i="23"/>
  <c r="O49" i="23"/>
  <c r="J49" i="23"/>
  <c r="I49" i="23"/>
  <c r="H49" i="23"/>
  <c r="G49" i="23"/>
  <c r="E49" i="23"/>
  <c r="D49" i="23"/>
  <c r="C49" i="23"/>
  <c r="O33" i="23"/>
  <c r="J33" i="23"/>
  <c r="I33" i="23"/>
  <c r="H33" i="23"/>
  <c r="G33" i="23"/>
  <c r="F33" i="23"/>
  <c r="E33" i="23"/>
  <c r="D33" i="23"/>
  <c r="O14" i="23"/>
  <c r="J14" i="23"/>
  <c r="I14" i="23"/>
  <c r="H14" i="23"/>
  <c r="G14" i="23"/>
  <c r="F14" i="23"/>
  <c r="E14" i="23"/>
  <c r="D14" i="23"/>
  <c r="O13" i="23"/>
  <c r="J13" i="23"/>
  <c r="I13" i="23"/>
  <c r="H13" i="23"/>
  <c r="G13" i="23"/>
  <c r="F13" i="23"/>
  <c r="E13" i="23"/>
  <c r="D13" i="23"/>
  <c r="O12" i="23"/>
  <c r="O18" i="23" s="1"/>
  <c r="J12" i="23"/>
  <c r="J18" i="23" s="1"/>
  <c r="I12" i="23"/>
  <c r="I18" i="23" s="1"/>
  <c r="H12" i="23"/>
  <c r="H18" i="23" s="1"/>
  <c r="G12" i="23"/>
  <c r="G18" i="23" s="1"/>
  <c r="F12" i="23"/>
  <c r="F18" i="23" s="1"/>
  <c r="E12" i="23"/>
  <c r="E18" i="23" s="1"/>
  <c r="D18" i="23"/>
  <c r="O11" i="23"/>
  <c r="J11" i="23"/>
  <c r="I11" i="23"/>
  <c r="H11" i="23"/>
  <c r="F11" i="23"/>
  <c r="E11" i="23"/>
  <c r="D11" i="23"/>
  <c r="C14" i="23"/>
  <c r="C13" i="23"/>
  <c r="C18" i="23"/>
  <c r="H35" i="33" l="1"/>
  <c r="G35" i="33"/>
  <c r="F49" i="23"/>
  <c r="F43" i="23"/>
  <c r="I19" i="23"/>
  <c r="F19" i="23"/>
  <c r="J19" i="23"/>
  <c r="E19" i="23"/>
  <c r="O19" i="23"/>
  <c r="H19" i="23"/>
  <c r="G19" i="23"/>
  <c r="D19" i="23"/>
  <c r="C19" i="23"/>
  <c r="C35" i="33"/>
  <c r="J35" i="33"/>
  <c r="I35" i="33"/>
  <c r="E35" i="33"/>
  <c r="F35" i="33"/>
  <c r="D28" i="23"/>
  <c r="D34" i="23" s="1"/>
  <c r="D32" i="23"/>
  <c r="D31" i="23"/>
  <c r="D27" i="23"/>
  <c r="G45" i="23"/>
  <c r="G48" i="23"/>
  <c r="G47" i="23"/>
  <c r="O45" i="23"/>
  <c r="O48" i="23"/>
  <c r="O47" i="23"/>
  <c r="E30" i="23"/>
  <c r="E32" i="23"/>
  <c r="E31" i="23"/>
  <c r="H46" i="23"/>
  <c r="H48" i="23"/>
  <c r="H47" i="23"/>
  <c r="F30" i="23"/>
  <c r="F32" i="23"/>
  <c r="F31" i="23"/>
  <c r="I48" i="23"/>
  <c r="I47" i="23"/>
  <c r="G32" i="23"/>
  <c r="G31" i="23"/>
  <c r="O32" i="23"/>
  <c r="O31" i="23"/>
  <c r="J48" i="23"/>
  <c r="J47" i="23"/>
  <c r="H32" i="23"/>
  <c r="H31" i="23"/>
  <c r="C47" i="23"/>
  <c r="C48" i="23"/>
  <c r="I32" i="23"/>
  <c r="I31" i="23"/>
  <c r="D44" i="23"/>
  <c r="D50" i="23" s="1"/>
  <c r="D48" i="23"/>
  <c r="D47" i="23"/>
  <c r="J32" i="23"/>
  <c r="J31" i="23"/>
  <c r="E43" i="23"/>
  <c r="E48" i="23"/>
  <c r="E47" i="23"/>
  <c r="C32" i="23"/>
  <c r="C31" i="23"/>
  <c r="F44" i="23"/>
  <c r="F50" i="23" s="1"/>
  <c r="F48" i="23"/>
  <c r="F47" i="23"/>
  <c r="G30" i="23"/>
  <c r="H43" i="23"/>
  <c r="I44" i="23"/>
  <c r="I50" i="23" s="1"/>
  <c r="J44" i="23"/>
  <c r="J50" i="23" s="1"/>
  <c r="J45" i="23"/>
  <c r="O30" i="23"/>
  <c r="G46" i="23"/>
  <c r="D29" i="23"/>
  <c r="O43" i="23"/>
  <c r="I46" i="23"/>
  <c r="I27" i="23"/>
  <c r="F45" i="23"/>
  <c r="J46" i="23"/>
  <c r="J27" i="23"/>
  <c r="D43" i="23"/>
  <c r="G44" i="23"/>
  <c r="G50" i="23" s="1"/>
  <c r="H45" i="23"/>
  <c r="O46" i="23"/>
  <c r="I29" i="23"/>
  <c r="G43" i="23"/>
  <c r="O29" i="23"/>
  <c r="O44" i="23"/>
  <c r="O50" i="23" s="1"/>
  <c r="C43" i="23"/>
  <c r="C44" i="23"/>
  <c r="C50" i="23" s="1"/>
  <c r="H44" i="23"/>
  <c r="H50" i="23" s="1"/>
  <c r="I45" i="23"/>
  <c r="C45" i="23"/>
  <c r="C46" i="23"/>
  <c r="I43" i="23"/>
  <c r="D46" i="23"/>
  <c r="J43" i="23"/>
  <c r="D45" i="23"/>
  <c r="E46" i="23"/>
  <c r="E45" i="23"/>
  <c r="F46" i="23"/>
  <c r="E29" i="23"/>
  <c r="I30" i="23"/>
  <c r="E44" i="23"/>
  <c r="E50" i="23" s="1"/>
  <c r="G29" i="23"/>
  <c r="J30" i="23"/>
  <c r="C28" i="23"/>
  <c r="C34" i="23" s="1"/>
  <c r="D30" i="23"/>
  <c r="F29" i="23"/>
  <c r="H30" i="23"/>
  <c r="C30" i="23"/>
  <c r="F28" i="23"/>
  <c r="F34" i="23" s="1"/>
  <c r="H29" i="23"/>
  <c r="C29" i="23"/>
  <c r="E27" i="23"/>
  <c r="G28" i="23"/>
  <c r="G34" i="23" s="1"/>
  <c r="O28" i="23"/>
  <c r="O34" i="23" s="1"/>
  <c r="E28" i="23"/>
  <c r="E34" i="23" s="1"/>
  <c r="F27" i="23"/>
  <c r="H28" i="23"/>
  <c r="H34" i="23" s="1"/>
  <c r="J29" i="23"/>
  <c r="G27" i="23"/>
  <c r="O27" i="23"/>
  <c r="I28" i="23"/>
  <c r="I34" i="23" s="1"/>
  <c r="H27" i="23"/>
  <c r="J28" i="23"/>
  <c r="J34" i="23" s="1"/>
  <c r="E18" i="32"/>
  <c r="J51" i="23" l="1"/>
  <c r="J35" i="23"/>
  <c r="N20" i="23"/>
  <c r="K20" i="23"/>
  <c r="M20" i="23"/>
  <c r="L20" i="23"/>
  <c r="R20" i="23"/>
  <c r="H51" i="23"/>
  <c r="D35" i="23"/>
  <c r="I35" i="23"/>
  <c r="C51" i="23"/>
  <c r="H35" i="23"/>
  <c r="C35" i="23"/>
  <c r="F35" i="23"/>
  <c r="O51" i="23"/>
  <c r="D51" i="23"/>
  <c r="O35" i="23"/>
  <c r="G51" i="23"/>
  <c r="E51" i="23"/>
  <c r="G35" i="23"/>
  <c r="F51" i="23"/>
  <c r="I51" i="23"/>
  <c r="E35" i="23"/>
  <c r="C20" i="23"/>
  <c r="I20" i="23"/>
  <c r="D20" i="23"/>
  <c r="J20" i="23"/>
  <c r="F20" i="23"/>
  <c r="Q20" i="23"/>
  <c r="P20" i="23"/>
  <c r="E20" i="23"/>
  <c r="H20" i="23"/>
  <c r="O20" i="23"/>
  <c r="G20" i="23"/>
  <c r="M36" i="23" l="1"/>
  <c r="L36" i="23"/>
  <c r="K36" i="23"/>
  <c r="N36" i="23"/>
  <c r="N52" i="23"/>
  <c r="L52" i="23"/>
  <c r="K52" i="23"/>
  <c r="M52" i="23"/>
  <c r="R52" i="23"/>
  <c r="J52" i="23"/>
  <c r="I36" i="23"/>
  <c r="R36" i="23"/>
  <c r="Q36" i="23"/>
  <c r="P36" i="23"/>
  <c r="J36" i="23"/>
  <c r="H52" i="23"/>
  <c r="Q52" i="23"/>
  <c r="D36" i="23"/>
  <c r="F52" i="23"/>
  <c r="C36" i="23"/>
  <c r="P52" i="23"/>
  <c r="G52" i="23"/>
  <c r="C52" i="23"/>
  <c r="I52" i="23"/>
  <c r="E52" i="23"/>
  <c r="G36" i="23"/>
  <c r="H36" i="23"/>
  <c r="E36" i="23"/>
  <c r="O52" i="23"/>
  <c r="O36" i="23"/>
  <c r="D52" i="23"/>
  <c r="F36" i="23"/>
  <c r="M18" i="19" l="1"/>
  <c r="L18" i="19"/>
  <c r="D18" i="19" l="1"/>
  <c r="E18" i="19"/>
  <c r="F18" i="19"/>
  <c r="G18" i="19"/>
  <c r="D26" i="19" l="1"/>
  <c r="L2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tc={B640A1D2-808A-4270-84E9-D1A3BAEBD2A7}</author>
  </authors>
  <commentList>
    <comment ref="BT1" authorId="0" shapeId="0" xr:uid="{B640A1D2-808A-4270-84E9-D1A3BAEBD2A7}">
      <text>
        <t>[Threaded comment]
Your version of Excel allows you to read this threaded comment; however, any edits to it will get removed if the file is opened in a newer version of Excel. Learn more: https://go.microsoft.com/fwlink/?linkid=870924
Comment:
    Blue fields are for MFD only</t>
      </text>
    </comment>
  </commentList>
</comments>
</file>

<file path=xl/sharedStrings.xml><?xml version="1.0" encoding="utf-8"?>
<sst xmlns="http://schemas.openxmlformats.org/spreadsheetml/2006/main" count="12589" uniqueCount="2046">
  <si>
    <t>N/A</t>
  </si>
  <si>
    <t>POA</t>
  </si>
  <si>
    <t>YES</t>
  </si>
  <si>
    <t>NO</t>
  </si>
  <si>
    <t>Type</t>
  </si>
  <si>
    <t>Description</t>
  </si>
  <si>
    <t>Sheet</t>
  </si>
  <si>
    <t>Kyocera</t>
  </si>
  <si>
    <t>Ricoh</t>
  </si>
  <si>
    <t>Konica Minolta</t>
  </si>
  <si>
    <t>Low (L)</t>
  </si>
  <si>
    <t>Medium (M)</t>
  </si>
  <si>
    <t>High (H)</t>
  </si>
  <si>
    <t>Med (M)</t>
  </si>
  <si>
    <t>Contractor</t>
  </si>
  <si>
    <t xml:space="preserve">Device </t>
  </si>
  <si>
    <t>Cost per Copy - BW</t>
  </si>
  <si>
    <t>Cost per Copy - Colour</t>
  </si>
  <si>
    <t>Consumables</t>
  </si>
  <si>
    <t>Upgrades &amp; Other</t>
  </si>
  <si>
    <t>Device Level</t>
  </si>
  <si>
    <t>Total</t>
  </si>
  <si>
    <t>PPM</t>
  </si>
  <si>
    <t>30-39</t>
  </si>
  <si>
    <t>40-59</t>
  </si>
  <si>
    <t>60+</t>
  </si>
  <si>
    <t>Supplier product ID</t>
  </si>
  <si>
    <t>Engine Life (total pages)</t>
  </si>
  <si>
    <t>Monthly duty cycle (pages handled)</t>
  </si>
  <si>
    <t>Pages per minute (ppm)</t>
  </si>
  <si>
    <t>Overall Total</t>
  </si>
  <si>
    <t>Product Detail</t>
  </si>
  <si>
    <t>Level</t>
  </si>
  <si>
    <t>Supplier</t>
  </si>
  <si>
    <t>CUA Price</t>
  </si>
  <si>
    <t>Device - Base Price</t>
  </si>
  <si>
    <t>Detail</t>
  </si>
  <si>
    <t>TCO</t>
  </si>
  <si>
    <t>TCO Ranking</t>
  </si>
  <si>
    <t>TCO (on estimated usage per device)</t>
  </si>
  <si>
    <t>Estimated Copies per annum</t>
  </si>
  <si>
    <t>Fit for Purpose</t>
  </si>
  <si>
    <t>Meets Engine Life Requirement</t>
  </si>
  <si>
    <t>Product Name</t>
  </si>
  <si>
    <t>Low MFD 1</t>
  </si>
  <si>
    <t>Low MFD 2</t>
  </si>
  <si>
    <t>Low MFD 3</t>
  </si>
  <si>
    <t>Low MFD 4</t>
  </si>
  <si>
    <t>1,200 x 1,200 dpi</t>
  </si>
  <si>
    <t>100 sheets</t>
  </si>
  <si>
    <t>4GB</t>
  </si>
  <si>
    <t>600 x 600 dpi</t>
  </si>
  <si>
    <t>Medium (40 - 59ppm)</t>
  </si>
  <si>
    <t>High (60+ ppm)</t>
  </si>
  <si>
    <t xml:space="preserve">1,200 x 1,200 dpi </t>
  </si>
  <si>
    <t>TCP/IP (IPv4, IPv6)</t>
  </si>
  <si>
    <t>Lookup</t>
  </si>
  <si>
    <t>Device Number</t>
  </si>
  <si>
    <t>1.1A - 1_MFD Level</t>
  </si>
  <si>
    <t>1.1A - 4_Product name</t>
  </si>
  <si>
    <t>1.1A - 6_Engine Life (total pages)</t>
  </si>
  <si>
    <t>1.1A - 7_Monthly duty cycle (pages handled)</t>
  </si>
  <si>
    <t>1.1A - 9_Device - base price</t>
  </si>
  <si>
    <t>1.1A - 10_Zone 1: Black and White (B&amp;W)</t>
  </si>
  <si>
    <t>1.1A - 11_Zone 1: Colour</t>
  </si>
  <si>
    <t>1.1A - 12_Zone 2: B&amp;W</t>
  </si>
  <si>
    <t>1.1A - 13_Zone 2: Colour</t>
  </si>
  <si>
    <t>1.1A - 14_Zone 3: B&amp;W</t>
  </si>
  <si>
    <t>1.1A - 15_Zone 3: Colour</t>
  </si>
  <si>
    <t>1.1A - 16_Albany within 20km: B&amp;W</t>
  </si>
  <si>
    <t>1.1A - 17_Albany within 20km: Colour</t>
  </si>
  <si>
    <t>1.1A - 18_Broome within 20km: B&amp;W</t>
  </si>
  <si>
    <t>1.1A - 19_Broome within 20km: Colour</t>
  </si>
  <si>
    <t>1.1A - 20_Bunbury within 20km: B&amp;W</t>
  </si>
  <si>
    <t>1.1A - 21_Bunbury within 20km: Colour</t>
  </si>
  <si>
    <t>1.1A - 22_Carnarvon within 20km: B&amp;W</t>
  </si>
  <si>
    <t>1.1A - 23_Carnarvon within 20km: Colour</t>
  </si>
  <si>
    <t>1.1A - 24_Esperance within 20km: B&amp;W</t>
  </si>
  <si>
    <t>1.1A - 25_Esperance within 20km: Colour</t>
  </si>
  <si>
    <t>1.1A - 26_Geraldton within 20km: B&amp;W</t>
  </si>
  <si>
    <t>1.1A - 27_Geraldton within 20km: Colour</t>
  </si>
  <si>
    <t>1.1A - 28_Kalgoorlie within 20km: B&amp;W</t>
  </si>
  <si>
    <t>1.1A - 29_Kalgoorlie within 20km: Colour</t>
  </si>
  <si>
    <t>1.1A - 30_Karratha within 20km: B&amp;W</t>
  </si>
  <si>
    <t>1.1A - 31_Karratha within 20km: Colour</t>
  </si>
  <si>
    <t>1.1A - 32_Kununurra within 20km: B&amp;W</t>
  </si>
  <si>
    <t>1.1A - 33_Kununurra within 20km: Colour</t>
  </si>
  <si>
    <t>1.1A - 34_Port Hedland within 20km: B&amp;W</t>
  </si>
  <si>
    <t>1.1A - 35_Port Hedland within 20km: Colour</t>
  </si>
  <si>
    <t>1.1A - 38_Toner - Pricing (Standard K)</t>
  </si>
  <si>
    <t>1.1A - 39_Toner - Pricing (Standard C, M, Y)</t>
  </si>
  <si>
    <t>1.1A - 40_Drum - Yield In pages</t>
  </si>
  <si>
    <t>1.1A - 41_Drum - Pricing</t>
  </si>
  <si>
    <t>1.1A - 42_Maintenance Kit (specify intervals)</t>
  </si>
  <si>
    <t xml:space="preserve">1.1A - 43_Maintenance Kit - Pricing </t>
  </si>
  <si>
    <t>1.1A - 44_Staples - Supplier Product ID</t>
  </si>
  <si>
    <t>1.1A - 45_Stapes - Quantity per pack</t>
  </si>
  <si>
    <t xml:space="preserve">1.1A - 46_Staples - Pricing </t>
  </si>
  <si>
    <t>1.1A - 48_Consumables Other - Pricing</t>
  </si>
  <si>
    <t>1.1A - 49_Surchage and Installation (S&amp;I) - Zone 2</t>
  </si>
  <si>
    <t xml:space="preserve">1.1A - 50_S&amp;I - Zone 3 </t>
  </si>
  <si>
    <t>1.1A - 51_S&amp;I - Albany within 20km</t>
  </si>
  <si>
    <t>1.1A - 52_S&amp;I - Broome within 20km</t>
  </si>
  <si>
    <t>1.1A - 53_S&amp;I - Bunbury within 20km</t>
  </si>
  <si>
    <t>1.1A - 54_S&amp;I - Carnarvon within 20km</t>
  </si>
  <si>
    <t>1.1A - 55_S&amp;I - Esperance within 20km</t>
  </si>
  <si>
    <t>1.1A - 56_S&amp;I - Geraldton within 20km</t>
  </si>
  <si>
    <t>1.1A - 57_S&amp;I - Kalgoorlie within 20km</t>
  </si>
  <si>
    <t>1.1A - 58_S&amp;I - Karratha within 20km</t>
  </si>
  <si>
    <t>1.1A - 59_S&amp;I - Kununurra within 20km</t>
  </si>
  <si>
    <t>1.1A - 60_S&amp;I - Port Hedland within 20km</t>
  </si>
  <si>
    <t>1.1B - 1_Print Size Capability (e.g. A6 - A3)</t>
  </si>
  <si>
    <t>1.1B - 3_Warm up time of device</t>
  </si>
  <si>
    <t xml:space="preserve">1.1B - 4_Average monthly volume of pages </t>
  </si>
  <si>
    <t>1.1B - 5_Design lifespan number of pages</t>
  </si>
  <si>
    <t xml:space="preserve">1.1B - 7_Printer Resolution </t>
  </si>
  <si>
    <t>1.1B - 8_Copier Resolution</t>
  </si>
  <si>
    <t>1.1B - 10_Paper input size (e.g. A4 to A3)</t>
  </si>
  <si>
    <t>1.1B - 11_Paper thickness range (GSM)</t>
  </si>
  <si>
    <t>1.1B - 12_Paper capacity - standard number sheets</t>
  </si>
  <si>
    <t>1.1B - 13_Paper capacity - maximum number sheets</t>
  </si>
  <si>
    <t>1.1B - 14_Bypass tray - number of sheets</t>
  </si>
  <si>
    <t>1.1B - 15_Auto document feeder - number of sheets</t>
  </si>
  <si>
    <t>1.1B - 21_Power consumption (Watts)</t>
  </si>
  <si>
    <t>1.1B - 22_Warranty (specify months)</t>
  </si>
  <si>
    <t>1.1B - 29_Scanner resolution (dpi)</t>
  </si>
  <si>
    <t>1.1B - 30_Network Interfaces (please specify for example FTP, USB 2.0, Ethernet, TCP/IP, SMB etc)</t>
  </si>
  <si>
    <t>MFD-Colour</t>
  </si>
  <si>
    <t>Medium MFD 1</t>
  </si>
  <si>
    <t>Medium MFD 2</t>
  </si>
  <si>
    <t>Medium MFD 3</t>
  </si>
  <si>
    <t>Medium MFD 4</t>
  </si>
  <si>
    <t>High MFD 1</t>
  </si>
  <si>
    <t>High MFD 2</t>
  </si>
  <si>
    <t>High MFD 3</t>
  </si>
  <si>
    <t>High MFD 4</t>
  </si>
  <si>
    <t>1.1A - 36_Toner - Supplier Product ID</t>
  </si>
  <si>
    <t>1.1A - 37_Toner - Details (Please Specify)</t>
  </si>
  <si>
    <t>1.1A - 47_Consumables Other (Please Specify)</t>
  </si>
  <si>
    <t>1.1B - 2_First page out (time in seconds)</t>
  </si>
  <si>
    <t>1.1B - 9_Installation, commissioning within Zone 1 included as standard (YES/NO)</t>
  </si>
  <si>
    <t>1.1B - 16_Universal print driver included standard (YES/NO)</t>
  </si>
  <si>
    <t>1.1B - 17_Training included standard (YES/NO)</t>
  </si>
  <si>
    <t>1.1B - 18_Duplex printing/copying standard (YES/NO)</t>
  </si>
  <si>
    <t>1.1B - 19_Console included standard (YES/NO)</t>
  </si>
  <si>
    <t>1.1B - 20_Platen cover included standard (YES/NO)</t>
  </si>
  <si>
    <t>1.1B - 23_Memory standard in MB or GB (e.g. 2GB)</t>
  </si>
  <si>
    <t>1.1B - 25_Password print / security (YES/NO)</t>
  </si>
  <si>
    <t>1.1B - 26_Max users for FTP, email and SMB (specify number(s))</t>
  </si>
  <si>
    <t>1.1B - 28_Scan to colour (YES/NO)</t>
  </si>
  <si>
    <t>1.1B - 31_Network Protocol Support (please specify)</t>
  </si>
  <si>
    <t>1.1B - 32_Software O/S (please specify)</t>
  </si>
  <si>
    <t>1.1B - 33_Page Description Languages (please specify)</t>
  </si>
  <si>
    <t>1.1B - 34_Fax Standard (YES / NO)</t>
  </si>
  <si>
    <t>1.1B - 35_Fax Specs (if standard)</t>
  </si>
  <si>
    <t xml:space="preserve"> </t>
  </si>
  <si>
    <t>H</t>
  </si>
  <si>
    <t>M</t>
  </si>
  <si>
    <t>MFD-BW</t>
  </si>
  <si>
    <t>L</t>
  </si>
  <si>
    <t>SFP-BW</t>
  </si>
  <si>
    <t>SFP-Colour</t>
  </si>
  <si>
    <t>bizhub 227</t>
  </si>
  <si>
    <t>A87M090</t>
  </si>
  <si>
    <t>20 seconds</t>
  </si>
  <si>
    <t>150 sheets</t>
  </si>
  <si>
    <t>12 seconds</t>
  </si>
  <si>
    <t>4.6 seconds</t>
  </si>
  <si>
    <t>NA</t>
  </si>
  <si>
    <t>Types</t>
  </si>
  <si>
    <t>MFD Levels</t>
  </si>
  <si>
    <t>Entry</t>
  </si>
  <si>
    <t>Low</t>
  </si>
  <si>
    <t>Medium</t>
  </si>
  <si>
    <t>High</t>
  </si>
  <si>
    <t>SFP Levels</t>
  </si>
  <si>
    <t>MFDSups</t>
  </si>
  <si>
    <t>DeviceLists</t>
  </si>
  <si>
    <t>MFD-Colour Entry</t>
  </si>
  <si>
    <t>MFD-BW Low</t>
  </si>
  <si>
    <t>MFD-Colour Low</t>
  </si>
  <si>
    <t>Definition</t>
  </si>
  <si>
    <t>Under 30ppm</t>
  </si>
  <si>
    <t>40 - 59ppm</t>
  </si>
  <si>
    <t>60 + ppm</t>
  </si>
  <si>
    <t>40+ppm</t>
  </si>
  <si>
    <t>Device #</t>
  </si>
  <si>
    <t>Device Name</t>
  </si>
  <si>
    <t>MFD-Colour Medium</t>
  </si>
  <si>
    <t>MFD-Colour High</t>
  </si>
  <si>
    <t>MFD-BW Entry</t>
  </si>
  <si>
    <t>MFD-BW Medium</t>
  </si>
  <si>
    <t>MFD-BW High</t>
  </si>
  <si>
    <t>SFP-Colour Low</t>
  </si>
  <si>
    <t>SFP-Colour Medium</t>
  </si>
  <si>
    <t>SFP-Colour High</t>
  </si>
  <si>
    <t>SFP-BW Low</t>
  </si>
  <si>
    <t>SFP-BW Medium</t>
  </si>
  <si>
    <t>SFP-BW High</t>
  </si>
  <si>
    <t>Location</t>
  </si>
  <si>
    <t>Location:</t>
  </si>
  <si>
    <t>Zone 1 (Perth Metro)</t>
  </si>
  <si>
    <t>COPY ID</t>
  </si>
  <si>
    <t>Copy Sup</t>
  </si>
  <si>
    <t>% Colour Prints 
(0-100%)</t>
  </si>
  <si>
    <t>Copy Level</t>
  </si>
  <si>
    <t>Detail Type</t>
  </si>
  <si>
    <t>Low SFP 1</t>
  </si>
  <si>
    <t>Low SFP 2</t>
  </si>
  <si>
    <t>Medium SFP 1</t>
  </si>
  <si>
    <t>Medium SFP 2</t>
  </si>
  <si>
    <t>High SFP 1</t>
  </si>
  <si>
    <t>High SFP 2</t>
  </si>
  <si>
    <t>Filter Settings (for TCO Figures)</t>
  </si>
  <si>
    <t>TCO Ranking Key</t>
  </si>
  <si>
    <t xml:space="preserve">Lowest price Quartile </t>
  </si>
  <si>
    <t>Lowest price Option</t>
  </si>
  <si>
    <t>Highest price quartile</t>
  </si>
  <si>
    <t>Highest price</t>
  </si>
  <si>
    <t>Mid ranked pricing</t>
  </si>
  <si>
    <t>Min_Discounts</t>
  </si>
  <si>
    <t>Other Comments</t>
  </si>
  <si>
    <t>Service Type</t>
  </si>
  <si>
    <t>Service Description</t>
  </si>
  <si>
    <t>Professional Services</t>
  </si>
  <si>
    <t>Project Management</t>
  </si>
  <si>
    <t>Training</t>
  </si>
  <si>
    <t>Prof_Services</t>
  </si>
  <si>
    <t>Table 1 - Print Software</t>
  </si>
  <si>
    <t>Perpetual</t>
  </si>
  <si>
    <t>Per Device</t>
  </si>
  <si>
    <t>Type of Software</t>
  </si>
  <si>
    <t>License Period Type</t>
  </si>
  <si>
    <t>License Price Basis</t>
  </si>
  <si>
    <t>Devices Compatible With</t>
  </si>
  <si>
    <t>Other Software related pricing</t>
  </si>
  <si>
    <t xml:space="preserve">Other Server Options are available including Entry &amp; Small Business Edition, which enable alternate configurations and options. Pricing assumes single print server. Perpetual licensing based on annual maintenance &amp; support.  </t>
  </si>
  <si>
    <t>PaperCut MF Software</t>
  </si>
  <si>
    <t>Y Soft Safe Q Print Management Suite</t>
  </si>
  <si>
    <t>YSoft SafeQ6 PRINT MANAGEMENT SUITE embedded MFD License with Gold SLA including first year support</t>
  </si>
  <si>
    <t>Subscription</t>
  </si>
  <si>
    <t>Y Soft Safe Q Enterprise Suite</t>
  </si>
  <si>
    <t>PaperCut MF Embedded MFD License  for Konica Minolta (51-100 price) MFDs. Price is for the purchase of one embedded MFD license.</t>
  </si>
  <si>
    <t xml:space="preserve">Per Device </t>
  </si>
  <si>
    <t>Maximum hourly rates of commonly offered professional services for all Contractors</t>
  </si>
  <si>
    <t>Table 2 - Accessories</t>
  </si>
  <si>
    <t>Product Description</t>
  </si>
  <si>
    <t>Accessory for</t>
  </si>
  <si>
    <t>PaperCut</t>
  </si>
  <si>
    <t>Software</t>
  </si>
  <si>
    <t>Software &amp; Accessories to support MFDs &amp; SFPs</t>
  </si>
  <si>
    <t>Supplier Product ID</t>
  </si>
  <si>
    <t>Specification Details</t>
  </si>
  <si>
    <t>CUA Price ($)</t>
  </si>
  <si>
    <t>Cabinet</t>
  </si>
  <si>
    <t>A2XMWY5</t>
  </si>
  <si>
    <t>A4MEWY2</t>
  </si>
  <si>
    <t>HT509WMK734</t>
  </si>
  <si>
    <t>A2YVWY2</t>
  </si>
  <si>
    <t>A10CWY2</t>
  </si>
  <si>
    <t>A3ETW21</t>
  </si>
  <si>
    <t>A3EUW22</t>
  </si>
  <si>
    <t>A3EUW12</t>
  </si>
  <si>
    <t>AA1K051</t>
  </si>
  <si>
    <t>A883052</t>
  </si>
  <si>
    <t>multifaxFK514</t>
  </si>
  <si>
    <t>A0PD066</t>
  </si>
  <si>
    <t>A0PD067</t>
  </si>
  <si>
    <t>A0PD06T</t>
  </si>
  <si>
    <t>A0PD069</t>
  </si>
  <si>
    <t>A0PD06F</t>
  </si>
  <si>
    <t>A0PD06G</t>
  </si>
  <si>
    <t>A0PD06U</t>
  </si>
  <si>
    <t>A0PD06K</t>
  </si>
  <si>
    <t>A0PD06V</t>
  </si>
  <si>
    <t>A87DWY2</t>
  </si>
  <si>
    <t>A4NMWY1</t>
  </si>
  <si>
    <t>14YK</t>
  </si>
  <si>
    <t>A7VAWY8</t>
  </si>
  <si>
    <t>A7VAWY3</t>
  </si>
  <si>
    <t>FS533wMK602</t>
  </si>
  <si>
    <t>FS-534wRU514</t>
  </si>
  <si>
    <t>FS-534SD511wRU514</t>
  </si>
  <si>
    <t>A879051</t>
  </si>
  <si>
    <t>Summary details &amp; pricing for all Product Catalogue list Colour Multifunction Devices (MFDs)</t>
  </si>
  <si>
    <t>Summary details &amp; pricing for all Product Catalogue list B&amp;W Multifunction Devices (MFDs)</t>
  </si>
  <si>
    <t>List of available Upgrades for all Colour Product Catalogue list MFDs</t>
  </si>
  <si>
    <t>List of available Upgrades for all B&amp;W Product Catalogue list MFDs</t>
  </si>
  <si>
    <t>MFD-Colour_List</t>
  </si>
  <si>
    <t>MFD-Colour_Upg</t>
  </si>
  <si>
    <t>MFD-BW_List</t>
  </si>
  <si>
    <t>MFD-BW_Upg</t>
  </si>
  <si>
    <t>Summary details &amp; pricing for all Product Catalogue list Colour Single Function Printers (SFPs)</t>
  </si>
  <si>
    <t>List of available Upgrades for all Colour Product Catalogue list SFPs</t>
  </si>
  <si>
    <t>SFP-Colour_Upg</t>
  </si>
  <si>
    <t>SFP-BW_Upg</t>
  </si>
  <si>
    <t>Professional Services Pricing (all prices are hourly rates)</t>
  </si>
  <si>
    <r>
      <rPr>
        <b/>
        <i/>
        <sz val="11"/>
        <rFont val="Arial"/>
        <family val="2"/>
      </rPr>
      <t>Please note:</t>
    </r>
    <r>
      <rPr>
        <i/>
        <sz val="11"/>
        <rFont val="Arial"/>
        <family val="2"/>
      </rPr>
      <t xml:space="preserve"> All pricing within this Catalogue is </t>
    </r>
    <r>
      <rPr>
        <b/>
        <i/>
        <sz val="11"/>
        <rFont val="Arial"/>
        <family val="2"/>
      </rPr>
      <t>GST Inclusive</t>
    </r>
  </si>
  <si>
    <t>MFD B&amp;W - High Level (PPM: 60+,  Minimum Engine Life: 1,500,000)</t>
  </si>
  <si>
    <t>MFD Colour - High Level (PPM: 60+,  Minimum Engine Life: 1,500,000)</t>
  </si>
  <si>
    <t>Medium
PPM: 40-59
Min Engine Life: 500K</t>
  </si>
  <si>
    <t>High
PPM: 60+
Min Engine Life: 1.5M</t>
  </si>
  <si>
    <t>Entry
PPM: Under 30
Min Engine Life: 160K</t>
  </si>
  <si>
    <t>Low
PPM: Under 30
Min Engine Life: 150K</t>
  </si>
  <si>
    <t>High
PPM: 40+
Min Engine Life: 500K</t>
  </si>
  <si>
    <t>1.1B - 6_NOise Level (dB)</t>
  </si>
  <si>
    <t>1.1B - 24_Scan to email, server/FTP (YES/NO, details if NO)</t>
  </si>
  <si>
    <t>1.1B - 27_Scan to email, server/FTP (YES/NO, details if NO)</t>
  </si>
  <si>
    <t>Est Copies per annum</t>
  </si>
  <si>
    <r>
      <t xml:space="preserve">This worksheet:  </t>
    </r>
    <r>
      <rPr>
        <sz val="10"/>
        <rFont val="Arial"/>
        <family val="2"/>
      </rPr>
      <t xml:space="preserve">displays all upgrades available for Product Catalogue listed  BW MFDs in order by Supplier.  </t>
    </r>
  </si>
  <si>
    <r>
      <t xml:space="preserve">This worksheet:  </t>
    </r>
    <r>
      <rPr>
        <sz val="10"/>
        <rFont val="Arial"/>
        <family val="2"/>
      </rPr>
      <t xml:space="preserve">displays all upgrades available for Product Catalogue listed colour MFDs in order by Supplier.  </t>
    </r>
  </si>
  <si>
    <r>
      <t xml:space="preserve">This worksheet:  </t>
    </r>
    <r>
      <rPr>
        <sz val="10"/>
        <rFont val="Arial"/>
        <family val="2"/>
      </rPr>
      <t xml:space="preserve">displays all upgrades available for Product Catalogue listed Colour SFPs in order by Supplier.  </t>
    </r>
  </si>
  <si>
    <r>
      <t xml:space="preserve">This worksheet:  </t>
    </r>
    <r>
      <rPr>
        <sz val="10"/>
        <rFont val="Arial"/>
        <family val="2"/>
      </rPr>
      <t xml:space="preserve">displays all upgrades available for Product Catalogue listed BW SFPs in order by Supplier.  </t>
    </r>
  </si>
  <si>
    <t>Software &amp; Accessories Pricing</t>
  </si>
  <si>
    <r>
      <t xml:space="preserve">This worksheet:  </t>
    </r>
    <r>
      <rPr>
        <sz val="10"/>
        <rFont val="Arial"/>
        <family val="2"/>
      </rPr>
      <t xml:space="preserve">displays software and associated accessories available for Product Catalogue listed MFDs &amp; SFPs in order by Supplier.  </t>
    </r>
  </si>
  <si>
    <r>
      <t xml:space="preserve">This worksheet:  </t>
    </r>
    <r>
      <rPr>
        <sz val="10"/>
        <rFont val="Arial"/>
        <family val="2"/>
      </rPr>
      <t xml:space="preserve">displays professional services to support the implementation and ongoing maintenance of MFDs &amp; SFPs in order by Supplier.  </t>
    </r>
  </si>
  <si>
    <t>Table 1 - CUA Minimum Discounts for Non-Product Catalogue MFDs</t>
  </si>
  <si>
    <t>Table 2 - CUA Minimum Discounts for Non-Product Catalogue SFPs</t>
  </si>
  <si>
    <r>
      <t xml:space="preserve">This worksheet: </t>
    </r>
    <r>
      <rPr>
        <sz val="10"/>
        <rFont val="Arial"/>
        <family val="2"/>
      </rPr>
      <t xml:space="preserve"> Includes all minimum discounts applicable if a Customer seeks quotes for non-Product Catalogue List products &amp; services. </t>
    </r>
  </si>
  <si>
    <t>All</t>
  </si>
  <si>
    <t>1.1A - 5_Pages per minute () - within level</t>
  </si>
  <si>
    <t>Zone 2 - Albany within 20km</t>
  </si>
  <si>
    <t>Zone 2 - Other</t>
  </si>
  <si>
    <t>Zone 3 - Other</t>
  </si>
  <si>
    <t>Zone 3 - Broome within 20km</t>
  </si>
  <si>
    <t>Zone 2 - Bunbury within 20km</t>
  </si>
  <si>
    <t>Zone 3 - Port Hedland within 20km</t>
  </si>
  <si>
    <t>Zone 3 - Carnarvon within 20km</t>
  </si>
  <si>
    <t>Zone 3 - Esperance within 20km</t>
  </si>
  <si>
    <t>Zone 3 - Geraldton within 20km</t>
  </si>
  <si>
    <t>Zone 3 - Kalgoorlie within 20km</t>
  </si>
  <si>
    <t>Zone 3 - Karratha within 20km</t>
  </si>
  <si>
    <t>Zone 3 - Kununurra within 20km</t>
  </si>
  <si>
    <t>Revision Date</t>
  </si>
  <si>
    <t>Supplier(s)</t>
  </si>
  <si>
    <t>Change Type</t>
  </si>
  <si>
    <t>Actioned By</t>
  </si>
  <si>
    <t>TypeStatus</t>
  </si>
  <si>
    <t>Total MFD-Colour</t>
  </si>
  <si>
    <t>Total MFD-BW</t>
  </si>
  <si>
    <t xml:space="preserve">Last Updated: </t>
  </si>
  <si>
    <t>Minimum discounts by type applicable to Panels 1 &amp; 2</t>
  </si>
  <si>
    <t>Comment</t>
  </si>
  <si>
    <t>Device ID</t>
  </si>
  <si>
    <t>30 - 39ppm</t>
  </si>
  <si>
    <t>Low
PPM: 30-39
Min Engine Life: 240K</t>
  </si>
  <si>
    <t>Medium
PPM: 30-39
Min Engine Life: 200K</t>
  </si>
  <si>
    <t>SFPSups</t>
  </si>
  <si>
    <t>24 Seconds or less</t>
  </si>
  <si>
    <t>ACEVWY1</t>
  </si>
  <si>
    <t>PF-P23: Paper Feed Unit (250 sheets)</t>
  </si>
  <si>
    <t>ACEWWY1</t>
  </si>
  <si>
    <t>Fujifilm Business Innovation</t>
  </si>
  <si>
    <t>Fuji Business Innovation</t>
  </si>
  <si>
    <t>Supports Fuji Business Innovation Devices &amp; eligible Third Party Devices</t>
  </si>
  <si>
    <t>Fuji Business Innovation welcomes further enagagement with WA Government &amp; Agencies/Departments to configure the most appropriate solution based on requirements</t>
  </si>
  <si>
    <t>Vendor agnostic solution which support a range of eligible Fuji Business Innovation &amp; Third Party devices</t>
  </si>
  <si>
    <t>QC100205</t>
  </si>
  <si>
    <t>QC100223</t>
  </si>
  <si>
    <t>13 seconds</t>
  </si>
  <si>
    <t>IM C2010</t>
  </si>
  <si>
    <t>EC104655</t>
  </si>
  <si>
    <t>MFD-Colour_FBI_L_2</t>
  </si>
  <si>
    <t>QC100206</t>
  </si>
  <si>
    <t>QC100211</t>
  </si>
  <si>
    <t>EC104186</t>
  </si>
  <si>
    <t>EM100561</t>
  </si>
  <si>
    <t>bizhub C4051i</t>
  </si>
  <si>
    <t>bizhub 4051i</t>
  </si>
  <si>
    <t>ACTD090</t>
  </si>
  <si>
    <t>C3301ib</t>
  </si>
  <si>
    <t>bizhub C3301i</t>
  </si>
  <si>
    <t>C4001ib</t>
  </si>
  <si>
    <t>bizhub C4001i</t>
  </si>
  <si>
    <t>AAJUWY4</t>
  </si>
  <si>
    <t>PF-P27: Paper Feed Unit (A4 x 500)</t>
  </si>
  <si>
    <t>DK-P04: Copier Desk</t>
  </si>
  <si>
    <t>ACCRWY1</t>
  </si>
  <si>
    <t>WT-P03: Working Table</t>
  </si>
  <si>
    <t>Supplier Code</t>
  </si>
  <si>
    <t>C3321ib</t>
  </si>
  <si>
    <t>bizhub C3320i</t>
  </si>
  <si>
    <t>KM</t>
  </si>
  <si>
    <t>N/A: please refer to pricing per region as below</t>
  </si>
  <si>
    <t xml:space="preserve">AAJW192: Black
AAJW492: Cyan 
AAJW392: Magenta
AAJW292: Yellow </t>
  </si>
  <si>
    <t>A6-A4</t>
  </si>
  <si>
    <t>6.0/7.2 sec. (mono/colour)</t>
  </si>
  <si>
    <t>13/15 sec. (mono/colour)</t>
  </si>
  <si>
    <t xml:space="preserve"> Idle= 23.3 dB,  Operation= 50.4/50.0 dB </t>
  </si>
  <si>
    <t>1,800 (equivalent) x 600 dpi; Up to 1200 x 1200 dpi</t>
  </si>
  <si>
    <t>60-210GSM</t>
  </si>
  <si>
    <t>600 sheets</t>
  </si>
  <si>
    <t>1,100 sheets</t>
  </si>
  <si>
    <t>80 sheets</t>
  </si>
  <si>
    <t>220-240 V / 50/60 Hz; Less than 1.45 kW</t>
  </si>
  <si>
    <t xml:space="preserve">Warranty inline with service agreement duration, typically 60 months. </t>
  </si>
  <si>
    <t>2,000 destinations + 100 groups; LDAP support</t>
  </si>
  <si>
    <t>Up to 600 x 600 dpi</t>
  </si>
  <si>
    <t>10/100/1,000-Base-T Ethernet; USB 2.0;  Wi-Fi 802.11 b/g/n/ac (optional)</t>
  </si>
  <si>
    <t>TCP/IP (IPv4 / IPv6); SMB; LPD; IPP; SNMP; HTTP(S); Bonjour</t>
  </si>
  <si>
    <t>Windows 10 (32/64); Windows 11; Windows Server 2012; Windows Server 2012 R2; Windows Server 2016;  Windows Server 2019; Windows Server 2022;  macOS 10.14 or later; Unix; Linux; Citrix</t>
  </si>
  <si>
    <t>PCL 6 (XL3.0); PCL 5c; PostScript 3 (CPSI 3016); XPS</t>
  </si>
  <si>
    <t>Super G3, Analogue; i-Fax; Colour i-Fax; IP-Fax</t>
  </si>
  <si>
    <t>C251ib2</t>
  </si>
  <si>
    <t>bizhub C251i</t>
  </si>
  <si>
    <t xml:space="preserve">AAV8190: Black
AAV8290: Yellow 
AAV8390: Magenta
AAV8490: Cyan </t>
  </si>
  <si>
    <t>TN328K: Black Toner (Yield 28K)
TN328Y: Yellow Toner  (Yield 28K)
TN328M: Magenta Toner (Yield 28K)
TN328C: Cyan Toner  (Yield 28K)</t>
  </si>
  <si>
    <t>Mono: 170K / Colour: 65K</t>
  </si>
  <si>
    <t>TNP80K: Black (Yield 13K)
TNP80C: Cyan (Yield 9K)
TNP80M: Magenta (Yield 9K) 
TNP80Y: Yellow(Yield 9K)</t>
  </si>
  <si>
    <t>A6Y8WY1</t>
  </si>
  <si>
    <t>Waste Toner</t>
  </si>
  <si>
    <t>A6-SRA3</t>
  </si>
  <si>
    <t>5.2/6.9 sec. (mono/colour)</t>
  </si>
  <si>
    <t>11 seconds</t>
  </si>
  <si>
    <t>Idle= 13.7 dB, Operation= 47.6/48.9 dB</t>
  </si>
  <si>
    <t>1,800 (equivalent) x 600 dpi; 1200 x 1200 dpi</t>
  </si>
  <si>
    <t>52-300GSM</t>
  </si>
  <si>
    <t>1,150 sheets</t>
  </si>
  <si>
    <t>6,650 sheets</t>
  </si>
  <si>
    <t>220–240 V / 50/60 Hz; Less than 1.58 kW</t>
  </si>
  <si>
    <t>8GB</t>
  </si>
  <si>
    <t>10/100/1,000-Base-T Ethernet; USB 2.0;  Wi-Fi 802.11 b/g/n (optional)</t>
  </si>
  <si>
    <t>TCP/IP (IPv4/IPv6); SMB; LPD; IPP; SNMP;  HTTP(S); AppleTalk; Bonjour</t>
  </si>
  <si>
    <t>Windows 10 (32/64); Windows 11; Windows Server 2012; Windows Server 2012 R2; Windows Server 2016; Windows Server 2019; Windows Server 2022; macOS 10.12 or later; Unix; Linux; Citrix</t>
  </si>
  <si>
    <t>NO - optional item</t>
  </si>
  <si>
    <t>C301ib2</t>
  </si>
  <si>
    <t>bizhub C301i</t>
  </si>
  <si>
    <t>C361ib2</t>
  </si>
  <si>
    <t>bizhub C361i</t>
  </si>
  <si>
    <t>C4051ib</t>
  </si>
  <si>
    <t>C451ib1</t>
  </si>
  <si>
    <t>bizhub C451i</t>
  </si>
  <si>
    <t>C551ib1</t>
  </si>
  <si>
    <t>bizhub C551i</t>
  </si>
  <si>
    <t>C651ib1</t>
  </si>
  <si>
    <t>bizhub C651i</t>
  </si>
  <si>
    <t>C751ib1</t>
  </si>
  <si>
    <t>bizhub C751i</t>
  </si>
  <si>
    <t>Mono: 225K / Colour: 90K</t>
  </si>
  <si>
    <t>5.0/6.7 sec. (mono/colour)</t>
  </si>
  <si>
    <t xml:space="preserve"> Idle= 12.2 dB,  Operation= 47.6/47.9 dB</t>
  </si>
  <si>
    <t>Mono: 225K / Colour: 105K</t>
  </si>
  <si>
    <t>4.6/6.1 sec. (mono/colour)</t>
  </si>
  <si>
    <t xml:space="preserve">Idle= 13.6 dB,  Operation= 48.9/50.1 dB </t>
  </si>
  <si>
    <t>AAJW490: Cyan
AAJW190: Black
AAJW390: Magenta
AAJW290: Yellow</t>
  </si>
  <si>
    <t>TNP79C: Cyan Toner (Yield 9K)
TNP79K: Black Toner (Yield 13K)
TNP79M: Magenta Toner (Yield 9K) 
TNP79Y: Yellow Toner  (Yield 9K)</t>
  </si>
  <si>
    <t>4.8/5.4 sec. (mono/colour)</t>
  </si>
  <si>
    <t xml:space="preserve"> Idle= 23.5 dB,  Operation= 52.0/51.8 dB </t>
  </si>
  <si>
    <t>1,600 sheets</t>
  </si>
  <si>
    <t>5GB</t>
  </si>
  <si>
    <t>ACV1490: Cyan
ACV1190: Black
ACV1390: Magenta
ACV1290: Yellow</t>
  </si>
  <si>
    <t>TN626C: Toner  Cyan (28K Yield)　
TN626K: Toner  Black (28K Yield)　
TN626M: Toner  Magenta (28K Yield)
TN626Y: Toner  Yellow (28K Yield)　　</t>
  </si>
  <si>
    <t>Mono: 240K / Colour: 155K</t>
  </si>
  <si>
    <t>3.8/5.0 sec. (mono/colour)</t>
  </si>
  <si>
    <t>12/13 sec. (mono/colour)</t>
  </si>
  <si>
    <t xml:space="preserve">Idle= 5.5 dB,  Operation= 50.1/49.6 dB </t>
  </si>
  <si>
    <t>300 sheets</t>
  </si>
  <si>
    <t>220–240 V / 50/60 Hz; Less than 2.00 kW</t>
  </si>
  <si>
    <t>Mono: 240K / Colour: 160K</t>
  </si>
  <si>
    <t>3.3/4.3 sec. (mono/colour)</t>
  </si>
  <si>
    <t xml:space="preserve">Idle= 22.2 dB,  Operation= 50.6/51 dB </t>
  </si>
  <si>
    <t>Mono: 240K / Colour: 165K</t>
  </si>
  <si>
    <t>2.8/3.8 sec. (mono/colour)</t>
  </si>
  <si>
    <t xml:space="preserve">Idle= 22.1 dB,  Operation= 52.1/52.7 dB </t>
  </si>
  <si>
    <t>Windows 7 (32/64); Windows 8.1 (32/64); Windows 10 (32/64); Windows Server 2008 (32/64); Windows Server 2008 R2; Windows Server 2012; Windows Server 2012 R2;  Windows Server 2016; Windows Server 2019;  Macintosh OS X 10.10 or later; Unix; Linux; Citrix</t>
  </si>
  <si>
    <t>ACP8490: Cyan
ACP8190: Black
ACP8390: Magenta
ACP8290: Yellow</t>
  </si>
  <si>
    <t>TN715C: Toner Cyan (45K Yield)
TN715M: Toner Magenta (45K Yield)
TN715Y: Toner Yellow (45K Yield)
TN715K: Toner Black (45K Yield)</t>
  </si>
  <si>
    <t>13/14 sec. (mono/colour)</t>
  </si>
  <si>
    <t xml:space="preserve">Idle= 20.6 dB,  Operation= 53.6/53.6 dB </t>
  </si>
  <si>
    <t>3,650 sheets</t>
  </si>
  <si>
    <t>220–240 V / 50/60 Hz; Less than 2.10 kW</t>
  </si>
  <si>
    <t>227b1</t>
  </si>
  <si>
    <t>301ib2</t>
  </si>
  <si>
    <t>bizhub 301i</t>
  </si>
  <si>
    <t>361ib2</t>
  </si>
  <si>
    <t>bizhub 361i</t>
  </si>
  <si>
    <t>4051ib</t>
  </si>
  <si>
    <t>451ib1</t>
  </si>
  <si>
    <t>bizhub 451i</t>
  </si>
  <si>
    <t>551ib1</t>
  </si>
  <si>
    <t>bizhub 551i</t>
  </si>
  <si>
    <t>651ib1</t>
  </si>
  <si>
    <t>bizhub 651i</t>
  </si>
  <si>
    <t>751ib1</t>
  </si>
  <si>
    <t>bizhub 751i</t>
  </si>
  <si>
    <t>AC7A090</t>
  </si>
  <si>
    <t>AC79090</t>
  </si>
  <si>
    <t>ACYP090</t>
  </si>
  <si>
    <t>Toner Black TN323 (Yield : 23K)</t>
  </si>
  <si>
    <t>TN330K: (24K Yield)　</t>
  </si>
  <si>
    <t>TNP90K: (Yield 20K)</t>
  </si>
  <si>
    <t>TN628K: (24K Yield)　</t>
  </si>
  <si>
    <t>TN714K: (40K Yield)　</t>
  </si>
  <si>
    <t>3 x 5,000 Cartridges</t>
  </si>
  <si>
    <t>A7Y00C0D: Developing Unit</t>
  </si>
  <si>
    <t>A6-A3</t>
  </si>
  <si>
    <t>5.3 seconds</t>
  </si>
  <si>
    <t xml:space="preserve"> Idle= 20.8 dB,  Operation= 47.1 dB</t>
  </si>
  <si>
    <t>1,800 (equivalent) x 600 dpi</t>
  </si>
  <si>
    <t>A6 to A3</t>
  </si>
  <si>
    <t>60-220 GSM</t>
  </si>
  <si>
    <t>2,100 sheets</t>
  </si>
  <si>
    <t>1.5 kW or less</t>
  </si>
  <si>
    <t>TCP/IP (FTP, SMB, SMTP, WebDAV) IPv4 / IPv6</t>
  </si>
  <si>
    <t>Windows 7 (32/64); Windows 8.1 (32/64); Windows 10 (32/64)</t>
  </si>
  <si>
    <t>5.0 seconds</t>
  </si>
  <si>
    <t xml:space="preserve"> Idle= 8.6 dB,  Operation= 48.1 dB </t>
  </si>
  <si>
    <t>6.650 sheets</t>
  </si>
  <si>
    <t xml:space="preserve">  Idle= 9.6 dB,  Operation= 49.5 dB </t>
  </si>
  <si>
    <t>4.8 seconds</t>
  </si>
  <si>
    <t xml:space="preserve">  Idle= 23.4 dB,  Operation= 51.7 dB </t>
  </si>
  <si>
    <t>A6 to A4</t>
  </si>
  <si>
    <t>100 sheet</t>
  </si>
  <si>
    <t>10/100/1,000-Base-T Ethernet; USB 2.0; USB 3.0;  Wi-Fi 802.11 b/g/n/ac (optional)</t>
  </si>
  <si>
    <t>3.8 seconds</t>
  </si>
  <si>
    <t>3.3 seconds</t>
  </si>
  <si>
    <t>2.8 seconds</t>
  </si>
  <si>
    <t xml:space="preserve">Idle= 6.4 dB,  Operation= 53 dB </t>
  </si>
  <si>
    <t>14 seconds</t>
  </si>
  <si>
    <t xml:space="preserve"> Idle= 21.5 dB,  Operation= 54.9 dB </t>
  </si>
  <si>
    <t xml:space="preserve">AAJW191: Black
AAJW491: Cyan 
AAJW391: Magenta
AAJW291: Yellow </t>
  </si>
  <si>
    <t>TNP81K: Black (Yield 13K)
TNP81C: Cyan (Yield 9K)
TNP81M: Magenta (Yield 9K) 
TNP80\1Y: Yellow(Yield 9K)</t>
  </si>
  <si>
    <t>WB-P08: WTB Waste Toner Box</t>
  </si>
  <si>
    <t>FBI</t>
  </si>
  <si>
    <t>CUAPCS2024 PANEL A - Product Catalogue</t>
  </si>
  <si>
    <t xml:space="preserve"> 8.0/8.7 sec. (mono/colour)</t>
  </si>
  <si>
    <t xml:space="preserve"> Approx. 13/15 sec. (mono/colour)</t>
  </si>
  <si>
    <t xml:space="preserve"> Idle= 24.3 dB,  Operation= 53.0/52.5 dB </t>
  </si>
  <si>
    <t>2,100 sheet</t>
  </si>
  <si>
    <t xml:space="preserve"> 220-240 V / 50/60 Hz; Less than 1.45 kW</t>
  </si>
  <si>
    <t>3GB</t>
  </si>
  <si>
    <t>10/100/1,000-Base-T Ethernet; USB 2.0; Wi-Fi 802.11 b/g/n/ac (optional)</t>
  </si>
  <si>
    <t>Windows 10 (32/64); Windows 11; Windows Server 2012; Windows Server 2012 R2; Windows Server 2016; Windows Server 2019; Windows Server 2022; macOS 10.14, 10.15, 11, 12, 13; Unix; Linux; Citrix</t>
  </si>
  <si>
    <t xml:space="preserve"> 8.7/9.6 sec. (mono/colour)</t>
  </si>
  <si>
    <t xml:space="preserve">Idle= 24.6 dB,  Operation= 51.3/51.1 dB </t>
  </si>
  <si>
    <t>50 sheets</t>
  </si>
  <si>
    <t>512MB</t>
  </si>
  <si>
    <t>MFD-Colour_FBI_L_1</t>
  </si>
  <si>
    <t>MFD-Colour_FBI_L_3</t>
  </si>
  <si>
    <t>MFD-Colour_FBI_L_4</t>
  </si>
  <si>
    <t>MFD-Colour_FBI_M_1</t>
  </si>
  <si>
    <t>MFD-Colour_FBI_M_2</t>
  </si>
  <si>
    <t>MFD-Colour_FBI_H_1</t>
  </si>
  <si>
    <t>MFD-Colour_FBI_H_2</t>
  </si>
  <si>
    <t>MFD-Colour_FBI_H_3</t>
  </si>
  <si>
    <t>MFD-Colour_FBI_H_4</t>
  </si>
  <si>
    <t>MFD-BW_FBI_L_1</t>
  </si>
  <si>
    <t>MFD-BW_FBI_M_1</t>
  </si>
  <si>
    <t>MFD-BW_FBI_M_2</t>
  </si>
  <si>
    <t>MFD-BW_FBI_M_3</t>
  </si>
  <si>
    <t>MFD-BW_FBI_H_1</t>
  </si>
  <si>
    <t>MFD-BW_FBI_H_2</t>
  </si>
  <si>
    <t>SFP-Colour_FBI_L_1</t>
  </si>
  <si>
    <t>SFP-Colour_FBI_M_1</t>
  </si>
  <si>
    <t>AC325z</t>
  </si>
  <si>
    <t>Apeos C325 z</t>
  </si>
  <si>
    <t>AC7580</t>
  </si>
  <si>
    <t>Apeos C7580</t>
  </si>
  <si>
    <t>AC8180</t>
  </si>
  <si>
    <t>Apeos C8180</t>
  </si>
  <si>
    <t>AB3060</t>
  </si>
  <si>
    <t>Apeos 3060</t>
  </si>
  <si>
    <t>AB4570-4</t>
  </si>
  <si>
    <t>Apeos 4570</t>
  </si>
  <si>
    <t>AB5570-4</t>
  </si>
  <si>
    <t>Apeos 5570</t>
  </si>
  <si>
    <t>AB4830</t>
  </si>
  <si>
    <t>Apeos 4830</t>
  </si>
  <si>
    <t>AB6580</t>
  </si>
  <si>
    <t>Apeos 6580</t>
  </si>
  <si>
    <t>AB7580</t>
  </si>
  <si>
    <t>Apeos 7580</t>
  </si>
  <si>
    <t>APC325dw</t>
  </si>
  <si>
    <t>Apeos Print C325 dw</t>
  </si>
  <si>
    <t>APC4030</t>
  </si>
  <si>
    <t>Apeos Print C4030</t>
  </si>
  <si>
    <t>AP5330</t>
  </si>
  <si>
    <t>Apeos Print 5330</t>
  </si>
  <si>
    <t>A6 - A4</t>
  </si>
  <si>
    <t>Colour: 11.0 seconds (A4), B/W: 10.0 seconds (A4)</t>
  </si>
  <si>
    <t>35 Seconds or less</t>
  </si>
  <si>
    <t>Recommended: 1,000
Max: 2,000</t>
  </si>
  <si>
    <t>Standby: Zero
Running: 50.8 dB</t>
  </si>
  <si>
    <t>PCL Driver: 600 x 2400 dpi
Postscript language compatibility  600 x 2400 dpi</t>
  </si>
  <si>
    <t>600 x 2400 dpi</t>
  </si>
  <si>
    <t>Yes</t>
  </si>
  <si>
    <t>60 - 176gsm</t>
  </si>
  <si>
    <t>300 Sheets</t>
  </si>
  <si>
    <t>550 Sheets</t>
  </si>
  <si>
    <t>50 Sheets</t>
  </si>
  <si>
    <t>No</t>
  </si>
  <si>
    <t>Sleep: .5W
Low Power: 11W
Ready: 41W
Running: 419W
Max: 1120W</t>
  </si>
  <si>
    <t>Min. 60 months under valid maintenance agreement</t>
  </si>
  <si>
    <t>512Mb
Storage Device Capacity: 1.8Gb</t>
  </si>
  <si>
    <t>5,000 x 5 address types (address type would be FTP, Email, SMB etc.)</t>
  </si>
  <si>
    <t>200 dpi, 300 dpi, 400 dpi*¹, 600 dpi</t>
  </si>
  <si>
    <t>Ethernet 1000BASE-T / 100BASE-TX / 10BASE-T, USB2.0
Wireless LAN (IEEE 802.11 b / g / n)</t>
  </si>
  <si>
    <t>TCP/IP (lpd, IPP/IPPS, Port9100, WSD)</t>
  </si>
  <si>
    <t>[PCL Driver]
Windows 10 (32 bit/64 bit) Windows 8.1 (32 bit/64 bit)
Windows Server 2019 (64 bit) Windows Server 2016 (64 bit)
Windows Server 2012 R2 (64 bit) Windows Server 2012 (64 bit)
[Postscript language compatibility]
Windows 10 (32 bit/64 bit) Windows 8.1 (32 bit/64 bit)
Windows Server 2019 (64 bit) Windows Server 2016 (64 bit)
Windows Server 2012 R2 (64 bit) Windows Server 2012 (64 bit)
macOS 11 / 10.15 / 10.14 / 10.13 / 10.12</t>
  </si>
  <si>
    <t>PCL5 / PCL6, Postscript language compatibility</t>
  </si>
  <si>
    <t>Original Size Scanner glass: Max A4, Letter
Automatic Document Feeder: Max Legal
Recording Paper Size Max: Legal; Min: A4, Letter
Transmission Time 3 seconds and more but fewer than 4 seconds*1
Transmission Mode ITU-T G3
Scanning Resolution Standard 8 x 3.85 line/mm, 200 x 100 dpi
Fine / Photo 8 x 7.7 line/mm, 200 x 200 dpi
Super Fine 16 x 15.4 line/mm, 400 x 400 dpi
Coding Method MH, MR, MMR, JBIG
Transmission Speed G3: 33.6 / 31.2 / 28.8 / 26.4 / 24.0 / 21.6 / 19.2 / 16.8 / 14.4 / 12.0 / 9.6 / 7.2 / 4.8 / 2.4 kbps
Applicable Lines Telephone line, PBX, Max. 1 port*2 (G3-1 port)</t>
  </si>
  <si>
    <t>A5 - A3</t>
  </si>
  <si>
    <t>22 Seconds or less</t>
  </si>
  <si>
    <t>596 Sheets</t>
  </si>
  <si>
    <t>2,096 Sheets</t>
  </si>
  <si>
    <t>96 Sheets</t>
  </si>
  <si>
    <t>4GB + 128GB SSD</t>
  </si>
  <si>
    <t>600 x 600dpi, 400 x 400dpi, 300 x 300dpi, 200 x 200dpi</t>
  </si>
  <si>
    <t>TCP/IP (lpd, IPP, Port9100)</t>
  </si>
  <si>
    <t>A5 - SRA3 (320 x 420mm)</t>
  </si>
  <si>
    <t>B/W: 4.9 sec.
Colour: 6.7 sec.</t>
  </si>
  <si>
    <t>Recommended Min: 7,000
Max: 25,000</t>
  </si>
  <si>
    <t>Standby: 15.3 dB
Running: 55 dB</t>
  </si>
  <si>
    <t>Standard: 1200 x 2400 dpi, High Quality: 1200 x 2400 dpi,
High Resolution: 1200 x 1200 dpi</t>
  </si>
  <si>
    <t>Scan Resolution 600 x 600 dpi
Printing Resolution 1200 x 2400 dpi (Text-Photo / Photo), 600 x 600 dpi</t>
  </si>
  <si>
    <t>A6 - A3</t>
  </si>
  <si>
    <t>52 - 300gsm</t>
  </si>
  <si>
    <t>2,170 Sheets</t>
  </si>
  <si>
    <t>6,140 Sheets</t>
  </si>
  <si>
    <t>90 Sheets</t>
  </si>
  <si>
    <t>Standard: 130 Sheets
Optional: 250 Sheets</t>
  </si>
  <si>
    <t>Sleep Mode: .5W
Stand-By: 57W
Max: 2.4 kW</t>
  </si>
  <si>
    <t>600 x 600 dpi, 400 x 400 dpi, 300 x 300 dpi, 200 x 200 dpi</t>
  </si>
  <si>
    <t>Standard Ethernet 1000BASE-T / 100BASE-TX / 10BASE-T, USB3.0
Optional Wireless LAN (IEEE 802.11 a / b / g / n / ac)</t>
  </si>
  <si>
    <t>TCP/IP (lpd, IPP, Port9100, WSD*3, ThinPrint®)</t>
  </si>
  <si>
    <t>PCL
Windows 10 (32 bit / 64 bit), Windows 8.1 (32 bit / 64 bit), Windows Server 2019 (64 bit), Windows Server 2016 (64 bit), Windows Server 2012 R2 (64 bit), Windows Server 2012 (64 bit)
macOS 11 / 10.15 / 10.14 / 10.13 / 10.12
Adobe PostScript®3
(optional)
Windows 10 (32 bit / 64 bit), Windows 8.1 (32 bit / 64 bit), Windows Server 2019 (64 bit), Windows Server 2016 (64 bit), Windows Server 2012 R2 (64 bit), Windows Server 2012 (64 bit)
macOS 11 / 10.15 / 10.14 / 10.13 / 10.12</t>
  </si>
  <si>
    <t>PCL5 / PCL6 (Standard) Adobe® PostScript® 3 TM (Optional)</t>
  </si>
  <si>
    <t>Recommended Min: 8,500
Max: 30,000</t>
  </si>
  <si>
    <t>B/W: 4.4 sec.
Colour: 5.7 sec.</t>
  </si>
  <si>
    <t>Recommended Min: 11,000
Max: 35,000</t>
  </si>
  <si>
    <t>Standby: 15 dB
Running: 55.7 dB</t>
  </si>
  <si>
    <t>Sleep Mode: .5W
Stand-By: 90W
Max: 2.4 kW</t>
  </si>
  <si>
    <t>B/W: 3.3 sec.
Colour: 4.1 sec.</t>
  </si>
  <si>
    <t>Recommended Min: 20,000
Max: 45,000</t>
  </si>
  <si>
    <t>Standby: 15.6 dB
Running: 59.3 dB</t>
  </si>
  <si>
    <t>3,200 Sheets</t>
  </si>
  <si>
    <t xml:space="preserve">Standard: 250 Sheets
</t>
  </si>
  <si>
    <t>Sleep Mode: .5W
Stand-By: 106W
Max: 2.4 kW</t>
  </si>
  <si>
    <t>Recommended Min: 25,000
Max: 50,000</t>
  </si>
  <si>
    <t>A6 - SRA3 (297 x 432mm)</t>
  </si>
  <si>
    <t>B/W: 4.1 sec.
Colour: 5.4 sec.</t>
  </si>
  <si>
    <t>30 Seconds or less</t>
  </si>
  <si>
    <t>Recommended Min: 10,000
Max: 80,000</t>
  </si>
  <si>
    <t>Standby: 15.6 dB
Running: 62.7 dB</t>
  </si>
  <si>
    <t>Standard
[PCL Driver]
Standard: 2400 x 2400 dpi, High Quality: 2400 x 2400 dpi,
High Resolution: 2400 x 2400 dpi
Optional
[Adobe® PostScript® 3TM Driver]
High Speed (Standard): 2400 x 2400 dpi, High Quality: 2400 x 2400 dpi,
High Resolution: 2400 x 2400 dpi</t>
  </si>
  <si>
    <t>Scan Resolution 600 x 600 dpi
Printing Resolution 2400 x 2400 dpi (Text-Photo / Photo), 600 x 600 dpi</t>
  </si>
  <si>
    <t>3,260 Sheets</t>
  </si>
  <si>
    <t>7,360 Sheets</t>
  </si>
  <si>
    <t>150 Sheets</t>
  </si>
  <si>
    <t>Sleep Mode: .5W
Stand-By: 134W
Max: 2.4 kW</t>
  </si>
  <si>
    <t>Standard Ethernet 1000BASE-T / 100BASE-TX / 10BASE-T, USB3.0, USB2.0
Optional Wireless LAN (IEEE 802.11 a / b / g / n / ac)</t>
  </si>
  <si>
    <t>Transmission: SMTP Reception: SMTP, POP3 Standard Ethernet: 1000BASE-T / 100BASE-TX / 10BASE-T</t>
  </si>
  <si>
    <t>Standard
[PCL Driver]
Windows 10 (32 bit / 64 bit), Windows 8.1 (32 bit / 64 bit), Windows Server 2019 (64
bit), Windows Server 2016 (64 bit), Windows Server 2012 R2 (64 bit), Windows Server
2012 (64 bit)
[Mac OS X Driver]
macOS 11 / 10.15 / 10.14 / 10.13 / 10.12
Optional
[Adobe® PostScript® 3TM Driver]
Windows 10 (32 bit / 64 bit), Windows 8.1 (32 bit / 64 bit), Windows Server 2019 (64
bit), Windows Server 2016 (64 bit), Windows Server 2012 R2 (64 bit), Windows Server
2012 (64 bit)
macOS 11 / 10.15 / 10.14 / 10.13 / 10.12</t>
  </si>
  <si>
    <t>14 Seconds or less</t>
  </si>
  <si>
    <t>Min: 7,000 pages
Max: 30,000 pages</t>
  </si>
  <si>
    <t>1.8 Million prints</t>
  </si>
  <si>
    <t>Standby: 13.9 dB
Running: 56 dB</t>
  </si>
  <si>
    <t>Standard: 600 x 600
High Resolution: 1,200 x 1,200</t>
  </si>
  <si>
    <t>A5 to A3</t>
  </si>
  <si>
    <t>60 - 256 gsm</t>
  </si>
  <si>
    <t>130 Sheets</t>
  </si>
  <si>
    <t>Sleep: .4W
Low Power: 51W
Ready Mode: 93W
Max: 1.92W</t>
  </si>
  <si>
    <t>System Memory: 4Gb
SSD: 128Gb</t>
  </si>
  <si>
    <t>Standard
Ethernet 1000BASE-T / 100BASE-TX / 10BASE-T, USB3.0
Optional
Wireless LAN (IEEE 802.11a / b / g / n / ac)</t>
  </si>
  <si>
    <t>TCP/IP (WebDAV, HTTP, sMB, FTP, SFTP, SMTP)</t>
  </si>
  <si>
    <t>Windows 10 (32 bit)
Windows 8.1 (32 bit)
Windows Server 2019 (64 bit)
Windows Server 2012 R2 (64 bit)
Windows 10 (64 bit)
Windows 8.1 (64 bit)
Windows Server 2016 (64 bit)
Windows Server 2012 (64 bit)
macOS 11*5 / 10.15*5 / 10.14*5 / 10.13*5</t>
  </si>
  <si>
    <t>PCL6, PCL5 (Standard) , Adobe PostScript3 (Option)</t>
  </si>
  <si>
    <t>11 Seconds or less</t>
  </si>
  <si>
    <t>Min: 12,000 pages
Max: 50,000 pages</t>
  </si>
  <si>
    <t>2.4 Million prints</t>
  </si>
  <si>
    <t>Standby: 33.7 dB
Running: 65.9 dB</t>
  </si>
  <si>
    <t>Standard: 1,200 x 1,200
High Resolution: 1,200 x 2,400</t>
  </si>
  <si>
    <t>1770 Sheets</t>
  </si>
  <si>
    <t>Sleep: .5W
Ready Mode: 82W
Max: 2.4KW</t>
  </si>
  <si>
    <t>Min: 15,000 pages
Max: 60,000 pages</t>
  </si>
  <si>
    <t>6 Seconds (A4)</t>
  </si>
  <si>
    <t>33 Seconds or less</t>
  </si>
  <si>
    <t>Min: 5,000
Max: 10,000</t>
  </si>
  <si>
    <t>600,000 prints</t>
  </si>
  <si>
    <t>Ready: 70.2 dB
Operation: 41.9 dB</t>
  </si>
  <si>
    <t>60 - 220gsm</t>
  </si>
  <si>
    <t>700 Sheets</t>
  </si>
  <si>
    <t>2,350 Sheets</t>
  </si>
  <si>
    <t>Sleep: .4 W
Low Power: 10 W
Ready: 68 W
Max: 1230 W</t>
  </si>
  <si>
    <t>Standard
[PCL Driver]
Windows 11 (64 bit), Windows 10 (32 bit / 64 bit), Windows
Server 2022 (64 bit), Windows Server 2019 (64 bit), Windows
Server 2016 (64 bit), Windows Server 2012 R2 (64 bit), Windows
Server 2012 (64 bit)
[Mac OS X Driver]
macOS 12 / 11 / 10.15 / 10.14
Optional
[Adobe® PostScript® 3TM Driver]
Windows 11 (64 bit), Windows 10 (32 bit / 64 bit), Windows
Server 2022 (64 bit), Windows Server 2019 (64 bit), Windows
Server 2016 (64 bit), Windows Server 2012 R2 (64 bit), Windows
Server 2012 (64 bit)
macOS 12 / 11 / 10.15 / 10.14</t>
  </si>
  <si>
    <t>Standard Ethernet 1000BASE-T / 100BASE-TX / 10BASE-T, USB3.0
Optional Wireless LAN (IEEE 802.11a / b / g / n / ac)</t>
  </si>
  <si>
    <t>3 Seconds</t>
  </si>
  <si>
    <t>Min: 30,000 pages
Max: 170,000 pages</t>
  </si>
  <si>
    <t>5 Million prints</t>
  </si>
  <si>
    <t>Standby: 5.24 dB
Running: 56.4 dB</t>
  </si>
  <si>
    <t>2,400 x 600 dpi</t>
  </si>
  <si>
    <t>52 - 250gsm</t>
  </si>
  <si>
    <t>4,645 Sheets</t>
  </si>
  <si>
    <t>8,800 Sheets</t>
  </si>
  <si>
    <t>95 Sheets</t>
  </si>
  <si>
    <t>250 Sheets</t>
  </si>
  <si>
    <t>Sleep: .5W
Low Power: 103W
Standby Mode: 160W
Max: 2.4KW</t>
  </si>
  <si>
    <t>Min: 40,000 pages
Max: 180,000 pages</t>
  </si>
  <si>
    <t>6, A5, JIS B5, A4, Letter, Executive (184 x 267 mm),</t>
  </si>
  <si>
    <t xml:space="preserve"> Colour: 11.0 seconds (A4)
B/W: 10.0 seconds (A4)</t>
  </si>
  <si>
    <t>35 Seconds or Less</t>
  </si>
  <si>
    <t>Recomended: 1,000
Max: 2,000</t>
  </si>
  <si>
    <t>Standby: No Noise
Running: 50.7 dB</t>
  </si>
  <si>
    <t>PCL Driver] 600 x 2,400 dpi
[PostScript language compatible Driver] 600 x 2,400 dp</t>
  </si>
  <si>
    <t xml:space="preserve">
A6, A5, JIS B5, A4, Letter, Executive (184 x 267 mm), Folio 
(216 x 330 mm), Legal, COM-10, Monarch, DL, C5, Postcard 
(4 x 6"), Postcard (5 x 7"), Custom Size (Width: 76.2 to 215.9 
mm, Length: 127.0 to 355.6 mm)</t>
  </si>
  <si>
    <t>60 to 176gsm</t>
  </si>
  <si>
    <t>Sleep: .5W
Ready: 37W
Running: 407W
Max: 1,110W</t>
  </si>
  <si>
    <t>512Mb</t>
  </si>
  <si>
    <t>Standard
[PCL Driver]
Windows 11 (64 bit) Windows 10 (32 bit/64 bit) 
Windows Server 2022 (64 bit) Windows Server 2019 (64 bit) 
Windows Server 2016 (64 bit) Windows Server 2012 R2 (64 bit) 
Windows Server 2012 (64 bit)
[PostScript language compatible Driver]
Windows 11 (64 bit) Windows 10 (32 bit/64 bit) 
Windows Server 2022 (64 bit) Windows Server 2019 (64 bit) 
Windows Server 2016 (64 bit) Windows Server 2012 R2 (64 bit) 
Windows Server 2012 (64 bit)
macOS 13 / 12 / 11 / 10.15 / 10.14</t>
  </si>
  <si>
    <t>Standard PCL5 / PCL6, PostScript language compatibility</t>
  </si>
  <si>
    <t xml:space="preserve">
A6*3, JIS B6*3, A5, JIS B5, ISO B5, A4, Statement (139.7 x 
215.9 mm), Executive (184 x 267 mm), Letter, 8.5 x 13″
(215.9 x 330.2 mm), Legal, Custom Size (Width: 76.2 to 
215.9 mm, Length*4: 190.5 to 355.6 mm)</t>
  </si>
  <si>
    <t xml:space="preserve"> Colour: 5.3 seconds (A4)
B/W: 5.1 seconds (A4)</t>
  </si>
  <si>
    <t>38 Seconds or less</t>
  </si>
  <si>
    <t>Recommended: 3,000
Max: 10,000</t>
  </si>
  <si>
    <t>Standby: 6.86 dB
Running: 47.8 dB</t>
  </si>
  <si>
    <t>Standard [PCL Driver] 1,200 x 2,400 dpi, High Quality: 1,200 x 2,400 
dpi, High Resolution: 1,200 x 1,200 dpi
Optional [Adobe® PostScript® 3TM Driver] High Speed (Standard): 600 x 600 dpi, High Quality: 1,200 
x 2,400 dpi, High Resolution: 1,200 x 1,200 dpi</t>
  </si>
  <si>
    <t>A6*3, JIS B6*3, A5, JIS B5, ISO B5, A4, Statement (139.7 x 
215.9 mm), Executive (184 x 267 mm), Letter, 8.5 x 13″
(215.9 x 330.2 mm), Legal, Custom Size (Width: 76.2 to 
215.9 mm, Length*4: 190.5 to 355.6 mm)</t>
  </si>
  <si>
    <t>60 to 220gsm</t>
  </si>
  <si>
    <t>Sleep: .4W
Ready: 72W
Running: 665W
Max: 1,260W</t>
  </si>
  <si>
    <t xml:space="preserve">4 GB </t>
  </si>
  <si>
    <t xml:space="preserve"> Standard Ethernet 1000BASE-T / 100BASE-TX / 10BASE-T, USB3.0
Optional Wireless LAN (IEEE 802.11a / b / g / n / ac)_x000D_</t>
  </si>
  <si>
    <t>Standard
[PCL Driver]
Windows 11 (64 bit), Windows 10 (32 bit / 64 bit), Windows 
Server 2022 (64bit), Windows Server 2019 (64 bit), Windows 
Server 2016 (64 bit), Windows Server 2012 R2 (64 bit), 
Windows Server 2012 (64 bit)
[Mac OS X Driver]
macOS 12 / 11 / 10.15 / 10.14
Optional
[Adobe® PostScript® 3TM Driver]
Windows 11 (64 bit), Windows 10 (32 bit / 64 bit), Windows 
Server 2022 (64bit), Windows Server 2019 (64 bit), Windows 
Server 2016 (64 bit), Windows Server 2012 R2 (64 bit), 
Windows Server 2012 (64 bit)
macOS 12 / 11 / 10.15 / 10.14</t>
  </si>
  <si>
    <t>Standard PCL5 / PCL6
Optional Adobe® PostScript® 3TM</t>
  </si>
  <si>
    <t>tandard PCL5 / PCL6
Optional Adobe® PostScript® 3TM</t>
  </si>
  <si>
    <t>3.8 Seconds</t>
  </si>
  <si>
    <t>Recommended: 4,000
Max: 10,000</t>
  </si>
  <si>
    <t>Standby: 41.1dB
Running: 71.6 dB</t>
  </si>
  <si>
    <t>Standard [PCL Driver] 1,200 x 1,200 dpi, High Resolution: 1,200 x 1,200 dpi, High Quality: 1,200 x 1,200 dpi
Optional [Adobe® PostScript® 3TM Driver] Standard: 1,200 x 1,200 dpi, High Resolution: 1,200 x 1,200 dpi, High Quality: 1,200 x 1,200 dpi</t>
  </si>
  <si>
    <t>A6*3, JIS B6*3, A5, JIS B5, ISO B5, A4, Statement (139.7 x 215.9 mm), Executive (184 x 267 mm), Letter, 8.5 x 13″ (215.9 x 330.2 mm), Legal, Custom Size (Width: 76.2 to 215.9 mm, Length*4: 190.5 to 355.6 mm)</t>
  </si>
  <si>
    <t>Sleep: .4W
Ready: 62W
Running: 707W
Max: 1,200W</t>
  </si>
  <si>
    <t>2 Gb</t>
  </si>
  <si>
    <t xml:space="preserve"> 
Language
PCL5 / PCL6
Optional Adobe® PostScript® 3TM</t>
  </si>
  <si>
    <t>MFD-Colour_Ri_L_1</t>
  </si>
  <si>
    <t>MFD-Colour_Ri_L_2</t>
  </si>
  <si>
    <t>MFD-Colour_Ri_L_3</t>
  </si>
  <si>
    <t>MFD-Colour_Ri_L_4</t>
  </si>
  <si>
    <t>MFD-Colour_Ri_M_1</t>
  </si>
  <si>
    <t>MFD-Colour_Ri_M_2</t>
  </si>
  <si>
    <t>MFD-Colour_Ri_H_1</t>
  </si>
  <si>
    <t>MFD-Colour_Ri_H_2</t>
  </si>
  <si>
    <t>MFD-Colour_Ri_H_3</t>
  </si>
  <si>
    <t>SFP-Colour_Ri_L_1</t>
  </si>
  <si>
    <t>SFP-Colour_Ri_M_1</t>
  </si>
  <si>
    <t>Ri</t>
  </si>
  <si>
    <t>IM C300F</t>
  </si>
  <si>
    <t>IM C3010</t>
  </si>
  <si>
    <t>IM C400F</t>
  </si>
  <si>
    <t>40 (colour), 43 (BW)</t>
  </si>
  <si>
    <t>IM C4510</t>
  </si>
  <si>
    <t>IM C6010</t>
  </si>
  <si>
    <t>IM C6500</t>
  </si>
  <si>
    <t>IM C8000</t>
  </si>
  <si>
    <t>M 320F</t>
  </si>
  <si>
    <t>IM 370F</t>
  </si>
  <si>
    <t>IM 3000</t>
  </si>
  <si>
    <t>IM 4000</t>
  </si>
  <si>
    <t>IM 460F</t>
  </si>
  <si>
    <t>IM 550F</t>
  </si>
  <si>
    <t>IM 6000</t>
  </si>
  <si>
    <t>IM 7000</t>
  </si>
  <si>
    <t>IM 9000</t>
  </si>
  <si>
    <t>P C311W</t>
  </si>
  <si>
    <t>P C600</t>
  </si>
  <si>
    <t>P 311</t>
  </si>
  <si>
    <t>P 502</t>
  </si>
  <si>
    <t>P 800</t>
  </si>
  <si>
    <t>P 801</t>
  </si>
  <si>
    <t>SP 8400DN</t>
  </si>
  <si>
    <t>842611 - PRINT CARTRIDGE BLACK IM 370</t>
  </si>
  <si>
    <t>842166 - TONER BLACK TYPE MP 3554S</t>
  </si>
  <si>
    <t>842167 - TONER BLACK TYPE MP 6054S</t>
  </si>
  <si>
    <t>842616 - PRINT CARTRIDGE BLACK IM 460H</t>
  </si>
  <si>
    <t>418479 - PRINT CARTRIDGE 25K BLACK</t>
  </si>
  <si>
    <t>885274 - TONER TYPE 6210D BLACK</t>
  </si>
  <si>
    <t>All-in-One (AIO) Cartridge, contains Toner, Developer &amp; PCU with high yield 7,000 pages and includes full capacity starter toner</t>
  </si>
  <si>
    <t>9,000 pages based on 6% coverage, 3 pages per job</t>
  </si>
  <si>
    <t>24,000 pages based on 6% coverage, 3 pages per job</t>
  </si>
  <si>
    <t>24,000 pages based on 6% coverage, 5 pages per job</t>
  </si>
  <si>
    <t>15,400 pages based on 6% coverage, 3 pages per job</t>
  </si>
  <si>
    <t>25,500 pages based on ISO/IEC 19752</t>
  </si>
  <si>
    <t>43,000 pages based on 6% coverage, 5 pages per job</t>
  </si>
  <si>
    <t>43,000 pages based on 6% coverage, 10 pages per job</t>
  </si>
  <si>
    <t>Inclusive in CPC</t>
  </si>
  <si>
    <t>7.1 seconds</t>
  </si>
  <si>
    <t>30 seconds</t>
  </si>
  <si>
    <t>Standby - 20.8 dB
Printing (mainframe) - 59 dB
Printing (full system) - 61 dB</t>
  </si>
  <si>
    <t>600 x 600 dpi, 1,200 x 600 dpi (at half print speed)</t>
  </si>
  <si>
    <t>52 - 162 gsm</t>
  </si>
  <si>
    <t>550 sheets</t>
  </si>
  <si>
    <t>35 sheets</t>
  </si>
  <si>
    <t>YES (All Ricoh MFDs and SFPs have Universal Print drivers for the latest Operating Systems. When a device is installed onsite, the latest drivers from the Ricoh website are installed according to the Operating System of the user(s))</t>
  </si>
  <si>
    <t>YES (Metro only)</t>
  </si>
  <si>
    <t>Printing - 520 W
Ready Mode - 65.7 W
Sleep Mode / Energy Saver Mode - 0.87 W
Max. Power - 1,025 W</t>
  </si>
  <si>
    <t>Ricoh Australia provides a twelve-month (12) month manufacturer warranty for the proposed products. Ricoh will repair or replace the product if it develops a defect or malfunction within the twelve-month period. The service response levels will form part of our standard SLA for rectification</t>
  </si>
  <si>
    <t>256 MB</t>
  </si>
  <si>
    <t>Standard ethernet, USB 2.0 Type B, 2 x USB 2.0 Type A, NFC tag</t>
  </si>
  <si>
    <t>TCP/IP</t>
  </si>
  <si>
    <t>PCL 5e, PCL 6, PostScript3 emulation</t>
  </si>
  <si>
    <t>32 seconds</t>
  </si>
  <si>
    <t>Standby - 3.2 dB
Printing (mainframe) - 51.6 dB
Printing (full system) - 54.9 dB</t>
  </si>
  <si>
    <t>52 - 216 gsm</t>
  </si>
  <si>
    <t>Printing - 528.8 W
Ready Mode - 26.4 W
Sleep Mode / Energy Saver Mode - 0.45 W
Max. Power - 1,780 W</t>
  </si>
  <si>
    <t xml:space="preserve">Ricoh Australia provides a twelve-month (12) month manufacturer warranty for the proposed products. Ricoh will repair or replace the product if it develops a defect or malfunction within the twelve-month period. The service response levels will form part of our standard SLA for rectification		</t>
  </si>
  <si>
    <t>6 GB (mainframe 2 GB + Smart
Operation Panel 4 GB), 56 GB eMMC</t>
  </si>
  <si>
    <t>Typical: 600 dpi
Max: 1,200 dpi (supported only with TWAIN scanning)</t>
  </si>
  <si>
    <t>PostScript 3 emulation, PDF Direct emulation, PCL, MediaPrint TIFF</t>
  </si>
  <si>
    <t>3.9 seconds</t>
  </si>
  <si>
    <t>17.7 seconds</t>
  </si>
  <si>
    <t>Standby - 21.8 dB
Printing (mainframe) - 46.1 dB
Printing (full system) - 57.2 dB</t>
  </si>
  <si>
    <t>A6 - SRA3</t>
  </si>
  <si>
    <t>52 - 300 gsm</t>
  </si>
  <si>
    <t>1,200 sheets</t>
  </si>
  <si>
    <t>4,700 sheets</t>
  </si>
  <si>
    <t>Printing - 475 W
Ready Mode - 56.4 W
Sleep Mode / Energy Saver Mode - 0.57 W
Max. Power - 1,600 W</t>
  </si>
  <si>
    <t>2 GB, 320 GB Hard Disk Drive (HDD)</t>
  </si>
  <si>
    <t>PCL 5e, PCL 6, PostScript3 emulation, PDF Direct emulation</t>
  </si>
  <si>
    <t>3.6 seconds</t>
  </si>
  <si>
    <t>17.9 seconds</t>
  </si>
  <si>
    <t>Standby - 21.5 dB
Printing (mainframe) - 48.9 dB
Printing (full system) - 58.9 dB</t>
  </si>
  <si>
    <t>Printing - 568 W
Ready Mode - 64.7 W
Sleep Mode / Energy Saver Mode - 0.57 W
Max. Power - 1,780 W</t>
  </si>
  <si>
    <t>Standby - 3.5 dB
Printing (mainframe) - 54.4 dB
Printing (full system) - 55.7 dB</t>
  </si>
  <si>
    <t>Printing - 622.5 W
Ready Mode - 26.4 W
Sleep Mode / Energy Saver Mode - 0.45 W
Max. Power - 1,780 W</t>
  </si>
  <si>
    <t>6 seconds</t>
  </si>
  <si>
    <t>25.4 seconds</t>
  </si>
  <si>
    <t>Standby - 21.3 dB
Printing (mainframe) - 58.1 dB
Printing (full system) - 60.9 dB</t>
  </si>
  <si>
    <t>60 - 220 gsm</t>
  </si>
  <si>
    <t>2,600 sheets</t>
  </si>
  <si>
    <t>Printing - 710 W
Ready Mode - 88.2 W
Sleep Mode / Energy Saver Mode - 3.1 W
Max. Power - 1,300 W</t>
  </si>
  <si>
    <t>PCL 5e, PCL 6, PostScript 3 emulation, PDF Direct emulation</t>
  </si>
  <si>
    <t>2.3 seconds</t>
  </si>
  <si>
    <t>18.8 seconds</t>
  </si>
  <si>
    <t>Standby - 21.5 dB
Printing (mainframe) - 52.2 dB
Printing (full system) - 60.1 dB</t>
  </si>
  <si>
    <t>220 sheets</t>
  </si>
  <si>
    <t>Printing - 821 W
Ready Mode - 64.7 W
Sleep Mode / Energy Saver Mode - 0.57 W
Max. Power - 1,780 W</t>
  </si>
  <si>
    <t>4.7 seconds</t>
  </si>
  <si>
    <t>Standby - 45.0 dB
Printing (mainframe) - 66.0 dB
Printing (full system) - 70.0 dB</t>
  </si>
  <si>
    <t>4,300 sheets</t>
  </si>
  <si>
    <t>8,700 sheets</t>
  </si>
  <si>
    <t>Printing - 1,140 W
Ready Mode - 254 W
Low Power Mode - 163 W
Sleep Mode / Energy Saver Mode - 0.6 W
Max. Power - 1,900 W</t>
  </si>
  <si>
    <t>4.2 seconds</t>
  </si>
  <si>
    <t>60 seconds</t>
  </si>
  <si>
    <t>Standby - 48.0 dB
Printing (mainframe) - 68.0 dB
Printing (full system) - 72.0 dB</t>
  </si>
  <si>
    <t>Printing - 1,200 W
Ready Mode - 254 W
Low Power Mode - 163 W
Sleep Mode / Energy Saver Mode - 0.6 W
Max. Power - 2,100 W</t>
  </si>
  <si>
    <t>11,100 pages based on 6% coverage, 3 pages per job</t>
  </si>
  <si>
    <t>40,000 pages based on ISO/IEC 19752</t>
  </si>
  <si>
    <t>51,000 pages based on ISO/IEC 19752</t>
  </si>
  <si>
    <t>A4, B5, A5, B6, A6, Legal, Letter, HLT, Executive, Foolscap, Folio, 16K,
Com10, Monarch, C5 Env, C6 Env, DL Env,
Oficio (Mexico)/Government-Legal, Indian Legal /FS, F/GL
Custom size:
Min: 90 x 148 mm, Max: 216 x 356 mm</t>
  </si>
  <si>
    <t xml:space="preserve">	9.8 sec colour/9.4 sec black</t>
  </si>
  <si>
    <t>Standby - 20.5 dB
Printing (mainframe) - 54.8 dB
Printing (full system) - 55.3 dB</t>
  </si>
  <si>
    <t>60 - 163 gsm</t>
  </si>
  <si>
    <t>251 sheets</t>
  </si>
  <si>
    <t>751 sheets</t>
  </si>
  <si>
    <t>1 sheet</t>
  </si>
  <si>
    <t>Operating B&amp;W - 412.0 W
Operating Full Colour - 450.0 W
Ready Mode - 32.8 W
Sleep Mode / Energy Saver Mode - 0.66 W
Max. Power - 1,300 W</t>
  </si>
  <si>
    <t>Standard Ethernet, USB 2.0, IEEE 802.11 a/b/g/n/ac (Wireless LAN, 2.4 GHz/5 GHz), Wi-Fi Direct, NFC tag</t>
  </si>
  <si>
    <t>TCP/IP, IPP, Bonjour</t>
  </si>
  <si>
    <t>PCL 5c, PCL 6, PostScript3 emulation</t>
  </si>
  <si>
    <t>A4, B5, A5, B6, A6, Legal, Letter, HLT, Executive, F, Foolscap, Folio, 16K
Env Com10, Env Monarch, Env C5, Env C6, Env DL
Custom size—minimum 70 mm x 148 mm, maximum 216 mm x 356 mm</t>
  </si>
  <si>
    <t xml:space="preserve">	6.5 sec colour/5.5 sec black</t>
  </si>
  <si>
    <t>22 seconds</t>
  </si>
  <si>
    <t>Standby - 21.1 dB
Printing (mainframe) - 58.8 dB
Printing (full system) - 61.7 dB</t>
  </si>
  <si>
    <t>60 - 200 gsm</t>
  </si>
  <si>
    <t>Operating B&amp;W - 628.2 W
Operating Full Colour - 680.4 W
Ready Mode - 88.1 W
Sleep Mode / Energy Saver Mode - 3.3 W
Max. Power - 1,550 W</t>
  </si>
  <si>
    <t>2 GB</t>
  </si>
  <si>
    <t>Gigabit Ethernet, USB 2.0, USB Host 2.0, NFC tag</t>
  </si>
  <si>
    <t>PCL 5c, PCL 6, PostScript 3 emulation, PDF Direct emulation</t>
  </si>
  <si>
    <t>A4 SEF, A5 SEF/LEF. A6 SEF, B5 SEF, B6 SEF, 8 ½" x 14" (LG)
SEF, 8 ½" x 13" (Foolscap) SEF, 8 ½" x 11" (LT) SEF,
5½" x 8 ½" (HLT) SEF, 16K SEF, 8 ½" x 13 2/5" (Mexican
Oficio) SEF, 8 ½" x 13 3/5" (Indian Legal) SEF, 8.11" x 13.3"
(Australian Foolscap) SEF
Envelopes—Monarch SEF, C5 SEF, C6 SEF, DL SEF
Custom paper size—90–216 mm x 140–356 mm</t>
  </si>
  <si>
    <t>26 seconds</t>
  </si>
  <si>
    <t>Standby - 20.4 dB
Printing (mainframe) - 61.0 dB
Printing (full system) - 62.8 dB</t>
  </si>
  <si>
    <t>Printing - 520 W
Ready Mode - 63.8 W
Sleep Mode / Energy Saver Mode - 0.72 W
Max. Power - 1,025 W</t>
  </si>
  <si>
    <t>128 MB</t>
  </si>
  <si>
    <t>Standard ethernet, USB 2.0 Type B, USB 2.0 Type A, NFC tag</t>
  </si>
  <si>
    <t xml:space="preserve">PCL 5e, PCL 6, PostScript3 emulation </t>
  </si>
  <si>
    <t>A4 SEF, A5 SEF, A5 LEF, A6 SEF, B5 SEF, B6 SEF, B6 LEF, B7 SEF, Legal,
Foolscap, Letter, Government LG, Folio, F/GL, G LT, Eng Quatro, Executive,
HLT SEF, HLT LEF, Com10, Monarch, Mexico Legal, C5, C6, DL Env, 16K
Custom paper size—60–216 x 127—900 mm</t>
  </si>
  <si>
    <t>4.3 seconds</t>
  </si>
  <si>
    <t>Standby - 20.5 dB
Printing (mainframe) - 54.2 dB
Quiet Mode - 49.9 dB
Printing (full system) - 56.1 dB</t>
  </si>
  <si>
    <t>52 - 256 gsm</t>
  </si>
  <si>
    <t>Printing - 597 W
Ready Mode - 79.6 W
Sleep Mode / Energy Saver Mode - 0.5 W
Max. Power - 1,260 W</t>
  </si>
  <si>
    <t>Gigabit ethernet, USB 2.0, USB Host 2.0</t>
  </si>
  <si>
    <t>A4 SEF, A5 SEF/LEF. A6 SEF, B5 SEF, B6 SEF, 8½”x14” (LG) SEF,
8½”x13” (Foolscap) SEF, 8½”x11” (LT) SEF, 8¼”x14” (Government
LG) SEF, 8¼”x13” (Folio) SEF, 8”x13” (F/GL) SEF, 8”x10” (Eng Quatro)
SEF, 7¼”x10½” (Executive) SEF, 5½”x8½” (HLT) SEF, Com10 SEF,
Monarch SEF, C5 SEF, C6 SEF, DL Env SEF, 16K SEF, 8½”x13⅖” SEF
Simplex custom size Width: 70–216 mm, Length: 148–356 mm
Duplex custom size Width: 140–216 mm, Length: 210–356 mm</t>
  </si>
  <si>
    <t>6.0 seconds</t>
  </si>
  <si>
    <t>Standby - 20.5 dB
Printing (mainframe) - 58.1 dB
Printing (full system) - 58.9 dB</t>
  </si>
  <si>
    <t>Printing - 716.0 W
Ready Mode - 68.0 W
Sleep Mode / Energy Saver Mode - 2.9 W
Max. Power - 1,240 W</t>
  </si>
  <si>
    <t>Gigabit ethernet, USB 2.0, 2 x USB Host 2.0, NFC tag</t>
  </si>
  <si>
    <t>Standby - 20.6 dB
Printing (mainframe) - 60.0 dB
Printing (full system) - 59.6 dB</t>
  </si>
  <si>
    <t>Printing - 749.0 W
Ready Mode - 67.9 W
Sleep Mode / Energy Saver Mode - 2.9 W
Max. Power - 1,250 W</t>
  </si>
  <si>
    <t>A6 SEF–A3 SEF, B6 SEF–B4 SEF
Envelopes—COM10, Monarch, C6–C5, DL Envelope
Custom paper size—90–304.8 mm x 148–600 mm</t>
  </si>
  <si>
    <t>2.2 seconds</t>
  </si>
  <si>
    <t>21 seconds</t>
  </si>
  <si>
    <t>Standby - 21.2 dB
Printing (mainframe) - 52.5 dB
Printing (full system) - 58.0 dB</t>
  </si>
  <si>
    <t>Printing - 825.1 W
Ready Mode - 43.4 W
Sleep Mode / Energy Saver Mode - 0.89 W
Max. Power - 1,70 W</t>
  </si>
  <si>
    <t>PCL 5e, PCL 6, PostScript 3
emulation, PDF Direct emulation,
Media Print (JPEG/TIFF), PJL</t>
  </si>
  <si>
    <t xml:space="preserve">408344 - PRINT CART BLACK M C250 HY
408345 - PRINT CART CYAN M C250 HY
408346 - PRINT CART MAGENTA M C250 HY
408347 - PRINT CART YELLOW M C250 HY
</t>
  </si>
  <si>
    <t>Black Toner Yield (K): 6,900 pages based on ISO/IEC 19798
Colour Toner Yield (C, M, Y): 6,300 pages based on ISO/IEC 19798</t>
  </si>
  <si>
    <t xml:space="preserve">842386 - PRINT CARTRIDGE BLACK IM C300F
842387 - PRINT CARTRIDGE CYAN IM C300F
842388 - PRINT CARTRIDGE MAGENTA IM C300F
842389 - PRINT CARTRIDGE YELLOW IM C300F
</t>
  </si>
  <si>
    <t>Black Toner Yield (K): 17,000 pages based on printing on A4 paper with 5% coverage, 2 pages per job
Colour Toner Yield (C, M, Y): 6,000 pages based on printing on A4 paper with 5% coverage, 2 pages per job</t>
  </si>
  <si>
    <t xml:space="preserve">842569 - BLACK TONER HY IM C2010 &amp; C2510
842570 - YELLOW TONER HY IM C2010 &amp; C2510
842571 - MAGENTA TONER HY IM C2010 &amp; C2510
842572 - CYAN TONER HY IM C2010 &amp; C2510
</t>
  </si>
  <si>
    <t>Black Toner Yield (K): 30,000 pages based on printing on A4 paper with 5% coverage, 2 pages per job
Colour Toner Yield (C, M, Y): 18,000 pages based on printing on A4 paper with 5% coverage, 2 pages per job</t>
  </si>
  <si>
    <t xml:space="preserve">842510 - BLACK TONER IM C3010 &amp; C3510
842511 - YELLOW TONER IM C3010 &amp; C3510
842512 - MAGENTA TONER IM C3010 &amp; C3510
842513 - CYAN TONER IM C3010 &amp; C3510
</t>
  </si>
  <si>
    <t>Black Toner Yield (K): 40,000 pages based on printing on A4 paper with 5% coverage, 3 pages per job
Colour Toner Yield (C, M, Y): 28,000 pages based on printing on A4 paper with 5% coverage, 3 pages per job</t>
  </si>
  <si>
    <t xml:space="preserve">842394 - PRINT CARTRIDGE BLACK IM C400F
842395 - PRINT CARTRIDGE CYAN IM C400F
842396 - PRINT CARTRIDGE MAGENTA IM C400F
842397 - PRINT CARTRIDGE YELLOW IM C400F
</t>
  </si>
  <si>
    <t>Black Toner Yield (K): 17,500 pages based on printing on A4 paper with 5% coverage, 2 pages per job
Colour Toner Yield (C, M, Y): 8,000 pages based on printing on A4 paper with 5% coverage, 2 pages per job</t>
  </si>
  <si>
    <t xml:space="preserve">842534 - BLACK TONER IM C4510 &amp; C6010
842535 - YELLOW TONER IM C4510 &amp; C6010
842536 - MAGENTA TONER IM C4510 &amp; C6010
842537 - CYAN TONER IM C4510 &amp; C6010
</t>
  </si>
  <si>
    <t>Black Toner Yield (K): 42,000 pages based on printing on A4 paper with 5% coverage, 4 pages per job
Colour Toner Yield (C, M, Y): 28,000 pages based on printing on A4 paper with 5% coverage, 4 pages per job</t>
  </si>
  <si>
    <t xml:space="preserve">842188 - PRINT CARTRIDGE BLACK MP C8003S
842189 - PRINT CARTRIDGE YELLOW MP C8003S
842190 - PRINT CARTRIDGE MAGENTA MP C8003S
842191 - PRINT CARTRIDGE CYAN MP C8003S
</t>
  </si>
  <si>
    <t>Black Toner Yield (K): 47,000 pages based on printing on A4 paper with 5% coverage, 5 pages per job
Colour Toner Yield (C, M, Y): 26,000 pages based on printing on A4 paper with 5% coverage, 5 pages per job</t>
  </si>
  <si>
    <t>A4, B5, A5, B6, A6, Legal, Letter, HLT, Executive, Foolscap, Folio, 16K,
Com10, Monarch, C5 Env, C6 Env, DL Env,
Oficio (Mexico)/Government-Legal, Indian Legal /FS, F/GL
Custom size:
Min: 90 x 148 mm, Max: 216–356 mm</t>
  </si>
  <si>
    <t>Standby - 20.4 dB
Copying B&amp;W - 53.0 dB
Copying Full Colour - 53.5 dB
Full configured system - 55.1 dB</t>
  </si>
  <si>
    <t>Operating B&amp;W - 422.0 W
Operating Full Colour - 444.0 W
Ready Mode - 35.4 W
Sleep Mode / Energy Saver Mode - 0.74 W
Max. Power - 1,300 W or less</t>
  </si>
  <si>
    <t>Scan to Email: 1
Scan to SMB/FTP: 1</t>
  </si>
  <si>
    <t>Typical: 600 dpi
Max: 19,200 dpi (supported with TWAIN scanning)</t>
  </si>
  <si>
    <t>Supported operating systems: Windows 8.1, 10, 11, Server 2012/2012 R2, Server 2016, Server 2019, Server 2022, OS X Native v10.10 and later, Ubuntu 16.04, 18.04, 18.10, Open SUSE Leap 42.3, Red Hat Linux 6.7, 6.8, 6.9, 6.1, 7.3, 7.4, 7.5, 7.6, BOSS Linux version 6, Chrome OS 86.0.4240.77 or later, Citrix: Windows Server 2012 R2 + Citrix Virtual Apps and Desktops 2009
Windows Server 2012 R2 + Citrix Virtual Apps and Desktops 2012
Windows Server 2016 + Citrix Virtual Apps and Desktops 2009
Windows Server 2016 + Citrix Virtual Apps and Desktops 2012
Windows Server 2019 + Citrix Virtual Apps and Desktops 2009
Windows Server 2019 + Citrix Virtual Apps and Desktops 2012</t>
  </si>
  <si>
    <t>Fax types: G3 Fax, Internet Fax, LAN-Fax
Fax circuit: PSTN, PABX
Communication mode: T.30 (ITU-T SuperG3)
Modem speed: 33.6 Kbps–2,400 bps with automatic shift down
Transmission speed: Approximately 3 seconds—MMR, ITU-T #1 chart
Resolution: Up to 200 x 200 dpi
Fax memory backup: Maximum 50 jobs, 100 pages with ITU #1 standard
Quick dial: 8—20-digits for name, 40 digits for numbers
Group dial: 100—20-digits for name, 40 digits for numbers 
Page memory size: 2 MB or 100 pages fax backup while power is off</t>
  </si>
  <si>
    <t>A6 - A4, Custom size: Min: 76.2 x 139mm, Max: 216 x 600mm</t>
  </si>
  <si>
    <t xml:space="preserve">	8.6 sec colour/7.2 sec black</t>
  </si>
  <si>
    <t>19 seconds</t>
  </si>
  <si>
    <t>Standby - 21.3 dB
Copying B&amp;W - 52.4 dB
Copying Full Colour - 52.8 dB
Full configured system - 55.0 dB</t>
  </si>
  <si>
    <t>A6 - A4, Custom size:
Min: 76.2 x 139mm, Max: 216 x 600mm</t>
  </si>
  <si>
    <t>350 sheets</t>
  </si>
  <si>
    <t>2,000 sheets</t>
  </si>
  <si>
    <t>Operating B&amp;W - 427 W
Operating Full Colour - 502 W
Ready Mode - 50.6 W
Sleep Mode / Energy Saver Mode - 0.66 W
Max. Power - 1,200 W or less</t>
  </si>
  <si>
    <t xml:space="preserve">Scan to Email: Max. 500 email addresses per send
Scan to SMB/FTP: Max. 50 client folder/PCs per send
Scan to Email: </t>
  </si>
  <si>
    <t>Typical: 600 dpi
Max: 1,200 dpi (supported only with A5 or smaller paper sizes with TWAIN scanning)</t>
  </si>
  <si>
    <t>Mainframe: Gigabit Ethernet, 2 x USB 2.0 Host Type A, USB 2.0 Device Type B
Smart Operation Panel: Bluetooth 4.0, 2 x USB 2.0 Host Type A, USB Host Type mini B, NFC tag, SD card slot, IEEE 802.11 ac/a/b/g/n (limited printing)</t>
  </si>
  <si>
    <t>Onboard Operating System: RICOH Customised Android OS 6
Supported operating systems: Windows 7, 8.1, 10, 11, Server 2008/2008 R2, Server 2012/2012 R2, Server 2016, Server 2019,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7.15-7.16</t>
  </si>
  <si>
    <t>PCL 5c, PCL 6, PostScript3 emulation, PDF Direct emulation</t>
  </si>
  <si>
    <t>Fax types: G3 Fax, Internet Fax, IP Fax, LAN-Fax, Paperless fax, Direct SMTP fax
Fax circuit: PSTN, PABX
Communication mode: ITU-T (CCITT), G3
Modem speed: 33.6 Kbps–2,400 bps with automatic shift down
Transmission speed: Approximately 3 seconds
Resolution: Up to 200 x 200 dpi
Fax memory backup: 1 hour
Quick dial: 2,000 numbers
Group dial: 100 groups, 500 numbers per group
Page memory size: 4 MB
Programmable numbers: 100 numbers
User codes: 1,000 user codes</t>
  </si>
  <si>
    <t xml:space="preserve">A6 - SRA3, Custom size: Min: 90 x 148mm, Max: 320 x 457.2mm </t>
  </si>
  <si>
    <t xml:space="preserve">	7 sec colour/4.5 sec black</t>
  </si>
  <si>
    <t>24 seconds</t>
  </si>
  <si>
    <t>Standby - 3.0 dB
Copying B&amp;W - 46.1 dB
Copying Full Colour - 46.6 dB
Full configured system - 56.5 dB</t>
  </si>
  <si>
    <t>50 - 300 gsm</t>
  </si>
  <si>
    <t>2,300 sheets</t>
  </si>
  <si>
    <t>Operating B&amp;W - 411.8 W
Operating Full Colour - 456.3 W
Ready Mode - 37.7 W
Sleep Mode / Energy Saver Mode - 0.3 W
Max. Power - 1,700 W or less</t>
  </si>
  <si>
    <t>6 GB (mainframe 2 GB + Smart
Operation Panel 4 GB), 256GB Solid State Drive (SSD)</t>
  </si>
  <si>
    <t>Mainframe: Gigabit Ethernet, 2 x USB 2.0 Host Type A, USB Type B
Smart Operation Panel: Bluetooth 5.2, 2 x USB 2.0 Host Type A</t>
  </si>
  <si>
    <t>Onboard Operating System: RICOH Customised Android OS 10
Supported operating systems: Windows 8.1, 10, 11, Server 2012/2012 R2, Server 2016, Server 2019, Server 2022, MacOS 10.15 and later (PostScript 3 only), Red Hat Linux, SunSolaris, HP-UX, SCO OpenServer, IBM AIX, SAP R/3, S/4, Citrix XenApp 7.15 LTSR, VirtualApps/Desktops 2012 and later</t>
  </si>
  <si>
    <t xml:space="preserve">PCL 5c, PCL 6, PostScript 3 emulation, PDF Direct emulation </t>
  </si>
  <si>
    <t xml:space="preserve">	6.6 sec colour/4 sec black</t>
  </si>
  <si>
    <t>Standby - 2.1 dB
Copying B&amp;W - 46.9 dB
Copying Full Colour - 47.9 dB
Full configured system - 56.7 dB</t>
  </si>
  <si>
    <t>Operating B&amp;W - 464.4 W
Operating Full Colour - 515.3 W
Ready Mode - 38.5 W
Sleep Mode / Energy Saver Mode - 0.3 W
Max. Power - 1,700 W or less</t>
  </si>
  <si>
    <t>8 GB (mainframe 4 GB + Smart
Operation Panel 4 GB), 256GB Solid State Drive (SSD)</t>
  </si>
  <si>
    <t xml:space="preserve">	7.4 sec colour/6.2 sec black</t>
  </si>
  <si>
    <t>17 seconds</t>
  </si>
  <si>
    <t>Standby - 21.5 dB
Copying B&amp;W - 55.8 dB
Copying Full Colour - 55.0 dB
Full configured system - 59.9 dB</t>
  </si>
  <si>
    <t>650 sheets</t>
  </si>
  <si>
    <t>Operating B&amp;W - 621 W
Operating Full Colour - 683 W
Ready Mode - 60.7 W
Sleep Mode / Energy Saver Mode - 0.65 W
Max. Power - 1,350 W or less</t>
  </si>
  <si>
    <t xml:space="preserve">	5.2 sec colour/3.2 sec black</t>
  </si>
  <si>
    <t>23 seconds</t>
  </si>
  <si>
    <t>Standby - 3.3 dB
Copying B&amp;W - 50.5 dB
Copying Full Colour - 51.1 dB
Full configured system - 58.7 dB</t>
  </si>
  <si>
    <t>Operating B&amp;W - 576.6 W
Operating Full Colour - 664.9 W
Ready Mode - 40.5 W
Sleep Mode / Energy Saver Mode - 0.32 W
Max. Power - 1,850 W or less</t>
  </si>
  <si>
    <t>Standby - 3.0 dB
Copying B&amp;W - 53.1 dB
Copying Full Colour - 53.1 dB
Full configured system - 60.8 dB</t>
  </si>
  <si>
    <t>Operating B&amp;W - 763.3 W
Operating Full Colour - 871.9 W
Ready Mode - 40.1 W
Sleep Mode / Energy Saver Mode - 0.32 W
Max. Power - 1,850 W or less</t>
  </si>
  <si>
    <t>A6 - SRA3, C6, Com10, Monarch, C5, DL Envelope, Custom size: Min: 90 x 139.7mm, Max: 330.2 x 1,260mm</t>
  </si>
  <si>
    <t xml:space="preserve">	7.5 sec colour/5.5 sec black</t>
  </si>
  <si>
    <t>40 seconds</t>
  </si>
  <si>
    <t>Standby - 34.5 dB
Copying B&amp;W - 52.9 dB
Copying Full Colour - 54.6 dB
Full configured system - 60.0 dB</t>
  </si>
  <si>
    <t>1,200 x 4,800 dpi, 2,400 x 4,800 dpi when copying</t>
  </si>
  <si>
    <t>52.3 - 300 gsm</t>
  </si>
  <si>
    <t>Operating B&amp;W - 1,147.4 W
Operating Full Colour - 1,270 W
Ready Mode - 185.86 W
Low Power Mode - 168 W
Sleep Mode / Energy Saver Mode - 0.74 W
Max. Power - 2,400 W</t>
  </si>
  <si>
    <t>4 GB, 640 GB (320 GB x 2) Hard Disk Drive (HDD)</t>
  </si>
  <si>
    <t>Mainframe: Gigabit Ethernet, 2 x USB 2.0 Host Type A, USB 2.0 Device Type B
Smart Operation Panel: Bluetooth 4.2, 2 x USB 2.0 Host Type A, USB Host Type mini B, NFC tag, SD card slot, IEEE 802.11 b/g/n (limited printing)</t>
  </si>
  <si>
    <t xml:space="preserve">	6.4 sec colour/4.8 sec black</t>
  </si>
  <si>
    <t>Standby - 34.5 dB
Copying B&amp;W - 54.9 dB
Copying Full Colour - 56.5 dB
Full configured system - 62.4 dB</t>
  </si>
  <si>
    <t>Operating B&amp;W - 1,324.7 W
Operating Full Colour - 1,473.7 W
Ready Mode - 191.45 W
Low Power Mode - 170 W
Sleep Mode / Energy Saver Mode - 0.74 W
Max. Power - 2,400 W</t>
  </si>
  <si>
    <t>Not Offered</t>
  </si>
  <si>
    <t>Panel A - MFD Colour Summary of Devices</t>
  </si>
  <si>
    <t>Upgrade Type</t>
  </si>
  <si>
    <t>Extra Paper Capacity</t>
  </si>
  <si>
    <t>EL300952</t>
  </si>
  <si>
    <t>250 Sheet Feeder</t>
  </si>
  <si>
    <t>1 Tray Module with Cabinet</t>
  </si>
  <si>
    <t>3 Tray Module</t>
  </si>
  <si>
    <t>High Capacity Feeder B1 (HCF B1)</t>
  </si>
  <si>
    <t xml:space="preserve">Printer Resolution </t>
  </si>
  <si>
    <t>Finisher</t>
  </si>
  <si>
    <t>Finisher- A2</t>
  </si>
  <si>
    <t>Finisher-B5</t>
  </si>
  <si>
    <t xml:space="preserve">EC104194 </t>
  </si>
  <si>
    <t>Booklet Maker Unit Finisher-B</t>
  </si>
  <si>
    <t>EC104195</t>
  </si>
  <si>
    <t>2/4 Hole Punch Module for Finisher-B</t>
  </si>
  <si>
    <t>QC100213</t>
  </si>
  <si>
    <t xml:space="preserve">Extra hard drive </t>
  </si>
  <si>
    <t>Security</t>
  </si>
  <si>
    <t>EC103914</t>
  </si>
  <si>
    <t>Data Overwrite Kit (HW)</t>
  </si>
  <si>
    <t>EC104193</t>
  </si>
  <si>
    <t>Data Overwrite Kit</t>
  </si>
  <si>
    <t>Secure Watermark Kit</t>
  </si>
  <si>
    <t>Additional Call-out</t>
  </si>
  <si>
    <t xml:space="preserve">Price Upon Application </t>
  </si>
  <si>
    <t>Scanner standard</t>
  </si>
  <si>
    <t>Advanced Scan Kit</t>
  </si>
  <si>
    <t>Fax</t>
  </si>
  <si>
    <t>EC104650</t>
  </si>
  <si>
    <t>Fax Kit 3</t>
  </si>
  <si>
    <t>Fax Kit 3 for AC4570/C5570/C6570/C7070</t>
  </si>
  <si>
    <t>Embedded IC Card Reader B</t>
  </si>
  <si>
    <t>Apeos Solution Package</t>
  </si>
  <si>
    <t>Apeos Solution Package - Includes Adobe Post Script Kit, External Access Kit and USB HUB</t>
  </si>
  <si>
    <t>EC104243
EC104245
EC104425</t>
  </si>
  <si>
    <t>ED201266 
EC104245
EC104425</t>
  </si>
  <si>
    <t>Long Catch Tray
Catch Tray Fan Kit
 Catch Tray Exit Kit</t>
  </si>
  <si>
    <t xml:space="preserve">QC100229 </t>
  </si>
  <si>
    <t xml:space="preserve">Fin-C5 Bklet Mkr 2/4 Punch </t>
  </si>
  <si>
    <t>QC100233</t>
  </si>
  <si>
    <t xml:space="preserve">Transport Unit V2 </t>
  </si>
  <si>
    <t>EC104299</t>
  </si>
  <si>
    <t>EC104311</t>
  </si>
  <si>
    <t>EC104026</t>
  </si>
  <si>
    <t>EC104291A</t>
  </si>
  <si>
    <t>Extra Memory (e.g. 2GB)</t>
  </si>
  <si>
    <t>EC104244</t>
  </si>
  <si>
    <t>EC104244
EC104245
EC104425</t>
  </si>
  <si>
    <t xml:space="preserve">Offset Catch Tray
Catch Tray Fan Kit
 Catch Tray Exit Kit </t>
  </si>
  <si>
    <t>Simple Catch Tray 
Catch Tray Fan Kit
 Catch Tray Exit Kit</t>
  </si>
  <si>
    <t>Sytem Options</t>
  </si>
  <si>
    <t>ACCMWY1</t>
  </si>
  <si>
    <t>AAJUWY2</t>
  </si>
  <si>
    <t>ACCGWY2</t>
  </si>
  <si>
    <t>ACCTWY1</t>
  </si>
  <si>
    <t>ACCVWY1</t>
  </si>
  <si>
    <t>ACCHWY1</t>
  </si>
  <si>
    <t>KEYBOARDKHP02</t>
  </si>
  <si>
    <t>ACCEWY1</t>
  </si>
  <si>
    <t>ACCKWY1</t>
  </si>
  <si>
    <t>ACDMWY2</t>
  </si>
  <si>
    <t>PF-P22: Height Adjustment Unit, no paper input</t>
  </si>
  <si>
    <t>FS-P04: Offline Staple (20 sheets)</t>
  </si>
  <si>
    <t>EK-P08: USB Interface Kit (no BLE). USB Keyboard Connection</t>
  </si>
  <si>
    <t>EK-P09: USB Interface Kit (w/ BLE). USB Keyboard Connection</t>
  </si>
  <si>
    <t>EK-P10: NFC Kit (C4000i/C3300i/C3320i)</t>
  </si>
  <si>
    <t>Keyboard KHP02 inc KH-P02, USB Keyboard, EK-P09 USB I/F Kit</t>
  </si>
  <si>
    <t>KP-P03: Key Pad. 10-key pad for number entry</t>
  </si>
  <si>
    <t>MK-P08: Mount Kit (IC Card Reader). Installation kit for IC card reader (mandatory for using dedicated card reader USB connection)</t>
  </si>
  <si>
    <t>UK-221: Wireless LAN v2</t>
  </si>
  <si>
    <t>System Option</t>
  </si>
  <si>
    <t>iOption Accessory</t>
  </si>
  <si>
    <t>ACDJWY2</t>
  </si>
  <si>
    <t>EM-908: 1TB SSD (replaces existing SSD) V2</t>
  </si>
  <si>
    <t>PF-P27: Paper Feed Unit (A4 x 500 Sheets)</t>
  </si>
  <si>
    <t>AAV5WY4</t>
  </si>
  <si>
    <t>DK-516: Copier Desk</t>
  </si>
  <si>
    <t>DK-705: Desk (Low Caster Table)</t>
  </si>
  <si>
    <t>A9EFWY2</t>
  </si>
  <si>
    <t>LU-207: Side Paper Deck (SRA3)</t>
  </si>
  <si>
    <t>A8H7WY2</t>
  </si>
  <si>
    <t>LU-205: Side Paper Deck v2 A3 2500 Sheets</t>
  </si>
  <si>
    <t>A87VWY2</t>
  </si>
  <si>
    <t>LU-302: Side Paper Deck (A4 x 3000 Sheets)</t>
  </si>
  <si>
    <t>A8H6WY2</t>
  </si>
  <si>
    <t>LU-303: Side Paper Deck v2 A4 3000 Sheets</t>
  </si>
  <si>
    <t>MK-730: Banner Paper Attachment for Bypass Tray</t>
  </si>
  <si>
    <t>AAV5WY8</t>
  </si>
  <si>
    <t>PC-216: Paper Feed Cabinet (500 Sheets × 2) v2</t>
  </si>
  <si>
    <t>AAV5WY9</t>
  </si>
  <si>
    <t>PC-416: Paper Feed Cabinet(A4 2500 Sheets) v2</t>
  </si>
  <si>
    <t>AAV5WY6</t>
  </si>
  <si>
    <t>PC-417: Paper Feed Cabinet (A4 x 1000 Sheets + 1500 Sheets)</t>
  </si>
  <si>
    <t>FieryIC420+SP</t>
  </si>
  <si>
    <t>FieryIC420 includes - IC-420, VI-516, UK-115,  EFI Colour Profiler ES-3000, POWERCORD</t>
  </si>
  <si>
    <t>FS-P04wWT-506</t>
  </si>
  <si>
    <t>FS-P04: 20 Sheet Offline Stapler with Working Table WT-506</t>
  </si>
  <si>
    <t>A2YUWY3</t>
  </si>
  <si>
    <t>FS-533: Finisher v3 (50 sheet inner finisher). Needs MK-607 (C550i/C450i/550i/450i only)</t>
  </si>
  <si>
    <t>FS-533wMK-607</t>
  </si>
  <si>
    <t>FS-533: 50 Sheet Inner Finisher version 3 with MK-607 (C450i/C550i/450i/550i only)</t>
  </si>
  <si>
    <t>FS-539wRU-513</t>
  </si>
  <si>
    <t>50 Sheet stapling finisher with relay unit &amp; Manual staple</t>
  </si>
  <si>
    <t>FS-539SDwRU-513</t>
  </si>
  <si>
    <t>50 Sheet stapling finisher + SD with relay unit &amp; Manual staple</t>
  </si>
  <si>
    <t>FS-540wRU-513</t>
  </si>
  <si>
    <t>100 Sheet stapling finisher with relay unit &amp; Manual staple</t>
  </si>
  <si>
    <t>FS-540SDwRU-513</t>
  </si>
  <si>
    <t>100 Sheet stapling finisher + SD with relay unit &amp; Manual staple</t>
  </si>
  <si>
    <t>FS-539wRU-519</t>
  </si>
  <si>
    <t>50 Sheet stapling finisher with relay unit RU-519 &amp; Manual staple</t>
  </si>
  <si>
    <t>FS-539SDwRU-519</t>
  </si>
  <si>
    <t>50 Sheet stapling finisher +SD  with relay unit RU-519  &amp; Manual staple</t>
  </si>
  <si>
    <t>FS-540wRU-519</t>
  </si>
  <si>
    <t>100 Sheet stapling finisher with relay unit RU-519 &amp; Manual staple</t>
  </si>
  <si>
    <t>FS-540SDwRU-519</t>
  </si>
  <si>
    <t>100 Sheet stapling finisher +SD with relay unit RU-519 &amp; Manual staple</t>
  </si>
  <si>
    <t>PK-519: Punch Kit (2/4 hole) for FS-533</t>
  </si>
  <si>
    <t>AC28W21</t>
  </si>
  <si>
    <t>PK-524: Punch Kit (2/4 hole)  for FS-539</t>
  </si>
  <si>
    <t>ACF5W21</t>
  </si>
  <si>
    <t>PK-526: Punch Kit (2/4 hole)  for FS-540</t>
  </si>
  <si>
    <t>PK-519 2/3: Punch Kit (US Version) (2/3 hole) for FS-533</t>
  </si>
  <si>
    <t>AC28W11</t>
  </si>
  <si>
    <t>PK-524 2/3: Punch Kit (US Version) (2/3 hole)  for FS-539</t>
  </si>
  <si>
    <t>ACF5W11</t>
  </si>
  <si>
    <t>PK-526 2/3: Punch Kit (US Version) (2/3 hole)  for FS-540</t>
  </si>
  <si>
    <t>JS-506: Job Separator v2. 250 sheet output (100 Upper/150 Lower). Cannot combine with Output Tray</t>
  </si>
  <si>
    <t>ACV2WY1</t>
  </si>
  <si>
    <t>JS-508: Job Separator (Inner) (C450i/C550i/450i/550i only)</t>
  </si>
  <si>
    <t>JS-602: Job Separator v2 (For FS-540/SD)</t>
  </si>
  <si>
    <t>ACV0WY1</t>
  </si>
  <si>
    <t>OT-513: Output Tray (Required if no Finisher installed)</t>
  </si>
  <si>
    <t>ACWAWY2</t>
  </si>
  <si>
    <t>OT-514: Output Tray (Required if no Finisher installed) V2</t>
  </si>
  <si>
    <t>A8C6WY3</t>
  </si>
  <si>
    <t>PI-507: Post Inserter V3 (for FS-540/SD)</t>
  </si>
  <si>
    <t>A63GWY2</t>
  </si>
  <si>
    <t>ZU-609: Folding Unit V2 (for FS-537/SD, FS-540/SD)</t>
  </si>
  <si>
    <t>A9UVWY5</t>
  </si>
  <si>
    <t>CU-102: Air Cleaning Unit V5</t>
  </si>
  <si>
    <t>A88AWY2</t>
  </si>
  <si>
    <t>EK-608: Local Interface Kit (USB Hub)</t>
  </si>
  <si>
    <t>EK-609: Local Interface Kit (USB hub w/Bluetooth)</t>
  </si>
  <si>
    <t>KeyboardKH102i</t>
  </si>
  <si>
    <t>KH-102: includes, KH-102, Keyboard for iSeries</t>
  </si>
  <si>
    <t>ACCJWY1</t>
  </si>
  <si>
    <t>KP-102: Key Pad</t>
  </si>
  <si>
    <t>MK-735: Mount Kit built into front panel for IC Card Authentication (Compatible with AU-205H / AU-201S Readers)</t>
  </si>
  <si>
    <t>ACCNWY1</t>
  </si>
  <si>
    <t>UK-P19: Double Feed Detection Kit. Detect double feeding of originals in DSDF.</t>
  </si>
  <si>
    <t>A0W4WY4</t>
  </si>
  <si>
    <t>WT-506: Working Table V4</t>
  </si>
  <si>
    <t>HT-509: Heater Unit with Mount Kit (Main Engine Heater Kit)</t>
  </si>
  <si>
    <t>AEEXWY1</t>
  </si>
  <si>
    <t>IM-103 Intelligent Media Sensor</t>
  </si>
  <si>
    <t>A0PDA61</t>
  </si>
  <si>
    <t>LK-116: i-Option (Bitdefender Virus Scan)</t>
  </si>
  <si>
    <t>ACDKWY2</t>
  </si>
  <si>
    <t>SC-509: Security Kit (includes x2) v2</t>
  </si>
  <si>
    <t>FK-517: Fax Kit (No Mount Kit required)</t>
  </si>
  <si>
    <t>FK-514: Fax Kit (for 1st, 2nd line)</t>
  </si>
  <si>
    <t>multifaxFK514 includes - FK-514 (x2)</t>
  </si>
  <si>
    <t>LK-104: i-Option (Voice guidance) Some models may require Memory Upgrade Kit and USB Interface Kit (Needs optional Key Pad) v3</t>
  </si>
  <si>
    <t>LK-105: i-Option (Searchable PDF) v4</t>
  </si>
  <si>
    <t>LK-106: i-Option Barcode Font license</t>
  </si>
  <si>
    <t>LK-107: i-Option Unicode Font</t>
  </si>
  <si>
    <t>LK-108: i-Option OCR Font</t>
  </si>
  <si>
    <t>LK-110: File Format Expansion v2</t>
  </si>
  <si>
    <t>LK-111: i-Option Thin Print</t>
  </si>
  <si>
    <t>LK-115: i-Option (TPM) v2</t>
  </si>
  <si>
    <t>Document Feeder</t>
  </si>
  <si>
    <t>Finisher (Output Tray)</t>
  </si>
  <si>
    <t>Finisher (Internal)</t>
  </si>
  <si>
    <t>Finisher (Punching)</t>
  </si>
  <si>
    <t>Finisher (Bridging)</t>
  </si>
  <si>
    <t>Finisher (Booklet)</t>
  </si>
  <si>
    <t>Finisher (Folding)</t>
  </si>
  <si>
    <t>Other (Wireless)</t>
  </si>
  <si>
    <t>Other (OCR)</t>
  </si>
  <si>
    <t>Other (Console/Cabinet)</t>
  </si>
  <si>
    <t>Other (Caster Base)</t>
  </si>
  <si>
    <t>Other (Card Reader)</t>
  </si>
  <si>
    <t xml:space="preserve">	Paper Feed Unit TK1220 - 1 x 500 sheet A4 paper feed tray, maximum 1 tray</t>
  </si>
  <si>
    <t>Paper Feed Unit PB1170 - 1 x 550 sheet A4 paper feed tray, maximum 3 trays</t>
  </si>
  <si>
    <t>Paper Feed Unit PB3340 - 2 x 550 sheet A3 paper feed tray, cannot install PB3310, Caster Table, and Console Type 1673</t>
  </si>
  <si>
    <t>Paper Feed Unit PB3320 - 2 x 550 sheet A3 paper feed tray, cannot install PB3310, PB3330, Caster Table, and Console Type 1673</t>
  </si>
  <si>
    <t>Paper Feed Unit PB3330 - 2 x 1,000 sheet A4 paper feed tray, cannot install PB3310, PB3320, Caster Table, and Console Type 1673</t>
  </si>
  <si>
    <t>RT3050 LCT 1500 Sheet Side Tray - 1 x 1,500 sheet large capacity side tray, requires PB3320 or PB3330, cannot install PB3310, and Caster Table</t>
  </si>
  <si>
    <t>Upgrade to Single Pass Document Feeder - 220 sheet Single Pass Document Feder</t>
  </si>
  <si>
    <t>PostScript3 Unit Type M41 - Genuine Adobe® PostScript 3</t>
  </si>
  <si>
    <t>PostScript3 Unit Type M52 - Genuine Adobe® PostScript 3</t>
  </si>
  <si>
    <t>1 Bin Tray BN1040 - 100 sheet capacity additional output tray for separate fax or print output from copy output</t>
  </si>
  <si>
    <t xml:space="preserve">	1 Bin Tray BN3140 - 125 sheet Provides additional output tray above the standard internal tray</t>
  </si>
  <si>
    <t>SR3310 Internal Finisher - 500 sheet internal finisher providing multi-position stapling and optional hole punching with up to 50 sheet stapling capacity</t>
  </si>
  <si>
    <t xml:space="preserve">	Punch Unit PU3100 EU 2 4 Hole Punch - Enables 2 or 4 hole punching for SR3310</t>
  </si>
  <si>
    <t>Bridge Unit BU3100 - Required when a mainframe is configured with an external finisher. Transports pages from the standard exit area into a finisher for inline stapling or hole punching, requires SR3320, SR3330, SR3340, or SR3350, cannot install SR3310, SR3360, SH3090, Side Tray, and FD3020</t>
  </si>
  <si>
    <t>SR3320 Hybrid 1000 Sheet Finisher - 1,000 sheet finisher offering both staple-free binding up to 5 sheets and conventional stapling to fasten together sheets with staples with up to 50 sheet stapling capacity, requires BU3100 or FD3020 and either PB3320 or PB3330</t>
  </si>
  <si>
    <t>SR3330 1000 Sheet Booklet Finisher - 1,000 sheet booklet finisher allows documents to be professionally finished as saddle-stitched booklets with up to 50 sheets of stapling capacity, requires BU3100 or FD3020 and either PB3320, PB3340, or PB3330</t>
  </si>
  <si>
    <t xml:space="preserve">	Punch Unit PU3080 EU 2 4 Hole Punch - Enables 2 or 4 hole punching for SR3320 and SR3330</t>
  </si>
  <si>
    <t>SR3340 3000 Sheet Finisher - 3,000 sheet finisher providing multi-position stapling and optional hole punching with up to 65 sheet staple capacity, requires BU3100 or FD3020 and either PB3320 or PB3330</t>
  </si>
  <si>
    <t xml:space="preserve">	SR3350 3000 Sheet Booklet Finisher - 3,000 sheet booklet finisher allows documents to be professionally finished as saddle-stitched booklets with up to 65 sheets of stapling capacity, requires BU3100 or FD3020 and either PB3320 or PB3330</t>
  </si>
  <si>
    <t xml:space="preserve">	Punch Unit PU3110 EU 2 4 Hole Punch - Enables 2 or 4 hole punching for SR3340 and SR3350</t>
  </si>
  <si>
    <t>Internal Multi Fold Unit FD3020 - Offers four types of single-sheet folding within the original footprint as it is installed in the exit tray, cannot install BU3100</t>
  </si>
  <si>
    <t>Fax Option Type M52 - Enables fax services</t>
  </si>
  <si>
    <t xml:space="preserve">	IEEE 802.11A G N InterFace Type M19 - Enables WiFi connectivity and wireless printing, cannot install File Format Converter, Device Server Option, and IEEE 1284 Interface Board</t>
  </si>
  <si>
    <t>IEEE 802.11ac Interface Type M52 - Enables WiFi connectivity and wireless printing</t>
  </si>
  <si>
    <t>OCR Unit Type M13 - Scans and creates searchable PDF files from hardcopy originals via Optical Character Recognition. Enables the creation of searchable PDF documents at the MFP</t>
  </si>
  <si>
    <t>OCR Unit Type M52 - Scans and creates searchable PDF files from hardcopy originals via Optical Character Recognition. Enables the creation of searchable PDF documents at the MFP</t>
  </si>
  <si>
    <t>Medium Cabinet Type C300F C400F - Raises the base unit to a comfortable height for a floor-standing configuration for either main unit only or main unit plus one PB1170, cannot install Caster Table</t>
  </si>
  <si>
    <t>Console Type 1673 - Metal cabinet that raises the base unit to a comfortable height for a floor-standing configuration, cannot install PB3310, PB3320, PB3330, PB3340, and RT3040</t>
  </si>
  <si>
    <t xml:space="preserve">	Caster Table Type M41 - Provides a base with wheels to easily move the device on a floor standing configuration, required when three paper feed units are configured</t>
  </si>
  <si>
    <t xml:space="preserve">	Smart Card Reader Cover Type M52 - For use with third party card reader solutions. The Card Reader Cover slots into the right-hand side of the Smart Operation Panel. A card reader is not included. Not all card readers may be supported, cannot install NFC Card Reader</t>
  </si>
  <si>
    <t>SR4140 3000 Sheet Finisher - 3,000 sheet providing multi-position stapling and optional hole punching with 100 sheet A4 staple capacity, cannot install SH4020, SR4150, SR4160, and Copy Tray</t>
  </si>
  <si>
    <t>Punch Unit PU3090 EU 2 4 Hole Punch - Enables 2 or 4 hole punching for SR4150 and SR4160, cannot install SR4140</t>
  </si>
  <si>
    <t>SR4150 3000 Sheet Finisher - 3,000 sheet providing multi-position stapling and optional hole punching with 65 sheet A4 staple capacity, cannot install SH4020, SR4140, SR4160, and Copy Tray</t>
  </si>
  <si>
    <t xml:space="preserve">	SR4160 2000 Sheet Booklet Finisher - 2,000 sheet booklet finisher allowing documents to be professionally finished as saddle-stitched booklets. Provides three destinations for output, offers optional hole punching, and 65 sheet normal staple capacity, cannot install SR4140, SR4150, SH4020, and Copy Tray</t>
  </si>
  <si>
    <t>Punch Unit PU5050 EU 2 4 Hole Punch -  Enables 2 or 4 hole punching for SR4140, cannot install SR4150 and SR4160</t>
  </si>
  <si>
    <t>FD4020 Multi Folding Unit - Provides automatic inline document folding with the ability to deliver folded output in six different patterns; Half‑Fold, Letter Fold‑In (Tri‑Fold), Letter Fold-Out (Tri‑Fold), Gate-Fold, Double Parallel Fold (Four‑Fold) and Z‑Fold, requires SR4140, SR4150, or SR4160, cannot install FD4010, SH4020, and Copy Tray</t>
  </si>
  <si>
    <t>FD4010 Multi Folding Unit - A slim profile multi-fold unit providing automatic inline document folding with the ability to deliver folded output in four different patterns; Half‑Fold, Letter Fold‑In (Tri‑Fold), Letter Fold-Out (Tri‑Fold), and Z‑Fold, requires SR4140, SR4150, or SR4160, cannot install FD4020, SH4020, and Copy Tray</t>
  </si>
  <si>
    <t>Fax Option Type M42 - Enables fax services</t>
  </si>
  <si>
    <t>IEEE 802.11A G N Interface Type M19 - Enables WiFi connectivity and wireless printing</t>
  </si>
  <si>
    <t>Smart Card Reader Cover Type M19 - A plastic card reader cover that conceals the card reader and its cabling. A card reader is not included, cannot install NFC Card Reader</t>
  </si>
  <si>
    <t>Copy Tray Type M42 - 500 sheet basic output tray for printed and copied output when no finisher is required. Output is delivered face down in a neat stack, cannot install FD4020, FD4010, CS4010, CI4040, SH4020, SR4140, SR4150, and SR4160</t>
  </si>
  <si>
    <t>PostScript3 Unit Type M42 - Genuine Adobe® PostScript 3</t>
  </si>
  <si>
    <t xml:space="preserve">Upgrade Type </t>
  </si>
  <si>
    <t>EC104243</t>
  </si>
  <si>
    <t>Scanner</t>
  </si>
  <si>
    <t>External Access Kit</t>
  </si>
  <si>
    <t>Adobe PostScript</t>
  </si>
  <si>
    <t>Other (Please specify if applicable)</t>
  </si>
  <si>
    <t xml:space="preserve">EC104654 </t>
  </si>
  <si>
    <t xml:space="preserve">High Capacity Feeder B1 (HCF B1) </t>
  </si>
  <si>
    <t xml:space="preserve">EC104521 </t>
  </si>
  <si>
    <t>550 Sheet Feeder</t>
  </si>
  <si>
    <t>Simple Catch Tray</t>
  </si>
  <si>
    <t>Offset Catch Tray</t>
  </si>
  <si>
    <t>Finisher- B5</t>
  </si>
  <si>
    <t>EC104194</t>
  </si>
  <si>
    <t>Booklet Maker Unit Finisher-B5</t>
  </si>
  <si>
    <t>2/4 Hole Punch Module for Finisher-B5</t>
  </si>
  <si>
    <t>Finisher-C5 with Booklet Maker and 2/4 Hole Punch 
Refer mandatory item QC100213 required with this item</t>
  </si>
  <si>
    <t xml:space="preserve"> Transport Unit H4 
Mandatory Item when ordering QC10021 Finisher C5 </t>
  </si>
  <si>
    <t>Finisher-C5 with Booklet Maker and 2/4 Hole Punch 
Refer mandatory items QC100040 &amp; EM100634 required with this item</t>
  </si>
  <si>
    <t xml:space="preserve">QM100040 </t>
  </si>
  <si>
    <t xml:space="preserve"> Transport Unit S2 - C5
Mandatory Item when ordering QC10029 Finisher C5 </t>
  </si>
  <si>
    <t xml:space="preserve">EM100634 </t>
  </si>
  <si>
    <t xml:space="preserve"> Finisher installation kit for C&amp;D finisher
Mandatory Item when ordering QC10029 Finisher C5 </t>
  </si>
  <si>
    <t>EM100519</t>
  </si>
  <si>
    <t>EM100569</t>
  </si>
  <si>
    <t>Price On Application</t>
  </si>
  <si>
    <t>EM100511</t>
  </si>
  <si>
    <t>EM100556</t>
  </si>
  <si>
    <t xml:space="preserve">EC104926 </t>
  </si>
  <si>
    <t>Fax Kit</t>
  </si>
  <si>
    <t>EM100600</t>
  </si>
  <si>
    <t>EM100558</t>
  </si>
  <si>
    <t>EM100566</t>
  </si>
  <si>
    <t>Adobe PostScropt 3 Kit</t>
  </si>
  <si>
    <t>EM100596</t>
  </si>
  <si>
    <t>Adobe PostScropt Kit AP</t>
  </si>
  <si>
    <t>EM100513A</t>
  </si>
  <si>
    <t>Apeos Solution Package - Includes External Access Kit, USB Hub, Adobe PostScript 3 Kit  and Label Adobe PS 3</t>
  </si>
  <si>
    <t>EL201266A</t>
  </si>
  <si>
    <t>Apeos Solution Package - Includes Adobe Post Script Kit, Adobe PostScript 3 Kit label, External Access Kit and USB HUB</t>
  </si>
  <si>
    <t>A7VAWY4</t>
  </si>
  <si>
    <t>DK-513: Desk (Copier Desk)</t>
  </si>
  <si>
    <t>PC-213: Paper Feed Cabinet (2 x 500 sheets) v2</t>
  </si>
  <si>
    <t>PC-413: Paper Feed Cabinet (2,500 sheets)</t>
  </si>
  <si>
    <t>ACCGWY1</t>
  </si>
  <si>
    <t xml:space="preserve">FS-533: Finisher v3 (50 sheet inner finisher). Needs MK-607 </t>
  </si>
  <si>
    <t>FS-533: with MK-602</t>
  </si>
  <si>
    <t xml:space="preserve">FS-533: 50 Sheet Inner Finisher version 3 with MK-607 </t>
  </si>
  <si>
    <t>FS-534: 50 Sheet Staple Finisher v2</t>
  </si>
  <si>
    <t>FS-534SD: FS-534 with SD-511 (50 sheet Staple). Relay Unit required.</t>
  </si>
  <si>
    <t>PK-520: Punch kit (2/4 hole) – FS534 and FS536</t>
  </si>
  <si>
    <t>A64TWY4</t>
  </si>
  <si>
    <t>KP-101: Key Pad v4</t>
  </si>
  <si>
    <t>A87EWY4</t>
  </si>
  <si>
    <t>UK-212: Wireless LAN v4. EK-6xx required.</t>
  </si>
  <si>
    <t>FK-513: Fax Kit</t>
  </si>
  <si>
    <t>LK-102: i-Option Encrypted PDF or PDF/A. (Some models may require Memory Upgrade kit for i-Option) v3</t>
  </si>
  <si>
    <t>Paper Feed Unit PB1130 - 1 x 250 sheet A4 paper feed tray, maximum 1 tray</t>
  </si>
  <si>
    <t>Paper Feed Unit PB1200 - 1x 500 sheet A4 paper feed tray, maximum 3 trays</t>
  </si>
  <si>
    <t>Paper Feed Unit PB3300 - 2 x 550 sheet A3 paper feed tray, cannot install PB3270, PB3290, Caster Table, and Console Type F</t>
  </si>
  <si>
    <t>Paper Feed Unit PB3290 LCIT - 2 x 1,000 sheet A4 paper feed tray, cannot install PB3270, PB3300, Caster Table, and Console Type F</t>
  </si>
  <si>
    <t>RT3040 LCT 1500 Sheets Side Trays - 1 x 1,500 sheet large capacity side A4 tray, cannot install PB3270 and Console Type F</t>
  </si>
  <si>
    <t>RT4080 4000 A4 Sheet Side LCIT - 4,400 sheet A4 side large capacity tray</t>
  </si>
  <si>
    <t>DF3130 SPDF - 220 sheet Single Pass Document Feder</t>
  </si>
  <si>
    <t>PostScript 3 Unit Type M54 - Genuine Adobe® PostScript 3</t>
  </si>
  <si>
    <t xml:space="preserve">	PostScript 3 Unit Type M45 - Genuine Adobe® PostScript 3</t>
  </si>
  <si>
    <t xml:space="preserve">	PostScript 3 Unit Type M40 - Genuine Adobe® PostScript 3</t>
  </si>
  <si>
    <t xml:space="preserve">	PostScript 3 Unit Type M44 - Genuine Adobe® PostScript 3</t>
  </si>
  <si>
    <t>1 Bin Tray BN3130 - Provides an additional output tray above the standard internal tray, optional bridge unit, optional internal shift tray, or optional internal finisher. Allows a user to separate print and fax output from copy</t>
  </si>
  <si>
    <t>Copy Tray Type 9002 - 500 sheet basic output tray for printed and copied output when no finisher is required. Output is delivered face down in a neat stack, cannot install FD4020, FD4010, CS4010, CI4040, SH4020, SR4140, SR4150, and SR4160</t>
  </si>
  <si>
    <t>SR3250 Internal Finisher - 500 sheet capacity internal finisher providing multi-position stapling and optional hole punching, cannot install any other finisher</t>
  </si>
  <si>
    <t xml:space="preserve">	Punch Unit PU3070 EU 2 4 Hole Punch - Enables 2 or 4 hole punching for SR3250 Internal Finisher</t>
  </si>
  <si>
    <t>Bridge Unit BU3090 - Transports pages from the standard exit area into an external finisher, required for SR3260, SR3270, SR3280, and SR3290, cannot install any internal finishers</t>
  </si>
  <si>
    <t>Internal Multi Fold Unit FD3010 - Offers four types of single-sheet folding, including Z-fold, half-fold, outer tri-fold, and inner tri-fold within the original footprint as it is installed in the exit tray, this option is an alternative to the Bridge Unit BU3090 and functions as a standalone finisher, cannot install any internal finishers</t>
  </si>
  <si>
    <t>SR3260 Hybrid 1000 Sheet Finisher - Offers both staple-free binding up to 5 sheets (10 pages) and conventional stapling to fasten together sheets with staples, cannot install SR3270, SR3280, SR3290</t>
  </si>
  <si>
    <t>SR3270 1000 Sheet Booklet Finisher - Allows documents to be professionally finished as saddle-stitched booklets. Provides three destinations for output, and offers optional hole punching, cannot install SR3260, SR3280, SR3290</t>
  </si>
  <si>
    <t xml:space="preserve">	Punch Unit PU3080 EU 2 4 Hole Punch - Enables 2 or 4 hole punching for SR3260 and SR3270</t>
  </si>
  <si>
    <t xml:space="preserve">	SR3280 3000 Sheet Finisher - Provides multi-position stapling and optional hole punching, cannot install SR3260, SR3270, SR3290</t>
  </si>
  <si>
    <t>SR3290 2000 Sheet Booklet Finisher - Allows documents to be professionally finished as saddle-stitched booklets. Provides three destinations for output, and offers optional hole punching, cannot install SR3260, SR3270, SR3280</t>
  </si>
  <si>
    <t xml:space="preserve">	Punch Unit PU3090 EU 2 4 Hole Punch - Enables 2 or 4 hole punching for SR3280 and SR3290</t>
  </si>
  <si>
    <t>SSD Option Type M54 256GB - SSD with 256 GB capacity. Utilising this option will replace the existing 56GB eMMC storage, cannot install HDD Option</t>
  </si>
  <si>
    <t xml:space="preserve">	HDD Option Type M54 320GB - HDD with 320 GB capacity. Utilising this option will replace the existing 56GB eMMC storage. For users who require Data Overwrite Security, cannot install SSD Option</t>
  </si>
  <si>
    <t xml:space="preserve">ARDF DF3110 - 100 sheet Automatic Reversing Document Feeder. This is the standard document feeder for IM 3000 and IM 4000. </t>
  </si>
  <si>
    <t xml:space="preserve">	Fax Option Type M45 - Enables fax services</t>
  </si>
  <si>
    <t>Fax Option Type M44 - Enables fax services</t>
  </si>
  <si>
    <t>IEEE 802.11 InterFace Unit TYP P16 - Enables WiFi connectivity and wireless printing</t>
  </si>
  <si>
    <t>IEEE 802.11 Interface Unit Type M54 - IEEE 802.11a/b/g/n wireless interface card which enables Wi-Fi connectivity and wireless printing</t>
  </si>
  <si>
    <t>Console Type 1647 - Dual-purpose metal cabinet for floor-standing configuration, cabinet configuration for 0 - 1 additional PB1200, caster base configuration for 2 - 3 additional PB1200</t>
  </si>
  <si>
    <t>Console Type F - Metal cabinet that raises the base unit to a comfortable height for a floor-standing configuration, cannot install PB3270, PB3300, PB3290, and RT3040</t>
  </si>
  <si>
    <t>OCR Unit Type M54 - Scans and creates searchable PDF files from hardcopy originals via Optical Character Recognition. Enables the creation of searchable PDF documents at the MFP</t>
  </si>
  <si>
    <t>Card Reader Cover Type M54 - For use with third-party card reader solutions. The Card Reader Cover is positioned on the right-hand side of the Smart Operation Panel and is connected by a USB 2.0 Type-A port. A card reader is not included. Not all card readers may be supported, cannot install NFC Cad Reader</t>
  </si>
  <si>
    <t>Smart Card Reader Cover Type M45 - A plastic card reader cover that conceals the card reader and its cabling. A card reader is not included, cannot install NFC Card Reader</t>
  </si>
  <si>
    <t xml:space="preserve">550 Sheet Feeder </t>
  </si>
  <si>
    <t xml:space="preserve">EC104526 </t>
  </si>
  <si>
    <t>Canibet</t>
  </si>
  <si>
    <t>EL300973</t>
  </si>
  <si>
    <t>Adobe PostScript Kit SFP</t>
  </si>
  <si>
    <t>EL300980</t>
  </si>
  <si>
    <t>Security Expansion Kit SFP - Requires SSD to be installed
Provided by USB with SW Key. Includes Annotation/Copy Management Expansion Kit (Analog 
Watermark)/PaperSecurity Kit/Image Log Kit / Image Log Kit (PS)/Network Accounting Kit</t>
  </si>
  <si>
    <t>EL300984</t>
  </si>
  <si>
    <t xml:space="preserve">SSD (Solid State Drive) </t>
  </si>
  <si>
    <t>Additional Call-Out</t>
  </si>
  <si>
    <t>Price Upon Application</t>
  </si>
  <si>
    <t>Paper Feed Unit PB1150 - 1 x 500 sheet A4 paper feed tray, maximum 3 trays</t>
  </si>
  <si>
    <t>PostScript 3 Unit Type P17 - Genuine Adobe® PostScript 3</t>
  </si>
  <si>
    <t>Hard Disk Drive Option Type P17 - 320 GB HDD, required for Locked/Hold/Stored Print. Data Overwrite and Encryption are available when the HDD is installed</t>
  </si>
  <si>
    <t>407863</t>
  </si>
  <si>
    <t>IEEE 802.11 InterFace Unit Type M2 - IEEE 802.11a/b/g/n wireless interface card for Wireless connectivity</t>
  </si>
  <si>
    <t>EL300974</t>
  </si>
  <si>
    <t>EL300981</t>
  </si>
  <si>
    <t>Paper Feed Unit PB1110 - 1 x 250 sheets A4 paper feed tray, maximum 3 trays of any combination of PB1110 and PB1120</t>
  </si>
  <si>
    <t>Paper Feed Unit PB1120 - 1 x 500 sheets A4 paper feed tray, maximum 3 trays of any combination of PB1110 and PB1120</t>
  </si>
  <si>
    <t>Paper Feed Unit PB1160 - 1 x 500 sheet A4 paper feed unit, maximum 4 trays</t>
  </si>
  <si>
    <t>Paper Feed Unit PB3240 - 2 x 550 sheet A3 paper feed tray, cannot install LCIT PB3260</t>
  </si>
  <si>
    <t>LCIT PB3260 - 2 x 1,000 sheet A4 paper feed tray, cannot install PB3240</t>
  </si>
  <si>
    <t>RT3030 Side LCIT - 1 x 1,500 sheet A4 side paper feeder tray</t>
  </si>
  <si>
    <t>PostScript 3 Unit Type P18 - Genuine Adobe® PostScript 3</t>
  </si>
  <si>
    <t>PostScript 3 Unit Type P19 - Genuine Adobe® PostScript 3</t>
  </si>
  <si>
    <t>PostScript 3 Unit Type P13 - Genuine Adobe® PostScript 3</t>
  </si>
  <si>
    <t xml:space="preserve">	BU3070 Bridge Uni - Bridges paper path between main device and external finishers, required for SR3210 and SR3230, cannot install FD3000</t>
  </si>
  <si>
    <t xml:space="preserve">	Internal Multi-Fold Unit FD3000 - Offers four types of single-sheet folding, including Z-fold, half-fold, outer tri-fold, and inner tri-fold within the original footprint as it is installed in the exit tray, cannot install BU3070</t>
  </si>
  <si>
    <t>SR3210 Hybrid Finisher - 1,000 sheet external finisher offering both staple-free binding up to 5 sheets (10 pages) and conventional stapling to fasten together sheets with staples. Staple-free technology reduces need to restock staples, increases safety, and makes paper recycling easier, cannot install SR3230</t>
  </si>
  <si>
    <t>PU3050 Punch Unit EU 2 4 Hole - Installed on SR3210 to enable automatic 2 or 4 hole punching</t>
  </si>
  <si>
    <t>SR3230 Finisher - 3,000 sheet external higher specification finisher providing multi-position stapling and optional hole punching, cannot install SR3210</t>
  </si>
  <si>
    <t>PU3060 Punch Unit EU 2 4 Hole - Installed on SR3230 to enable automatic 2 or 4 hole punching</t>
  </si>
  <si>
    <t>HDD Option Type P18 - 320 GB HDD, required for Locked/Hold/Stored Print. Data Overwrite and Encryption are available when the HDD is installed</t>
  </si>
  <si>
    <t>HDD Option Type P8 - 320 GB HDD, required for Locked/Hold/Stored Print. Data Overwrite and Encryption are available when the HDD is installed</t>
  </si>
  <si>
    <t>HDD Option Type P13 - 320 GB HDD, required for Locked/Hold/Stored Print. Data Overwrite and Encryption are available when the HDD is installed</t>
  </si>
  <si>
    <t xml:space="preserve">	IEEE 802.11 Interface Type M19 - IEEE 802.11a/b/g/n wireless interface card for Wireless connectivity</t>
  </si>
  <si>
    <t>High Cabinet Type IM 430F &amp; P 502 - Metal cabinet that raises the base unit to a comfortable height for a floor-standing configuration</t>
  </si>
  <si>
    <t>Medium Cabinet Type 550F - Metal cabinet that raises the base unit to a comfortable height for a floor-standing configuration, can be used with 0 - 2 additional trays</t>
  </si>
  <si>
    <t>Console Type F - Metal cabinet that raises the base unit to a comfortable height for a floor-standing configuration, cannot be used with PB3240, LCIT PB3260, and RT3030 Side LCIT</t>
  </si>
  <si>
    <t>Caster Table Type M34 - Provides a base with wheels to move the device on a floor-standing configuration easily, required when 3 trays are configured</t>
  </si>
  <si>
    <t>Caster Table Type M40 - Provides a base with wheels to move the device on a floor-standing configuration easily, required when 2 - 4 trays are configured</t>
  </si>
  <si>
    <t>Standard Hourly Rate ($ Inc GST)</t>
  </si>
  <si>
    <t>Minimum Discount (%)</t>
  </si>
  <si>
    <t>Maximum CUA Hourly Rate ($ Inc GST)</t>
  </si>
  <si>
    <t>KM Solution Specialist</t>
  </si>
  <si>
    <t>Includes all Professional Services required to scope, design, install, configure, test and provide ad-hoc training for a software solution. Per Hour. Business Hours: M-F 8:30am-5:30pm</t>
  </si>
  <si>
    <t>KM Solution Architect</t>
  </si>
  <si>
    <t>Includes specialist Professional Services required for the design of complex software solution architectures.</t>
  </si>
  <si>
    <t>KM Project Manager</t>
  </si>
  <si>
    <t>Includes all Project Management services required to manage the implementation of a software solution.</t>
  </si>
  <si>
    <t>Software Consultant</t>
  </si>
  <si>
    <t>Solution changes and services</t>
  </si>
  <si>
    <t>12.7% </t>
  </si>
  <si>
    <t>Based on a 7.5-hour workday and during business hours </t>
  </si>
  <si>
    <t> Pre-Sales Consultant</t>
  </si>
  <si>
    <t>Consultation, assessment, scoping and audit </t>
  </si>
  <si>
    <t>15.0% </t>
  </si>
  <si>
    <t> Project Management</t>
  </si>
  <si>
    <t>Project management of Software and MFDs/SFPs</t>
  </si>
  <si>
    <t> Project Coordination</t>
  </si>
  <si>
    <t>Project support/admin </t>
  </si>
  <si>
    <t>Auditing Services</t>
  </si>
  <si>
    <t>Print and Asset Auditor - provides onsite and remote audit and discovery services.</t>
  </si>
  <si>
    <t>Pricing is based on the delivery of services during standard business hours. 
Pricing is for services delivered directly by Ricoh in metropolitan Perth. Pricing for other locations is P.O.A.</t>
  </si>
  <si>
    <t>Change management</t>
  </si>
  <si>
    <t>Change Manager - Supports organisational change, ensures smooth transition, supports stakeholders</t>
  </si>
  <si>
    <t xml:space="preserve">Pricing is based on the delivery of services during standard business hours. </t>
  </si>
  <si>
    <t>Implementation Services</t>
  </si>
  <si>
    <t>Implementor - Responsible for the remote implementation and configuration of software</t>
  </si>
  <si>
    <t>Senior Implementor - Oversees and coordinates the implementation of software and applications.</t>
  </si>
  <si>
    <t xml:space="preserve">On-Site Implementation Specialist - Provides on-site implementation and configuration of applications, and administrator training. </t>
  </si>
  <si>
    <t>Onsite Services</t>
  </si>
  <si>
    <t xml:space="preserve">Onsite personnel responsible for the replenishment of consumables, device care, and level 1 technical support. </t>
  </si>
  <si>
    <t>Solution Architect - Confirms solution requirements, designs solution and ensures technical efficiencies prior to implementation.</t>
  </si>
  <si>
    <t>Business Analyst - Design: Analyses print output and processes, advises strategies, improves processes, supports solution design decision-making.</t>
  </si>
  <si>
    <t>Business Analyst - Reporting: Analyses data, prepares reports, ensures accuracy, and delivers insights for quarterly CUA or ad hoc reviews</t>
  </si>
  <si>
    <t>Project Manager - Oversees implementations, manages resources, leads teams, ensures goals are met.</t>
  </si>
  <si>
    <t>Project Co-ordinator: Supports project tasks, liaises, manages schedules, and assists team.</t>
  </si>
  <si>
    <t>Senior Project/Program Manager: Leads strategic project direction, aligns goals, manages risks, oversees programs</t>
  </si>
  <si>
    <t>Remote Support</t>
  </si>
  <si>
    <t>Remote Support and Application Support Specialists:  Provide remote device and application support.</t>
  </si>
  <si>
    <t>Service Delivery Management</t>
  </si>
  <si>
    <t>Service Delivery Co-ordinator: Coordinates service delivery, manages support, plans schedules, resolves customer issues.</t>
  </si>
  <si>
    <t xml:space="preserve">Pricing is based on the delivery of services during standard business hours. For an overview of service inclusions please refer to Attachment 1.8 MPS - Ricoh Service Delivery Management v1.00
</t>
  </si>
  <si>
    <t xml:space="preserve">Service Delivery Manager: Manages service processes, client relations, team coordination, ensures satisfaction.
</t>
  </si>
  <si>
    <t xml:space="preserve">Onsite Trainer: Trains users in optimal use of hardware and solutions to ensure operational efficiency and a positive user experience
</t>
  </si>
  <si>
    <t>Pricing is based on the delivery of services during standard business hours. Pricing is for ad-hoc and  post implementation training services delivered directly by Ricoh in metropolitan Perth. Pricing for other locations is P.O.A.</t>
  </si>
  <si>
    <t>Maximum CUA Price ($ Inc GST)</t>
  </si>
  <si>
    <t>Licence Period (if Subscription)</t>
  </si>
  <si>
    <t xml:space="preserve">AWMS Enterprise Server License with 5 years M&amp;S </t>
  </si>
  <si>
    <t>On Premise</t>
  </si>
  <si>
    <t>Per customer account 5 years</t>
  </si>
  <si>
    <t>Annual maintenance &amp; support applies at the end of 3yrs. Updates, patches are inclusive, cost for version upgrades may apply. Annual maintenance charged after the 5 years.</t>
  </si>
  <si>
    <t xml:space="preserve">AWMS  1 device license with 5 years M&amp;S </t>
  </si>
  <si>
    <t>Annual maintenance charged after the 5 years.</t>
  </si>
  <si>
    <t xml:space="preserve">AWMS  5 device license with 5 years M&amp;S </t>
  </si>
  <si>
    <t>Per every 5 Devices</t>
  </si>
  <si>
    <t xml:space="preserve">Eligible Third Party Devices may require additonal connection &amp; release components. Perpetual licensing based on annual maintenance &amp; support. In addition to ECM Connectors, AWMS as standard includes OCR scan to Email Inbox &amp; Network Shared Folders.  Perpetual licensing based on annual maintenance &amp; support. 
</t>
  </si>
  <si>
    <t xml:space="preserve">AWMS  10 device license with 5 years M&amp;S </t>
  </si>
  <si>
    <t>Per every 10 Devices</t>
  </si>
  <si>
    <t xml:space="preserve">AWMS  50 device license with 5 years M&amp;S </t>
  </si>
  <si>
    <t>Per every 50 Devices</t>
  </si>
  <si>
    <t>PaperCut 1-9 devies with 5 Years S&amp;M</t>
  </si>
  <si>
    <t>PaperCut 10-24 devies with 5 Years S&amp;M</t>
  </si>
  <si>
    <t>PaperCut 25-49 devies with 5 Years S&amp;M</t>
  </si>
  <si>
    <t>PaperCut 50-99 devies with 5 Years S&amp;M</t>
  </si>
  <si>
    <t>PaperCut 100-199 devies with 5 Years S&amp;M</t>
  </si>
  <si>
    <t>Ysoft SaleQ 1-4 Devics with 12 monts M&amp;S</t>
  </si>
  <si>
    <t>Cloud</t>
  </si>
  <si>
    <t>12 months</t>
  </si>
  <si>
    <t>Ysoft SaleQ 5-49 Devics with 12 monts M&amp;S</t>
  </si>
  <si>
    <t>Ysoft SaleQ 50-99 Devics with 12 monts M&amp;S</t>
  </si>
  <si>
    <t>Ysoft SaleQ 100-499 Devics with 12 monts M&amp;S</t>
  </si>
  <si>
    <t>Please refere A1 and A2 Tab for Supplier Product ID</t>
  </si>
  <si>
    <t>Embedded IC Card Reader B with USB Hub</t>
  </si>
  <si>
    <t>Please refere A2 Tab for Supplier Product ID</t>
  </si>
  <si>
    <t>AWMS PaperCut and Ysoft</t>
  </si>
  <si>
    <t>For A3 MFD except High A3 BW MFD</t>
  </si>
  <si>
    <t>High A3 BW MFD</t>
  </si>
  <si>
    <t xml:space="preserve">Additional 12 months of Maintenance &amp; Support charged at $131 ex GST per annum per device. </t>
  </si>
  <si>
    <t>All proposed devices except single function printers</t>
  </si>
  <si>
    <t>License does note include installation of software. Installation requires scoping during technical workshops.</t>
  </si>
  <si>
    <t>Y Soft Safe Q Print Management PLUS Suite</t>
  </si>
  <si>
    <t>YSoft SafeQ6 PRINT MANAGEMENT PLUS Suite MFD License with Gold SLA including first year support. Includes OCR capability.</t>
  </si>
  <si>
    <t>Additional 12 months of Maintenance &amp; Support charged at $164.50 ex GST per annum per device.</t>
  </si>
  <si>
    <t>YSoft SafeQ6 ENTERPRISE SUITE embedded MFDLicense with Gold SLA including first year support. Includes OCR capability.</t>
  </si>
  <si>
    <t>Additional 12 months of Maintenance &amp; Support charged at $290.50 ex GST per annum per device.</t>
  </si>
  <si>
    <t>Requires PaperCut MF Maintenance &amp; Support. Minimum 12 months.</t>
  </si>
  <si>
    <t>License applicable to installation sizes of 51 - 100 embedded licenses. Other license tiers can be provided POA. Pricing does note include installation of software. Installation requires scoping during technical workshops.</t>
  </si>
  <si>
    <t>PaperCut MF Maintenance &amp; Support for (51 - 100) Konica Minolta MFDs per year. Price is for the support of one embedded MFD license per year.</t>
  </si>
  <si>
    <t>12 Months</t>
  </si>
  <si>
    <t>Longer Maintenance &amp; Support periods receive greater discounts. Other periods can be provided POA.</t>
  </si>
  <si>
    <t>YSoft SAFEQ Cloud Software</t>
  </si>
  <si>
    <t>Core Infrastructure Subscription (50-99). A mandatory module for each SAFEQ Cloud installation and includes all primary functions for SAFEQ Cloud like direct printing, applicable to Single Function Printer (SFP) and Multi-Function Printer (MFP). 12 Months</t>
  </si>
  <si>
    <t>All proposed devices INCLUDING single function printers</t>
  </si>
  <si>
    <t>Subscription license for longer periods received greater discounts. Other periods can be provided POA. Pricing does note include installation of software. Installation requires scoping during technical workshops.</t>
  </si>
  <si>
    <t>Enhanced Productivity Subscription (50-99). An add-on module licensed per device that runs enables FMP Functionality and Scan Workflows. 12 Months.</t>
  </si>
  <si>
    <t>Control Suite</t>
  </si>
  <si>
    <t>Equitrac - Control Suite Print</t>
  </si>
  <si>
    <t>1 Year</t>
  </si>
  <si>
    <t>Per device</t>
  </si>
  <si>
    <t>Price Per Device ( Volume buy available)</t>
  </si>
  <si>
    <t>Ricoh MFD's with Smart Operation Panel (SOP)</t>
  </si>
  <si>
    <t>Equitrac - Control Suite Print and Capture</t>
  </si>
  <si>
    <t>Equitrac - Control Suite Capture Workflow</t>
  </si>
  <si>
    <t>PaperCut - MFD EMB RICOH EDUGOV 1+ DEV</t>
  </si>
  <si>
    <t>Licence only</t>
  </si>
  <si>
    <t>Licence only - requires Maintenance &amp; Support for desired term(years)</t>
  </si>
  <si>
    <t>PaperCut Maintenance - MFD EMB EDUGOV 1+DEV 5Y</t>
  </si>
  <si>
    <t>5 years of Maintenance &amp; Support for the above licence</t>
  </si>
  <si>
    <t>YSoft SafeQ6</t>
  </si>
  <si>
    <t>YSoft SafeQ6 License, Gold SLA, Print Management Suite, 1 dev(2000+), 1 yr support</t>
  </si>
  <si>
    <t>YSoft SafeQ6 License, Gold SLA, Print Management+ Suite, 1 dev(2000+), 1 yr support</t>
  </si>
  <si>
    <t>YSoft SafeQ6 License, Gold SLA, Enterprise Suite, 1 dev(2000+), 1 yr support</t>
  </si>
  <si>
    <t>Delivery management / per device / 2000+</t>
  </si>
  <si>
    <t>Price Per Device</t>
  </si>
  <si>
    <t>Streamline NX</t>
  </si>
  <si>
    <t>SLNXV3 1 Device Base Licence</t>
  </si>
  <si>
    <t>SLNXV3 1 Device Print Licence</t>
  </si>
  <si>
    <t>SLNXV3 1 Device Scan Licence</t>
  </si>
  <si>
    <t>CloudStream</t>
  </si>
  <si>
    <t>Enhanced 12 Month Licence</t>
  </si>
  <si>
    <t>Core 12 Month Licence</t>
  </si>
  <si>
    <t xml:space="preserve">RDR 80541AKU RSOP WAVE ID PLUS </t>
  </si>
  <si>
    <t>TWN4 MiniUSB 45cm MULTI READER</t>
  </si>
  <si>
    <t>Card Reader (Follow Me Print)</t>
  </si>
  <si>
    <t>Ricoh MFD's with SOP Panel</t>
  </si>
  <si>
    <t>SOP = Smart Operation Panel</t>
  </si>
  <si>
    <t>Product Catalogue - Initial Version</t>
  </si>
  <si>
    <t>Brendan Brett</t>
  </si>
  <si>
    <t>Initial version of the Product Catalogue.</t>
  </si>
  <si>
    <t>Kyocera (Ecosys Devices)</t>
  </si>
  <si>
    <t>Kyocera (TASKalfa Devices)</t>
  </si>
  <si>
    <t>MFD-Colour_Ky_L_1</t>
  </si>
  <si>
    <t>MFD-Colour_Ky_L_2</t>
  </si>
  <si>
    <t>MFD-Colour_Ky_L_3</t>
  </si>
  <si>
    <t>MFD-Colour_Ky_L_4</t>
  </si>
  <si>
    <t>MFD-Colour_Ky_M_1</t>
  </si>
  <si>
    <t>MFD-Colour_Ky_M_2</t>
  </si>
  <si>
    <t>MFD-Colour_Ky_M_3</t>
  </si>
  <si>
    <t>MFD-Colour_Ky_M_4</t>
  </si>
  <si>
    <t>MFD-Colour_Ky_H_1</t>
  </si>
  <si>
    <t>MFD-Colour_Ky_H_2</t>
  </si>
  <si>
    <t>MFD-Colour_Ky_H_3</t>
  </si>
  <si>
    <t>MFD-Colour_Ky_H_4</t>
  </si>
  <si>
    <t>SFP-Colour_Ky_L_1</t>
  </si>
  <si>
    <t>SFP-Colour_Ky_L_2</t>
  </si>
  <si>
    <t>SFP-Colour_Ky_M_1</t>
  </si>
  <si>
    <t>SFP-Colour_Ky_M_2</t>
  </si>
  <si>
    <t>SFP-Colour_Ky_H_1</t>
  </si>
  <si>
    <t>Ky</t>
  </si>
  <si>
    <t>Included in Maintenance Kit</t>
  </si>
  <si>
    <t>MK-5370 - 200,000 pages</t>
  </si>
  <si>
    <t>MK-5410 - 300,000 pages</t>
  </si>
  <si>
    <t>MK-8335A - Black - 200,000 pages
MK-8335B - Colour - 200,000 pages</t>
  </si>
  <si>
    <t>$239.36
$460.96</t>
  </si>
  <si>
    <t>1903NB0UN0 - SH-12
1903JY0000 - SH-10</t>
  </si>
  <si>
    <t>$150.70
$110</t>
  </si>
  <si>
    <t>SRA3 - A6</t>
  </si>
  <si>
    <t>1200 x 1200</t>
  </si>
  <si>
    <t>600 x 600</t>
  </si>
  <si>
    <t>52 - 300</t>
  </si>
  <si>
    <t>4GB, 32 GB SSD</t>
  </si>
  <si>
    <t>USB 2.0 (Hi-Speed), Gigabit
Ethernet (10/100/1000)</t>
  </si>
  <si>
    <t>TCP/IP, FTP, SMB, LPR, Port9100, NetBEUI, Bonjour, IPP, IPP over SSL, LPD, WSD Print, POP3, SMTP, SNMP V1,2&amp;3, HTTP, HTTPS, Enhanced WSD, Enhanced WSD over SSL, Enhanced WSD over SSL Certificate, IEEE 802.1X, LLTD, DSM Scan, eSCL, eSCL over SSL, LDAP, REST, REST over SSL, REST over SSL Certificate, VNC, VNC over SSL,  VNC over SSL certificate, Enhanced VNC (RFB) over SSL Certificate</t>
  </si>
  <si>
    <t>All current Windows operating systems, MAC OS X Version 10.11 or higher, Unix, Linux</t>
  </si>
  <si>
    <t>PCL, KPDL PostScript</t>
  </si>
  <si>
    <t>A4 - A6</t>
  </si>
  <si>
    <t>60 - 220</t>
  </si>
  <si>
    <t>2GB</t>
  </si>
  <si>
    <t>Compatibility: ITU-T Super G3
Modem speed: Max. 33.6 kbps</t>
  </si>
  <si>
    <t>1.5GB</t>
  </si>
  <si>
    <t>4GB, 64GB SSD</t>
  </si>
  <si>
    <t>1102Z63AU0</t>
  </si>
  <si>
    <t>TASKalfa MA3500ci</t>
  </si>
  <si>
    <t>1102YK3AU0</t>
  </si>
  <si>
    <t>1102Z53AU0</t>
  </si>
  <si>
    <t>ECOSYS MA4000cifx</t>
  </si>
  <si>
    <t>1102Z73AU0</t>
  </si>
  <si>
    <t>1102XP3AU0</t>
  </si>
  <si>
    <t>TASKalfa 7353ci</t>
  </si>
  <si>
    <t>1102XN3AU0</t>
  </si>
  <si>
    <t>TASKalfa 8353ci</t>
  </si>
  <si>
    <t>1T02Z60AU0, 1T02Z6AAU0,
1T02Z6BAU0, 1T02Z6CAU0</t>
  </si>
  <si>
    <t>1T02YJ0AU0, 1T02YJAAU0,
1T02YJBAU0, 1T02YJCAU0</t>
  </si>
  <si>
    <t>1T02Z00AU0, 1T02Z0AAU0,
1T02Z0BAU0, 1T02Z0CAU0</t>
  </si>
  <si>
    <t>1T02Z70AU0, 1T02Z7AAU0.
1T02Z7BAU0, 1T02Z7CAU0</t>
  </si>
  <si>
    <t>1T02XN0AS0, 1T02XNAAS0,
1T02XNBAS0, 1T02XNCAS0</t>
  </si>
  <si>
    <t>TK-5409 (K - 17,000 pages, C, M Y - 10,000 pages each)</t>
  </si>
  <si>
    <t>TK-5374 (K - 7,000 pages, C, M, Y - 5,000 pages each)</t>
  </si>
  <si>
    <t>TK-5384 (K - 13,000 pages, C, M, Y - 10,000 pages each)</t>
  </si>
  <si>
    <t>TK-5419 (K - 20,000 pages, C,m, Y - 13,000 pages each)</t>
  </si>
  <si>
    <t>TK-8739 (K - 70,000 pages; C, M, Y - 30,000 pages each)</t>
  </si>
  <si>
    <t>MK-8535A - Black - 600,000 pages
MK-8535B - Colour - 600,000 pages</t>
  </si>
  <si>
    <t>MK-8725A - Black - 600,000 pages
MK-8725B - Colour - 600,000 pages</t>
  </si>
  <si>
    <t>$1396.89
$1290.3</t>
  </si>
  <si>
    <t>A3 - A5R</t>
  </si>
  <si>
    <t>60 - 300</t>
  </si>
  <si>
    <t>4.5GB</t>
  </si>
  <si>
    <t>1102ZT3AU0</t>
  </si>
  <si>
    <t>1102ZSAU0</t>
  </si>
  <si>
    <t>1102XT3AU0</t>
  </si>
  <si>
    <t>1T02V70AS0</t>
  </si>
  <si>
    <t>1T02ZT0AU0</t>
  </si>
  <si>
    <t>1T02NJ0AS0</t>
  </si>
  <si>
    <t>TK-7139 (20,000 pages)</t>
  </si>
  <si>
    <t>TK-7239 (35,000 pages)</t>
  </si>
  <si>
    <t>TK-6729 (70,000 pages)</t>
  </si>
  <si>
    <t>MK-7129 - 600,000 pages</t>
  </si>
  <si>
    <t>MK-6345 - 600,000 pages</t>
  </si>
  <si>
    <t>MK-6725 - 600,000 pages</t>
  </si>
  <si>
    <t>A3 - A6</t>
  </si>
  <si>
    <t>1102YJ3AU0</t>
  </si>
  <si>
    <t>ECOSYS PA3500cx</t>
  </si>
  <si>
    <t>1102TW3AS0</t>
  </si>
  <si>
    <t>ECOSYS PA4000cx</t>
  </si>
  <si>
    <t>1102Z13AU0</t>
  </si>
  <si>
    <t>ECOSYS PA4500cx</t>
  </si>
  <si>
    <t>1102RR3AS0</t>
  </si>
  <si>
    <t>ECOSYS P8060cdn</t>
  </si>
  <si>
    <t>110C0Y3AU0</t>
  </si>
  <si>
    <t>ECOSYS PA4500x</t>
  </si>
  <si>
    <t>110C0T3AU0</t>
  </si>
  <si>
    <t>ECOSYS PA6000x</t>
  </si>
  <si>
    <t>1102RS3AU0</t>
  </si>
  <si>
    <t>ECOSYS P4060dn</t>
  </si>
  <si>
    <t>512 MB</t>
  </si>
  <si>
    <t>TCP/IP, FTP, LPR, Port9100, NetBEUI, Bonjour, IPP, IPP over SSL, LPD, WSD Print, POP3, SMTP, SNMP V1,2&amp;3, HTTP, HTTPS, Enhanced WSD, Enhanced WSD over SSL, IEEE 802.1X, LLTD</t>
  </si>
  <si>
    <t>1T02YJ0AU0, 1T02YJCAU0, 1T02YJBAU0, 1T02YJAAU0</t>
  </si>
  <si>
    <t>TK-5374(K 7,000pages, C,M,Y 5,000 pages ea)</t>
  </si>
  <si>
    <t xml:space="preserve">MK-5370 - 200,000 pages, </t>
  </si>
  <si>
    <t>1GB</t>
  </si>
  <si>
    <t>1T02Z00AU0, 1T02Z0CAU0, 1T02Z0BAU0, 1T02Z0AAU0</t>
  </si>
  <si>
    <t>TK-5384(K 13,000pages, C,M,Y 10,000 pages ea)</t>
  </si>
  <si>
    <t>1T02Z10AU0, 1T02Z1CAU0, 1T02Z1BAU0, 1T02Z1AAU0</t>
  </si>
  <si>
    <t>TK-5394(K 18,000pages, C,M,Y 13,000 pages ea)</t>
  </si>
  <si>
    <t>1T02RR0AS0, 1T02RRCAS0, 1T02RRBAS0, 1T02RRAAS0</t>
  </si>
  <si>
    <t>TK-8804(K 30,000 pages, C, M, Y 20,000 pages ea)</t>
  </si>
  <si>
    <t>MK-5380 - 200,000 pages</t>
  </si>
  <si>
    <t>MK-6390 - 300,000 pages</t>
  </si>
  <si>
    <t>MK-8515A 600,000 pages, MK-8515B 600,000 pages</t>
  </si>
  <si>
    <t>1T0C0Y0AU0</t>
  </si>
  <si>
    <t>TK-3404 - 12,500 pages</t>
  </si>
  <si>
    <t>TK-3444 - 40,000 pages</t>
  </si>
  <si>
    <t>1T02RS0AU0</t>
  </si>
  <si>
    <t>TK-6334 - 34,000 pages</t>
  </si>
  <si>
    <t>MK-3374 - 300,000</t>
  </si>
  <si>
    <t>MK-3384 - 500,000</t>
  </si>
  <si>
    <t>MK-6335 - 600,000</t>
  </si>
  <si>
    <t>60 - 163</t>
  </si>
  <si>
    <t>256MB</t>
  </si>
  <si>
    <t>4GB Ram, 8GB SSD + 320GB HDD</t>
  </si>
  <si>
    <t>822LM08826</t>
  </si>
  <si>
    <t>822LM08827</t>
  </si>
  <si>
    <t>1203V00KL0</t>
  </si>
  <si>
    <t>1203V53NL0</t>
  </si>
  <si>
    <t>1203V43NL0</t>
  </si>
  <si>
    <t>1203RL3NL0</t>
  </si>
  <si>
    <t>1203S03NL0</t>
  </si>
  <si>
    <t>1203NJ8NL1</t>
  </si>
  <si>
    <t>1203NF8NL1</t>
  </si>
  <si>
    <t>1024 MB RAM EXPANSION</t>
  </si>
  <si>
    <t>2048M RAM EXPANSION</t>
  </si>
  <si>
    <t>PF-5150 500 SHEET PAPER FEEDER</t>
  </si>
  <si>
    <t>PF-7150 2 X 1500 SHEET PAPER FEEDER</t>
  </si>
  <si>
    <t>PF-7140 2 X 500 SHEET PAPER FEEDER</t>
  </si>
  <si>
    <t>PF-7120 3,000 PAGE A4 SIDE FEEDER</t>
  </si>
  <si>
    <t>PF-7130 500 SHEET MULTIMEDIA FEEDER</t>
  </si>
  <si>
    <t>PF-730(B) 2 X 500 SHEET PAPER FEEDER</t>
  </si>
  <si>
    <t>PF-740(B) 2 X 1500 SHEET PAPER FEEDER</t>
  </si>
  <si>
    <t>1203RV3NL0</t>
  </si>
  <si>
    <t>1203RD3NL0</t>
  </si>
  <si>
    <t>1203V83NL0</t>
  </si>
  <si>
    <t>1203RW3NL0</t>
  </si>
  <si>
    <t>1703SZ0UN0</t>
  </si>
  <si>
    <t>DF-7120 1000 SHEET FINISHER</t>
  </si>
  <si>
    <t>DF-7100 500 SHEET INNER FINISHER</t>
  </si>
  <si>
    <t>DF-7140 3000 SHEET FINISHER</t>
  </si>
  <si>
    <t>DF-7110 3000 SHEET FINISHER</t>
  </si>
  <si>
    <t>AK-7110 ATTACHMENT KIT</t>
  </si>
  <si>
    <t>HD-16 1TB HDD</t>
  </si>
  <si>
    <t>HD-15 320GB HDD</t>
  </si>
  <si>
    <t>HD-17 64GB HDD</t>
  </si>
  <si>
    <t>HD-18 256GB HDD</t>
  </si>
  <si>
    <t>HD-19 512GB HDD</t>
  </si>
  <si>
    <t>DP-7150 140 SHEET REVERSING DOCUMENT PROCESSOR</t>
  </si>
  <si>
    <t>DP-7160 320 SHEET DUAL SCAN DOCUMENT PROCESSOR</t>
  </si>
  <si>
    <t>DP-7170 320 SHEET DUAL SCAN DOCUMENT PROCESSOR WITH DETECTION</t>
  </si>
  <si>
    <t>1503T90UN0</t>
  </si>
  <si>
    <t>1503TA0UN0</t>
  </si>
  <si>
    <t>1505MS0UN0</t>
  </si>
  <si>
    <t>1505MY0UN0</t>
  </si>
  <si>
    <t>1505MV0UN0</t>
  </si>
  <si>
    <t>1203V35AUV</t>
  </si>
  <si>
    <t>1203TC5AU0</t>
  </si>
  <si>
    <t>1203TD5AU0</t>
  </si>
  <si>
    <t>Paper input</t>
  </si>
  <si>
    <t>1503RK3AS0</t>
  </si>
  <si>
    <t>822LD07188</t>
  </si>
  <si>
    <t>1203ND3NL0</t>
  </si>
  <si>
    <t>1203NK3NL0</t>
  </si>
  <si>
    <t>1203RF3NL0</t>
  </si>
  <si>
    <t>1203N00UN1</t>
  </si>
  <si>
    <t>1203RN0UN0</t>
  </si>
  <si>
    <t>1203TB0UN0</t>
  </si>
  <si>
    <t>1203RP0UN0</t>
  </si>
  <si>
    <t>1202K90UN0</t>
  </si>
  <si>
    <t>1503T80UN0</t>
  </si>
  <si>
    <t>1503RR0UN0</t>
  </si>
  <si>
    <t>1505J50UN0</t>
  </si>
  <si>
    <t>1505JV0UN0</t>
  </si>
  <si>
    <t>FAX SYS 12</t>
  </si>
  <si>
    <t>1290/30 CABINET</t>
  </si>
  <si>
    <t>BF-730 BOOKLET FOLDING UNIT</t>
  </si>
  <si>
    <t>PH-7C HOLE PUNCH UNIT</t>
  </si>
  <si>
    <t>PH-7120 INNER HOLE PUNCH UNIT</t>
  </si>
  <si>
    <t>MT-730(B) 7 BIN MAILBOX</t>
  </si>
  <si>
    <t>JS-7100 INTERNAL JOB SEPARATOR</t>
  </si>
  <si>
    <t>JS-7110 INNER SHIFT TRAY</t>
  </si>
  <si>
    <t>DT-730(B) DOCUMENT TRAY</t>
  </si>
  <si>
    <t>BANNER GUIDE 10</t>
  </si>
  <si>
    <t>BANNER GUIDE A</t>
  </si>
  <si>
    <t>IB-37 WI-FI NETWORK CARD</t>
  </si>
  <si>
    <t>IB-35 WI-FI NETWORK CARD</t>
  </si>
  <si>
    <t>IB-51 WI-FI NETWORK CARD</t>
  </si>
  <si>
    <t>IB-50 NETWORK CARD</t>
  </si>
  <si>
    <t>822LM01826</t>
  </si>
  <si>
    <t>1203RA0UN0</t>
  </si>
  <si>
    <t>1203PJ8NL0</t>
  </si>
  <si>
    <t>1203PC8NL0</t>
  </si>
  <si>
    <t>1203PG3NL0</t>
  </si>
  <si>
    <t>1703PD0UN0</t>
  </si>
  <si>
    <t>822LD01830</t>
  </si>
  <si>
    <t>1272 CABINET</t>
  </si>
  <si>
    <t>DIMM-1GBE 1GB MEMORY</t>
  </si>
  <si>
    <t>PF-1100 250 SHEET PAPER CASSETTE</t>
  </si>
  <si>
    <t>PF-791 2 X 500 SHEET PAPER FEEDER</t>
  </si>
  <si>
    <t>PF-810 2 X 1500 SHEET PAPER FEEDER</t>
  </si>
  <si>
    <t>DF-791 3000 SHEET FINISHER</t>
  </si>
  <si>
    <t>AK-740 ATTACHMENT KIT</t>
  </si>
  <si>
    <t>1503WX0UN0</t>
  </si>
  <si>
    <t>1503WY0UN0</t>
  </si>
  <si>
    <t>1203R60UN0</t>
  </si>
  <si>
    <t>1203SA0KL1</t>
  </si>
  <si>
    <t>1203RB3NL0</t>
  </si>
  <si>
    <t>1203RC3NL0</t>
  </si>
  <si>
    <t>DIMM-1GBE Additional 1GB Memory (MM-20)</t>
  </si>
  <si>
    <t>DIMM-2GBP Additional 2GB Memory (MM-21)</t>
  </si>
  <si>
    <t>PF-5110 Paper Tray</t>
  </si>
  <si>
    <t>PF-5150 - 500 Sheets</t>
  </si>
  <si>
    <t>PF-3110 500 sheet</t>
  </si>
  <si>
    <t>PF-7100 2 x 500 Sheet Paper Desk</t>
  </si>
  <si>
    <t>PF-7110 2 X 1500 Sheet Paper Desk</t>
  </si>
  <si>
    <t>PF-7120 3000 Sheet Large Capacity A4 Side Deck</t>
  </si>
  <si>
    <t>HD-17 64 GB SSD Hard Drive</t>
  </si>
  <si>
    <t>HD-18 128 GB SSD Hard Drive</t>
  </si>
  <si>
    <t>HD-19 - 512 GB SSD Hard Drive</t>
  </si>
  <si>
    <t>32GB SD Card</t>
  </si>
  <si>
    <t>1505MT0UN0</t>
  </si>
  <si>
    <t>822LM08369</t>
  </si>
  <si>
    <t>1603MS0UN0</t>
  </si>
  <si>
    <t xml:space="preserve">Data Security Kit e Licence (Over Writes print job data) </t>
  </si>
  <si>
    <t>1503S50UN0</t>
  </si>
  <si>
    <t>822LD08807</t>
  </si>
  <si>
    <t>822LW08691</t>
  </si>
  <si>
    <t>822LW08692</t>
  </si>
  <si>
    <t>822LW00064</t>
  </si>
  <si>
    <t>822LW00065</t>
  </si>
  <si>
    <t>822LW00072</t>
  </si>
  <si>
    <t>822LW00073</t>
  </si>
  <si>
    <t>822LW05177</t>
  </si>
  <si>
    <t>822LW05178</t>
  </si>
  <si>
    <t>822LW07085</t>
  </si>
  <si>
    <t>822LW07086</t>
  </si>
  <si>
    <t>IB-37 Wi-Fi LAN Network Card</t>
  </si>
  <si>
    <t>IB-36  Wi-Fi LAN Network Card</t>
  </si>
  <si>
    <t>1244/10 Cabinet</t>
  </si>
  <si>
    <t>ECO-080 Warranty Upgrade to 2 year on-site</t>
  </si>
  <si>
    <t>ECO-081 - Warranty upgrade to 3 year on-site</t>
  </si>
  <si>
    <t>ECO-064 - Warranty upgrade to 3 year</t>
  </si>
  <si>
    <t>ECO-065 - Warranty upgrade to 4 years</t>
  </si>
  <si>
    <t>ECO-072 - Warranty Upgrade to 3 years</t>
  </si>
  <si>
    <t>ECO-073 - Warranty upgrade to 4 years</t>
  </si>
  <si>
    <t>ECO-076 - Warranty upgrade to 4 years</t>
  </si>
  <si>
    <t>ECO-077 - Warranty upgrade to 5 years</t>
  </si>
  <si>
    <t>ECO-078 - Warranty upgrade to 4 years</t>
  </si>
  <si>
    <t>ECO-079 - Warranty upgrade to 5 years</t>
  </si>
  <si>
    <t>PF-1100 250 sheet paper tray</t>
  </si>
  <si>
    <t>Software Installation Services</t>
  </si>
  <si>
    <t>Solution Consulting Services</t>
  </si>
  <si>
    <t>Site Audit Services</t>
  </si>
  <si>
    <t>10 Hours Professional Services</t>
  </si>
  <si>
    <t>20 Hours Professional Services</t>
  </si>
  <si>
    <t xml:space="preserve">Professional Services provided by Kyocera </t>
  </si>
  <si>
    <t>Software Solution Consulting to determine Document and Printing requirements</t>
  </si>
  <si>
    <t xml:space="preserve">Audit Service for hardware optimisation </t>
  </si>
  <si>
    <t>10 Hour block of Professional Services puchased in advance</t>
  </si>
  <si>
    <t>20 Hour block of Professional Services puchased in advance</t>
  </si>
  <si>
    <t>Software installation Services are confirmed after determining the requirements</t>
  </si>
  <si>
    <t>Discounts available for additional Devices.
12 months software Maintenance included</t>
  </si>
  <si>
    <t>Kyocera and most other brands</t>
  </si>
  <si>
    <t>Includes 12 months maintenance and support. Unlimited Users and SFP's</t>
  </si>
  <si>
    <t>Unlimited Users</t>
  </si>
  <si>
    <t>Discounts available for additional Devices.
12 months software Subscription included</t>
  </si>
  <si>
    <t>SMB edition quoted, final pricing confirmed after consultation</t>
  </si>
  <si>
    <t>Kyocera models containing 'i'</t>
  </si>
  <si>
    <t>Includes 12 months maintenance and support.Unlimited Users and SFP's</t>
  </si>
  <si>
    <t>Optional modules available for EMR Health systems and other integration</t>
  </si>
  <si>
    <t>Min Qty 200+ devices </t>
  </si>
  <si>
    <t xml:space="preserve">PaperCut MF </t>
  </si>
  <si>
    <t>Pull Printing/Print Tracking</t>
  </si>
  <si>
    <t xml:space="preserve">PaperCut MF-S </t>
  </si>
  <si>
    <t xml:space="preserve">PaperCut Hive </t>
  </si>
  <si>
    <t>SaaS Pull Printing/Print Tracking</t>
  </si>
  <si>
    <t>Tungsten (Kofax Equitrac)</t>
  </si>
  <si>
    <t>KNM (Kyocera Net Manager)</t>
  </si>
  <si>
    <t>LRS (Levi, Ray &amp; Shoup Inc)</t>
  </si>
  <si>
    <t>DC20 Card Reader</t>
  </si>
  <si>
    <t>DC20 HID/Mifare</t>
  </si>
  <si>
    <t>Pull Printing software</t>
  </si>
  <si>
    <t>RFideas Card Reader</t>
  </si>
  <si>
    <t>RDR-80531 Multi-Reader</t>
  </si>
  <si>
    <t>RDR-80031 SEOS Multi-Reader</t>
  </si>
  <si>
    <t>Elatec Card Reader</t>
  </si>
  <si>
    <t>TWN4 Multi-Reader</t>
  </si>
  <si>
    <t>Card Authentication Kit</t>
  </si>
  <si>
    <t>Reader Activation License</t>
  </si>
  <si>
    <t>Where Card Authentication required</t>
  </si>
  <si>
    <t>PIN and Username/PW input included in Print Management Solution</t>
  </si>
  <si>
    <t>All Pull Printing Software</t>
  </si>
  <si>
    <t>Kyocera models containing 'i' and most other brands</t>
  </si>
  <si>
    <t>Reader is covered under the Kyocera Device maintenance period</t>
  </si>
  <si>
    <t>License and support is for the life of the device - No addtional software Maintenance/license required</t>
  </si>
  <si>
    <t>PIN and Username and Password input options natively supported on Kyocera touchscreen after Pull Print Software enabled. External Keypad options available if required</t>
  </si>
  <si>
    <t>AC2567</t>
  </si>
  <si>
    <t>Apeos C2567</t>
  </si>
  <si>
    <t>AC3067</t>
  </si>
  <si>
    <t>Apeos C3067</t>
  </si>
  <si>
    <t>AC3567</t>
  </si>
  <si>
    <t>Apeos C3567</t>
  </si>
  <si>
    <t>Apeos C4571</t>
  </si>
  <si>
    <t>AC6571-T</t>
  </si>
  <si>
    <t>Apeos C6571</t>
  </si>
  <si>
    <t>2,700,00</t>
  </si>
  <si>
    <t>AC7071-T</t>
  </si>
  <si>
    <t>Apeos C7071</t>
  </si>
  <si>
    <t>EC105009</t>
  </si>
  <si>
    <t>EC105002</t>
  </si>
  <si>
    <t>QC100255</t>
  </si>
  <si>
    <t>Finisher - A3</t>
  </si>
  <si>
    <t>QC100257</t>
  </si>
  <si>
    <t>Finisher B5 Including mandatory Finisher Install kit EC105012</t>
  </si>
  <si>
    <t>Finisher-C5 with Booklet Maker 2/4 Hole Punch (Including mandatory transport unit QC100213)</t>
  </si>
  <si>
    <t>QC100253</t>
  </si>
  <si>
    <t>Finisher - C5 with Booklet Maker, 2/4 Hole Punch - includes mandatory install kit EC105003 &amp; Transport unit QC100254</t>
  </si>
  <si>
    <t>EC104999</t>
  </si>
  <si>
    <t>EC105151</t>
  </si>
  <si>
    <t>EC104995</t>
  </si>
  <si>
    <t>EC105146</t>
  </si>
  <si>
    <t>EC105005</t>
  </si>
  <si>
    <t>Fax Kit 4 for AC2567, AC3067 and AC3567</t>
  </si>
  <si>
    <t>EC104990</t>
  </si>
  <si>
    <t>Adobe Post Script Kit</t>
  </si>
  <si>
    <t>EC105143</t>
  </si>
  <si>
    <t>EC104209</t>
  </si>
  <si>
    <t>USB HUB</t>
  </si>
  <si>
    <t>MFD Colour - Low Level (PPM: Under 40,  Minimum Engine Life: 100,000)</t>
  </si>
  <si>
    <t>MFD Colour - Medium Level (PPM: 40-59,  Minimum Engine Life: 300,000)</t>
  </si>
  <si>
    <t>SFP Colour - Low Level (PPM: &lt;40,  Minimum Engine Life: 100,000)</t>
  </si>
  <si>
    <t>SFP Colour - Medium Level (PPM: 40-59,  Minimum Engine Life: 200,000)</t>
  </si>
  <si>
    <t>MFD B&amp;W - Low Level (PPM: Under 40,  Minimum Engine Life: 100,000)</t>
  </si>
  <si>
    <t>MFD B&amp;W - Medium Level (PPM: 40-59,  Minimum Engine Life: 300,000)</t>
  </si>
  <si>
    <t>SFP Colour - High Level (PPM: 60+,  Minimum Engine Life: 400,000)</t>
  </si>
  <si>
    <t>SFP B&amp;W - Low Level (PPM: &lt;40,  Minimum Engine Life: 100,000)</t>
  </si>
  <si>
    <t>SFP B&amp;W - High Level (PPM: 60+,  Minimum Engine Life: 400,000)</t>
  </si>
  <si>
    <t>SFP B&amp;W - Medium Level (PPM: 40-59,  Minimum Engine Life: 200,000)</t>
  </si>
  <si>
    <t>BB and KV Update</t>
  </si>
  <si>
    <t>RL Update to Catalogue</t>
  </si>
  <si>
    <t>Rob Larkins</t>
  </si>
  <si>
    <t>Update to correct errors and make schedule more effective.</t>
  </si>
  <si>
    <t>Version: 2.1</t>
  </si>
  <si>
    <t>Low (Under 40ppm)</t>
  </si>
  <si>
    <t>Not offered</t>
  </si>
  <si>
    <t>408322 - PRINT CARTRIDGE BLACK SP 3710S 7K</t>
  </si>
  <si>
    <t>Scan to Email: 300 dpi (document feeder), 600 dpi (platen glass)
Scan to Folder: 300 dpi</t>
  </si>
  <si>
    <t>Supported operating systems: Windows 8.1, 10, 11, Server 2012/2012 R2, Server 2016, Server 2019, Mac OS 10.10-11, Ubuntu 16.04, 18.04, 18.10, Open SUSE Leap 42.3, Red Hat Linux 6.7, 6.8, 6.9, 6.1, 7.3, 7.4, 7.5, 7.6, BOSS Linux version 6, Chrome OS 86.0.4240.77 or later, Citrix: Windows Server 2012 R2 + Citrix Virtual Apps and Desktops 2009
Windows Server 2012 R2 + Citrix Virtual Apps and Desktops 2012
Windows Server 2016 + Citrix Virtual Apps and Desktops 2009
Windows Server 2016 + Citrix Virtual Apps and Desktops 2012
Windows Server 2019 + Citrix Virtual Apps and Desktops 2009
Windows Server 2019 + Citrix Virtual Apps and Desktops 2012</t>
  </si>
  <si>
    <t>Mainframe: Gigabit Ethernet, USB 2.0 Host Type A, USB Device Type B
Smart Operation Panel: Bluetooth 5.2, 2 x USB 2.0 Host Type A</t>
  </si>
  <si>
    <t>Fax types: G3 Fax, Internet Fax, IP Fax, LAN-Fax, Paperless fax, Direct SMTP fax
Fax circuit: PSTN, PABX
Communication mode: ITU-T (CCITT), G3
Modem speed: 33.6 Kbps–2,400 bps with automatic shift down
Transmission speed: Approximately 3 seconds
Resolution: Up to 200 x 200 dpi
Fax memory backup: 1 hour
Quick dial: 2,000 numbers
Group dial: 100 groups, 500 numbers per group
Page memory size: 8 MB
Programmable numbers: 100 numbers
User codes: 1,000 user codes</t>
  </si>
  <si>
    <t>Onboard Operating System: RICOH Customised Android OS 6
Supported operating systems: Windows 7, 8.1, 10, 11, Server 2008/2008 R2, Server 2012/2012 R2, Server 2016, Server 2019, OS X Native v10.13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7.15-7.16</t>
  </si>
  <si>
    <t>Onboard Operating System: RICOH Customised Android OS 6
Supported operating systems: Windows 7, 8.1, 10, 11, Server 2008/2008 R2, Server 2012/2012 R2, Server 2016, Server 2019,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2016 and XenApp 7.15-7.16</t>
  </si>
  <si>
    <t>Onboard Operating System: RICOH Customised Android OS 6
Supported operating systems: Windows 8.1, 10, 11, Server 2012/2012 R2, Server 2016, Server 2019, OS X Native v10.13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7.15-7.16</t>
  </si>
  <si>
    <t>Onboard Operating System: RICOH Customised Android OS 6
Supported operating systems: Windows 7, 8.1, 10, 11, Server 2008/2008 R2, Server 2012/2012 R2, Server 2016, Server 2019, OS X Native v10.12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2016 and XenApp 7.15 LTSR</t>
  </si>
  <si>
    <t>Onboard Operating System: RICOH Customised Android OS 6
Supported operating systems: Windows 7, 8.1, 10, 11, Server 2008/2008 R2, Server 2012/2012 R2, Server 2016, Server 2019, OS X Native v10.12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7.15-7.16</t>
  </si>
  <si>
    <t>408344 - PRINT CART BLACK M C250 HY
408345 - PRINT CART CYAN M C250 HY
408346 - PRINT CART MAGENTA M C250 HY
408347 - PRINT CART YELLOW M C250 HY</t>
  </si>
  <si>
    <t>Supported operating systems: Windows 8.1, 10, 11, Server 2012/2012 R2, Server 2016, Server 2019, Server 2022, OS X Native v10 and later, Ubuntu 16.04, 18.04, 18.10, Open SUSE Leap 42.3, Red Hat Linux 6.7, 6.8, 6.9, 6.1, 7.3, 7.4, 7.5, 7.6, BOSS Linux version 6, Chrome OS 86.0.4240.77 or later, Citrix: Windows Server 2012 R2 + Citrix Virtual Apps and Desktops 2009
Windows Server 2012 R2 + Citrix Virtual Apps and Desktops 2012
Windows Server 2016 + Citrix Virtual Apps and Desktops 2009
Windows Server 2016 + Citrix Virtual Apps and Desktops 2012
Windows Server 2019 + Citrix Virtual Apps and Desktops 2009
Windows Server 2019 + Citrix Virtual Apps and Desktops 2012, compatible with @Remote, Web Image Monitor, Device Manager NX Lite and Accounting, RICOH Smart Device Connector</t>
  </si>
  <si>
    <t>Black Toner Yield (K): 6,900 pages based on printing on A4 paper with 5% coverage, 3 pages per job
Colour Toner Yield (C, M, Y): 6,300 pages based on printing on A4 paper with 5% coverage, 3 pages per job</t>
  </si>
  <si>
    <t>Supported operating systems: Windows 7, 8.1, 10, 11, Server 2008/2008 R2, Server 2012/2012 R2, Server 2016,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7.13-7.16</t>
  </si>
  <si>
    <t>Supported operating systems: Windows 8.1, 10, 11, Server 2012/2012 R2, Server 2016, Server 2019, Mac OS 10.10 and later, Ubuntu 16.04, 18.04, 18.10, Open SUSE Leap 42.3, Red Hat Linux 6.7, 6.8, 6.9, 6.1, 7.3, 7.4, 7.5, 7.6, BOSS Linux version 6, Chrome OS 86.0.4240.77 or later, Citrix: Windows Server 2012 R2 + Citrix Virtual Apps and Desktops 2009
Windows Server 2012 R2 + Citrix Virtual Apps and Desktops 2012
Windows Server 2016 + Citrix Virtual Apps and Desktops 2009
Windows Server 2016 + Citrix Virtual Apps and Desktops 2012
Windows Server 2019 + Citrix Virtual Apps and Desktops 2009
Windows Server 2019 + Citrix Virtual Apps and Desktops 2012</t>
  </si>
  <si>
    <t>Panel A - MFD Colour - Device List</t>
  </si>
  <si>
    <t>Panel A - MFD Colour Upgrades Available</t>
  </si>
  <si>
    <t>Panel A - MFD B&amp;W Summary of Devices</t>
  </si>
  <si>
    <t>MFD-Colour_FBI_M_3</t>
  </si>
  <si>
    <t>MFD-Colour_FBI_M_4</t>
  </si>
  <si>
    <t>MFD-BW_FBI_L_2</t>
  </si>
  <si>
    <t>MFD-BW_FBI_L_3</t>
  </si>
  <si>
    <t>MFD-BW_FBI_H_3</t>
  </si>
  <si>
    <t>SFP-Colour_FBI_L_2</t>
  </si>
  <si>
    <t>SFP-Colour_FBI_M_2</t>
  </si>
  <si>
    <t>SFP-Colour_FBI_H_1</t>
  </si>
  <si>
    <t>SFP-Colour_FBI_H_2</t>
  </si>
  <si>
    <t>SFP-BW_FBI_L_1</t>
  </si>
  <si>
    <t>SFP-BW_FBI_L_2</t>
  </si>
  <si>
    <t>SFP-BW_FBI_M_1</t>
  </si>
  <si>
    <t>SFP-BW_FBI_M_2</t>
  </si>
  <si>
    <t>SFP-BW_FBI_H_1</t>
  </si>
  <si>
    <t>SFP-BW_FBI_H_2</t>
  </si>
  <si>
    <t>MFD-Colour_KM_L_1</t>
  </si>
  <si>
    <t>MFD-Colour_KM_L_2</t>
  </si>
  <si>
    <t>MFD-Colour_KM_L_3</t>
  </si>
  <si>
    <t>MFD-Colour_KM_L_4</t>
  </si>
  <si>
    <t>MFD-Colour_KM_M_1</t>
  </si>
  <si>
    <t>MFD-Colour_KM_M_2</t>
  </si>
  <si>
    <t>MFD-Colour_KM_M_3</t>
  </si>
  <si>
    <t>MFD-Colour_KM_M_4</t>
  </si>
  <si>
    <t>MFD-Colour_KM_H_1</t>
  </si>
  <si>
    <t>MFD-Colour_KM_H_2</t>
  </si>
  <si>
    <t>MFD-Colour_KM_H_3</t>
  </si>
  <si>
    <t>MFD-Colour_KM_H_4</t>
  </si>
  <si>
    <t>MFD-BW_KM_L_1</t>
  </si>
  <si>
    <t>MFD-BW_KM_L_2</t>
  </si>
  <si>
    <t>MFD-BW_KM_L_3</t>
  </si>
  <si>
    <t>MFD-BW_KM_M_1</t>
  </si>
  <si>
    <t>MFD-BW_KM_M_2</t>
  </si>
  <si>
    <t>MFD-BW_KM_M_3</t>
  </si>
  <si>
    <t>MFD-BW_KM_H_1</t>
  </si>
  <si>
    <t>MFD-BW_KM_H_2</t>
  </si>
  <si>
    <t>MFD-BW_KM_H_3</t>
  </si>
  <si>
    <t>SFP-Colour_KM_L_1</t>
  </si>
  <si>
    <t>SFP-Colour_KM_L_2</t>
  </si>
  <si>
    <t>SFP-Colour_KM_M_1</t>
  </si>
  <si>
    <t>SFP-Colour_KM_M_2</t>
  </si>
  <si>
    <t>SFP-Colour_KM_H_1</t>
  </si>
  <si>
    <t>SFP-Colour_KM_H_2</t>
  </si>
  <si>
    <t>SFP-BW_KM_L_1</t>
  </si>
  <si>
    <t>SFP-BW_KM_L_2</t>
  </si>
  <si>
    <t>SFP-BW_KM_M_1</t>
  </si>
  <si>
    <t>SFP-BW_KM_M_2</t>
  </si>
  <si>
    <t>SFP-BW_KM_H_1</t>
  </si>
  <si>
    <t>SFP-BW_KM_H_2</t>
  </si>
  <si>
    <t>MFD-BW_Ky_L_1</t>
  </si>
  <si>
    <t>MFD-BW_Ky_L_2</t>
  </si>
  <si>
    <t>MFD-BW_Ky_L_3</t>
  </si>
  <si>
    <t>MFD-BW_Ky_M_1</t>
  </si>
  <si>
    <t>MFD-BW_Ky_M_2</t>
  </si>
  <si>
    <t>MFD-BW_Ky_M_3</t>
  </si>
  <si>
    <t>MFD-BW_Ky_H_1</t>
  </si>
  <si>
    <t>MFD-BW_Ky_H_2</t>
  </si>
  <si>
    <t>MFD-BW_Ky_H_3</t>
  </si>
  <si>
    <t>SFP-Colour_Ky_H_2</t>
  </si>
  <si>
    <t>SFP-BW_Ky_L_1</t>
  </si>
  <si>
    <t>SFP-BW_Ky_L_2</t>
  </si>
  <si>
    <t>SFP-BW_Ky_M_1</t>
  </si>
  <si>
    <t>SFP-BW_Ky_M_2</t>
  </si>
  <si>
    <t>SFP-BW_Ky_H_1</t>
  </si>
  <si>
    <t>SFP-BW_Ky_H_2</t>
  </si>
  <si>
    <t>MFD-Colour_Ri_M_3</t>
  </si>
  <si>
    <t>MFD-Colour_Ri_M_4</t>
  </si>
  <si>
    <t>MFD-Colour_Ri_H_4</t>
  </si>
  <si>
    <t>MFD-BW_Ri_L_1</t>
  </si>
  <si>
    <t>MFD-BW_Ri_L_2</t>
  </si>
  <si>
    <t>MFD-BW_Ri_L_3</t>
  </si>
  <si>
    <t>MFD-BW_Ri_M_1</t>
  </si>
  <si>
    <t>MFD-BW_Ri_M_2</t>
  </si>
  <si>
    <t>MFD-BW_Ri_M_3</t>
  </si>
  <si>
    <t>MFD-BW_Ri_H_1</t>
  </si>
  <si>
    <t>MFD-BW_Ri_H_2</t>
  </si>
  <si>
    <t>MFD-BW_Ri_H_3</t>
  </si>
  <si>
    <t>SFP-Colour_Ri_L_2</t>
  </si>
  <si>
    <t>SFP-Colour_Ri_M_2</t>
  </si>
  <si>
    <t>SFP-Colour_Ri_H_1</t>
  </si>
  <si>
    <t>SFP-Colour_Ri_H_2</t>
  </si>
  <si>
    <t>SFP-BW_Ri_L_1</t>
  </si>
  <si>
    <t>SFP-BW_Ri_L_2</t>
  </si>
  <si>
    <t>SFP-BW_Ri_M_1</t>
  </si>
  <si>
    <t>SFP-BW_Ri_M_2</t>
  </si>
  <si>
    <t>SFP-BW_Ri_H_1</t>
  </si>
  <si>
    <t>SFP-BW_Ri_H_2</t>
  </si>
  <si>
    <t>Panel A - MFD B&amp;W Upgrades Available</t>
  </si>
  <si>
    <t>SFP-_List</t>
  </si>
  <si>
    <t>Panel A - SFP Summary of Devices</t>
  </si>
  <si>
    <t>Panel A - MFDs Number of Devices Summary</t>
  </si>
  <si>
    <t>Panel 2 - SFPs Number of Devices Summary</t>
  </si>
  <si>
    <t>Panel A - SFP Colour Upgrades Available</t>
  </si>
  <si>
    <t>Panel A - SFP BW Upgrades Available</t>
  </si>
  <si>
    <t>110C143AU0</t>
  </si>
  <si>
    <t>1T0C140AU0</t>
  </si>
  <si>
    <t>TK-1274 BLACK - 10,000 pages</t>
  </si>
  <si>
    <t>MK-1264 - 100,000 pages</t>
  </si>
  <si>
    <t>110C0H3AU0</t>
  </si>
  <si>
    <t>110C153AU0</t>
  </si>
  <si>
    <t>TK-1264 - 10,000 pages</t>
  </si>
  <si>
    <t>MK-1264 - 100,000</t>
  </si>
  <si>
    <t>AC4571-TH</t>
  </si>
  <si>
    <t>RL Update Catalogue per Contractor requestr</t>
  </si>
  <si>
    <t>Compliant updates.</t>
  </si>
  <si>
    <t>Formulas fixed, no devices changed</t>
  </si>
  <si>
    <t>110C2M3AU0</t>
  </si>
  <si>
    <t>TASKalfa MZ2501ci</t>
  </si>
  <si>
    <t>1T0C2M0AU0, 1T0C2MAAU0, 1T0C2MBAU0, 1T0V2MCAU0</t>
  </si>
  <si>
    <t>TK-8549 (K - 25,000 pages, C. M, Y - 12,000 pages each)</t>
  </si>
  <si>
    <t>$239.36
$460.97</t>
  </si>
  <si>
    <t>822UG01003</t>
  </si>
  <si>
    <t>TASKalfa MZ3501ci</t>
  </si>
  <si>
    <t>1T0C2L0AU0, 1T0C2LAAU0, 1T0C2LBAU0, 1T0V2LCAU0</t>
  </si>
  <si>
    <t>TK-8469 (K - 30,000 pages, C, M, Y - 20,000 pages each)</t>
  </si>
  <si>
    <t>110C2K3AU0</t>
  </si>
  <si>
    <t>TASKalfa MZ4001ci</t>
  </si>
  <si>
    <t>1T0C2J0AU0, 1T0C2JAAU0, 1T0C2JBAU0, 1T0C2JCAU0</t>
  </si>
  <si>
    <t>TK-8589 (K - 30,000 pages, C, M, Y - 20,000 PAGES EACH)</t>
  </si>
  <si>
    <t>$1385.67
$1385.68</t>
  </si>
  <si>
    <t>822UG01002</t>
  </si>
  <si>
    <t>TASKalfa MZ5001Ci</t>
  </si>
  <si>
    <t>1T0C2G0AU0, 1T0C2GAAU0, 1T0C2GBAU0, 1T0C2GCAU0</t>
  </si>
  <si>
    <t>TK-8599 (K - 40,000 pages, C,M, Y - 24,000 pages each</t>
  </si>
  <si>
    <t>822UG01001</t>
  </si>
  <si>
    <t>TASKalfa MZ6001ci</t>
  </si>
  <si>
    <t>110C2G3AU0</t>
  </si>
  <si>
    <t>TASKalfa MZ7001ci</t>
  </si>
  <si>
    <t>110C2R3AU0</t>
  </si>
  <si>
    <t>1T0C2N0AU0</t>
  </si>
  <si>
    <t>TK-6359 (40,000 pages)</t>
  </si>
  <si>
    <t>822UG01005</t>
  </si>
  <si>
    <t>822UG01004</t>
  </si>
  <si>
    <t>TASKalfa MZ7001i</t>
  </si>
  <si>
    <t>ECOSYS PA2600CX</t>
  </si>
  <si>
    <t>1T0C0D0AU0, 1T0C0DAAU0, 1T0C0DBAU0, 1T0C0DCAU0</t>
  </si>
  <si>
    <t>TK-5454 (K - 4100 pages, C. M. Y - 3,200 pages ea)</t>
  </si>
  <si>
    <t>DK-5451 - 100,000</t>
  </si>
  <si>
    <t>110C3J3AU0</t>
  </si>
  <si>
    <t>ECOSYS PA3500x</t>
  </si>
  <si>
    <t>1T0C3H0AU0</t>
  </si>
  <si>
    <t>TK-1254 - 3,000 pages</t>
  </si>
  <si>
    <r>
      <rPr>
        <b/>
        <sz val="9"/>
        <rFont val="Aptos Narrow"/>
        <family val="2"/>
      </rPr>
      <t>419080</t>
    </r>
    <r>
      <rPr>
        <sz val="9"/>
        <rFont val="Aptos Narrow"/>
        <family val="2"/>
      </rPr>
      <t xml:space="preserve"> - PRINT CARTRIDGE BLACK IM 430</t>
    </r>
  </si>
  <si>
    <r>
      <rPr>
        <b/>
        <sz val="9"/>
        <rFont val="Aptos Narrow"/>
        <family val="2"/>
      </rPr>
      <t>Supported operating systems:</t>
    </r>
    <r>
      <rPr>
        <sz val="9"/>
        <rFont val="Aptos Narrow"/>
        <family val="2"/>
      </rPr>
      <t xml:space="preserve"> Windows 7, 8.1, 10, 11, Server 2008/2008 R2, Server 2012/2012 R2, Server 2016, OS X Native v10.10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7.13-7.18</t>
    </r>
  </si>
  <si>
    <r>
      <rPr>
        <b/>
        <sz val="9"/>
        <rFont val="Aptos Narrow"/>
        <family val="2"/>
      </rPr>
      <t>418479</t>
    </r>
    <r>
      <rPr>
        <sz val="9"/>
        <rFont val="Aptos Narrow"/>
        <family val="2"/>
      </rPr>
      <t xml:space="preserve"> - PRINT CARTRIDGE 25K BLACK</t>
    </r>
  </si>
  <si>
    <r>
      <rPr>
        <b/>
        <sz val="9"/>
        <rFont val="Aptos Narrow"/>
        <family val="2"/>
      </rPr>
      <t>Supported operating systems:</t>
    </r>
    <r>
      <rPr>
        <sz val="9"/>
        <rFont val="Aptos Narrow"/>
        <family val="2"/>
      </rPr>
      <t xml:space="preserve"> Windows 7, 8.1, 10, 11, Server 2008/2008 R2, Server 2012/2012 R2, Server 2016, Server 2019,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2016 and XenApp 7.15-7.16</t>
    </r>
  </si>
  <si>
    <r>
      <rPr>
        <b/>
        <sz val="9"/>
        <rFont val="Aptos Narrow"/>
        <family val="2"/>
      </rPr>
      <t>418482</t>
    </r>
    <r>
      <rPr>
        <sz val="9"/>
        <rFont val="Aptos Narrow"/>
        <family val="2"/>
      </rPr>
      <t xml:space="preserve"> - PRINT CARTRIDGE 40K BLACK</t>
    </r>
  </si>
  <si>
    <r>
      <rPr>
        <b/>
        <sz val="9"/>
        <rFont val="Aptos Narrow"/>
        <family val="2"/>
      </rPr>
      <t>Supported operating systems:</t>
    </r>
    <r>
      <rPr>
        <sz val="9"/>
        <rFont val="Aptos Narrow"/>
        <family val="2"/>
      </rPr>
      <t xml:space="preserve"> Windows 7, 8.1, 10, Server 2008/2008 R2, Server 2012/2012 R2, Server 2016, Server 2019, OS X Native v10.11 and later, Red Hat Linux Enterprise v4, v5, v6, SunSolaris 10, HP-UX 11.x, 11iv2, 11iv3, SCO OpenServer 5.0.7, 6.0, IBM AIX 6.1, 7.1, 7.2, SAP environment R/3, S/4, SAP R/3 Device Type Supported, Barcode fonts Code 128, Code 39, Code 93, Codabar, 2 of 5 interleaved/Industrial/Matrix, MSI, USPS, UPC/EAN, OCR fonts OCR A, B, Citrix: Windows Server 2016 and XenApp 7.15-7.16</t>
    </r>
  </si>
  <si>
    <r>
      <rPr>
        <b/>
        <sz val="9"/>
        <rFont val="Aptos Narrow"/>
        <family val="2"/>
      </rPr>
      <t>821278</t>
    </r>
    <r>
      <rPr>
        <sz val="9"/>
        <rFont val="Aptos Narrow"/>
        <family val="2"/>
      </rPr>
      <t xml:space="preserve"> - TONER SP 8400S</t>
    </r>
  </si>
  <si>
    <r>
      <rPr>
        <b/>
        <sz val="9"/>
        <rFont val="Aptos Narrow"/>
        <family val="2"/>
      </rPr>
      <t>Mainframe:</t>
    </r>
    <r>
      <rPr>
        <sz val="9"/>
        <rFont val="Aptos Narrow"/>
        <family val="2"/>
      </rPr>
      <t xml:space="preserve"> Gigabit Ethernet, 2 x USB 2.0 Host Type B
</t>
    </r>
    <r>
      <rPr>
        <b/>
        <sz val="9"/>
        <rFont val="Aptos Narrow"/>
        <family val="2"/>
      </rPr>
      <t>Smart Operation Panel:</t>
    </r>
    <r>
      <rPr>
        <sz val="9"/>
        <rFont val="Aptos Narrow"/>
        <family val="2"/>
      </rPr>
      <t xml:space="preserve"> Bluetooth 4.0, 2 x USB 2.0 Host Type A, USB Host Type mini B, NFC tag, SD card slot, IEEE 802.11 b/g/n (limited printing)</t>
    </r>
  </si>
  <si>
    <r>
      <rPr>
        <b/>
        <sz val="9"/>
        <rFont val="Aptos Narrow"/>
        <family val="2"/>
      </rPr>
      <t>Onboard Operating System:</t>
    </r>
    <r>
      <rPr>
        <sz val="9"/>
        <rFont val="Aptos Narrow"/>
        <family val="2"/>
      </rPr>
      <t xml:space="preserve"> RICOH Customised Android OS 6
</t>
    </r>
    <r>
      <rPr>
        <b/>
        <sz val="9"/>
        <rFont val="Aptos Narrow"/>
        <family val="2"/>
      </rPr>
      <t>Supported operating systems:</t>
    </r>
    <r>
      <rPr>
        <sz val="9"/>
        <rFont val="Aptos Narrow"/>
        <family val="2"/>
      </rPr>
      <t xml:space="preserve"> Windows Vista, 7, 8.1, 10, Server 2008/2008 R2, Server 2012/2012 R2, Server 2016, OS X Native v10.9 and later, Red Hat Linux Enterprise v4, v5, v6, SunSolaris 9, 10, HP-UX 11.x, 11iv2, 11iv3, SCO OpenServer 5.0.7, 6.0, IBM AIX 6.1, 7.1, 7.2, SAP environment R/3, S/4, SAP R/3 Device Type Supported, Barcode fonts Code 128, Code 39, Code 93, Codabar, 2 of 5 interleaved/Industrial/Matrix, MSI, USPS, UPC/EAN, OCR fonts OCR A, B, Citrix: Windows Server 2008/2008 R2, 2012/2012 R2, Server 2016 and XenApp 6.5 - 7.5</t>
    </r>
  </si>
  <si>
    <t>Elke Pretorius</t>
  </si>
  <si>
    <t>KY</t>
  </si>
  <si>
    <t>FBI, KY</t>
  </si>
  <si>
    <t>Update Catalogue per Contractor request</t>
  </si>
  <si>
    <t>Fixed incorrect refs to MFD High</t>
  </si>
  <si>
    <t>TASKalfa 9003i</t>
  </si>
  <si>
    <t>TASKalfa MZ3200i</t>
  </si>
  <si>
    <t>ECOSYS MA4000X</t>
  </si>
  <si>
    <t>TASKalfa MZ4000i</t>
  </si>
  <si>
    <t>TASKalfa MZ5001i</t>
  </si>
  <si>
    <t>TASKalfa MZ6001i</t>
  </si>
  <si>
    <t>ECOSYS PA4000X</t>
  </si>
  <si>
    <t>ECOSYS MA3500cix</t>
  </si>
  <si>
    <t>TASKalfa MA4500ci</t>
  </si>
  <si>
    <t>M C251FW</t>
  </si>
  <si>
    <t>MFD-Colour_KY_L_1</t>
  </si>
  <si>
    <t>MFD-Colour_KY_L_2</t>
  </si>
  <si>
    <t>MFD-Colour_KY_L_3</t>
  </si>
  <si>
    <t>MFD-Colour_KY_L_4</t>
  </si>
  <si>
    <t>MFD-Colour_RI_L_1</t>
  </si>
  <si>
    <t>MFD-Colour_RI_L_2</t>
  </si>
  <si>
    <t>MFD-Colour_RI_L_3</t>
  </si>
  <si>
    <t>MFD-Colour_RI_L_4</t>
  </si>
  <si>
    <t>MFD-Colour_KY_M_1</t>
  </si>
  <si>
    <t>MFD-Colour_KY_M_2</t>
  </si>
  <si>
    <t>MFD-Colour_KY_M_3</t>
  </si>
  <si>
    <t>MFD-Colour_KY_M_4</t>
  </si>
  <si>
    <t>MFD-Colour_RI_M_1</t>
  </si>
  <si>
    <t>MFD-Colour_RI_M_2</t>
  </si>
  <si>
    <t>MFD-Colour_RI_M_3</t>
  </si>
  <si>
    <t>MFD-Colour_RI_M_4</t>
  </si>
  <si>
    <t>MFD-Colour_KY_H_1</t>
  </si>
  <si>
    <t>MFD-Colour_KY_H_2</t>
  </si>
  <si>
    <t>MFD-Colour_KY_H_3</t>
  </si>
  <si>
    <t>MFD-Colour_KY_H_4</t>
  </si>
  <si>
    <t>MFD-Colour_RI_H_1</t>
  </si>
  <si>
    <t>MFD-Colour_RI_H_2</t>
  </si>
  <si>
    <t>MFD-Colour_RI_H_3</t>
  </si>
  <si>
    <t>MFD-Colour_RI_H_4</t>
  </si>
  <si>
    <t>7.2 seconds</t>
  </si>
  <si>
    <t>Approx. 25 seconds</t>
  </si>
  <si>
    <t xml:space="preserve">Idle= 34 dB,  Operation= 52 dB </t>
  </si>
  <si>
    <t>60-200GSM</t>
  </si>
  <si>
    <t>570 sheets</t>
  </si>
  <si>
    <t>1,610 sheets</t>
  </si>
  <si>
    <t>220–240 V / 50/60 Hz;  Less than 640 W</t>
  </si>
  <si>
    <t>216MB</t>
  </si>
  <si>
    <t>10/100/1,000-Base-T Ethernet; USB 2.0; Wi-Fi 802.11 b/g/n</t>
  </si>
  <si>
    <t>TCP/IP (IPv4 / IPv6); LPD; IPP; SNMP; HTTP; HTTP(S)</t>
  </si>
  <si>
    <t>Windows 7 (32/64); Windows 8.1 (32/64); Windows 10 (32/64); Windows Server 2008 (32/64); Windows Server 2008 R2;  Windows Server 2012; Windows Server 2012 R2;  Windows Server 2016; Windows Server 2019;  Macintosh OS X 10.10 or later; Linux</t>
  </si>
  <si>
    <t>PCL 6 (XL3.0); PostScript 3; XPS</t>
  </si>
  <si>
    <t>7.5 seconds</t>
  </si>
  <si>
    <t xml:space="preserve">Idle= 35 dB,  Operation= 54 dB </t>
  </si>
  <si>
    <t>220–240 V / 50/60 Hz;  Less than 770 W</t>
  </si>
  <si>
    <t>110C3C3AU0</t>
  </si>
  <si>
    <t>ECOSYS MA3501WFX</t>
  </si>
  <si>
    <t>1T0C3C0AU0</t>
  </si>
  <si>
    <t>TK-1294 (3,000 pages)</t>
  </si>
  <si>
    <t>MK-1294 - 100,000 pages</t>
  </si>
  <si>
    <t>Compliant updates. To TSY Communications on 01.12.2025</t>
  </si>
  <si>
    <t>Compliant updates. To TSY Communications on 09.12.2025.</t>
  </si>
  <si>
    <t>4201ib</t>
  </si>
  <si>
    <t>bizhub 4201i</t>
  </si>
  <si>
    <t>AF2A090</t>
  </si>
  <si>
    <t>TNP83: (Yield: 11K)</t>
  </si>
  <si>
    <t>AF2D01D: IUP41: Imaging Unit (Yield: 75K)</t>
  </si>
  <si>
    <t>5001ib</t>
  </si>
  <si>
    <t>bizhub 5001i</t>
  </si>
  <si>
    <t>AF2A091</t>
  </si>
  <si>
    <t xml:space="preserve">TNP82: (Yield: 18K)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</si>
</sst>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43" formatCode="_-* #,##0.00_-;\-* #,##0.00_-;_-* &quot;-&quot;??_-;_-@_-"/>
    <numFmt numFmtId="164" formatCode="&quot;$&quot;#,##0.0000"/>
    <numFmt numFmtId="165" formatCode="&quot;$&quot;#,##0.00"/>
    <numFmt numFmtId="166" formatCode="0.0%"/>
    <numFmt numFmtId="167" formatCode="#,##0_ ;\-#,##0\ "/>
    <numFmt numFmtId="168" formatCode="[$-C09]d\ mmmm\ yyyy;@"/>
  </numFmts>
  <fonts count="41" x14ac:knownFonts="1">
    <font>
      <sz val="10"/>
      <name val="Arial"/>
    </font>
    <font>
      <sz val="9"/>
      <color theme="1"/>
      <name val="Aptos Narrow"/>
      <family val="2"/>
    </font>
    <font>
      <sz val="11"/>
      <color theme="1"/>
      <name val="Calibri"/>
      <family val="2"/>
      <scheme val="minor"/>
    </font>
    <font>
      <sz val="11"/>
      <color theme="1"/>
      <name val="Calibri"/>
      <family val="2"/>
      <scheme val="minor"/>
    </font>
    <font>
      <sz val="11"/>
      <color theme="1"/>
      <name val="Arial"/>
      <family val="2"/>
    </font>
    <font>
      <sz val="10"/>
      <name val="Arial"/>
      <family val="2"/>
    </font>
    <font>
      <b/>
      <sz val="10"/>
      <name val="Arial"/>
      <family val="2"/>
    </font>
    <font>
      <sz val="9"/>
      <name val="Arial"/>
      <family val="2"/>
    </font>
    <font>
      <b/>
      <sz val="9"/>
      <name val="Arial"/>
      <family val="2"/>
    </font>
    <font>
      <sz val="10"/>
      <name val="Arial"/>
      <family val="2"/>
    </font>
    <font>
      <sz val="12"/>
      <name val="Arial"/>
      <family val="2"/>
    </font>
    <font>
      <b/>
      <sz val="11"/>
      <name val="Arial"/>
      <family val="2"/>
    </font>
    <font>
      <sz val="10"/>
      <color rgb="FFFF0000"/>
      <name val="Arial"/>
      <family val="2"/>
    </font>
    <font>
      <sz val="11"/>
      <name val="Arial"/>
      <family val="2"/>
    </font>
    <font>
      <b/>
      <sz val="11"/>
      <color theme="0"/>
      <name val="Arial"/>
      <family val="2"/>
    </font>
    <font>
      <b/>
      <sz val="12"/>
      <color theme="0"/>
      <name val="Arial"/>
      <family val="2"/>
    </font>
    <font>
      <sz val="10"/>
      <color theme="0"/>
      <name val="Arial"/>
      <family val="2"/>
    </font>
    <font>
      <sz val="12"/>
      <color theme="0"/>
      <name val="Arial"/>
      <family val="2"/>
    </font>
    <font>
      <b/>
      <sz val="14"/>
      <color theme="0"/>
      <name val="Arial"/>
      <family val="2"/>
    </font>
    <font>
      <sz val="14"/>
      <name val="Arial"/>
      <family val="2"/>
    </font>
    <font>
      <sz val="10"/>
      <color theme="1"/>
      <name val="Arial"/>
      <family val="2"/>
    </font>
    <font>
      <b/>
      <sz val="10"/>
      <color theme="1"/>
      <name val="Arial"/>
      <family val="2"/>
    </font>
    <font>
      <sz val="10"/>
      <name val="Arial"/>
      <family val="2"/>
    </font>
    <font>
      <i/>
      <sz val="11"/>
      <name val="Arial"/>
      <family val="2"/>
    </font>
    <font>
      <b/>
      <i/>
      <sz val="11"/>
      <name val="Arial"/>
      <family val="2"/>
    </font>
    <font>
      <b/>
      <sz val="10"/>
      <color theme="0"/>
      <name val="Arial"/>
      <family val="2"/>
    </font>
    <font>
      <u/>
      <sz val="10"/>
      <color theme="10"/>
      <name val="Arial"/>
      <family val="2"/>
    </font>
    <font>
      <sz val="8"/>
      <name val="Arial"/>
      <family val="2"/>
    </font>
    <font>
      <sz val="10"/>
      <name val="Arial"/>
      <family val="2"/>
    </font>
    <font>
      <sz val="8"/>
      <name val="Arial"/>
      <family val="2"/>
    </font>
    <font>
      <b/>
      <sz val="12"/>
      <name val="Arial"/>
      <family val="2"/>
    </font>
    <font>
      <sz val="10"/>
      <color theme="1" tint="0.499984740745262"/>
      <name val="Arial"/>
      <family val="2"/>
    </font>
    <font>
      <b/>
      <sz val="10"/>
      <name val="Aptos Narrow"/>
      <family val="2"/>
    </font>
    <font>
      <sz val="10"/>
      <name val="Aptos Narrow"/>
      <family val="2"/>
    </font>
    <font>
      <b/>
      <sz val="9"/>
      <name val="Aptos Narrow"/>
      <family val="2"/>
    </font>
    <font>
      <sz val="9"/>
      <name val="Aptos Narrow"/>
      <family val="2"/>
    </font>
    <font>
      <sz val="9"/>
      <color rgb="FF000000"/>
      <name val="Aptos Narrow"/>
      <family val="2"/>
    </font>
    <font>
      <sz val="10"/>
      <color theme="0" tint="-0.499984740745262"/>
      <name val="Arial"/>
      <family val="2"/>
    </font>
    <font>
      <u/>
      <sz val="10"/>
      <color theme="0" tint="-0.499984740745262"/>
      <name val="Arial"/>
      <family val="2"/>
    </font>
    <font>
      <sz val="10"/>
      <color theme="0" tint="-0.499984740745262"/>
      <name val="Aptos Narrow"/>
      <family val="2"/>
    </font>
    <font>
      <sz val="9"/>
      <color theme="0" tint="-0.499984740745262"/>
      <name val="Aptos Narrow"/>
      <family val="2"/>
    </font>
  </fonts>
  <fills count="3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FE5AF"/>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DCE1DF"/>
        <bgColor indexed="64"/>
      </patternFill>
    </fill>
    <fill>
      <patternFill patternType="solid">
        <fgColor theme="0" tint="-0.34998626667073579"/>
        <bgColor indexed="64"/>
      </patternFill>
    </fill>
    <fill>
      <patternFill patternType="solid">
        <fgColor theme="3" tint="0.79998168889431442"/>
        <bgColor indexed="64"/>
      </patternFill>
    </fill>
    <fill>
      <patternFill patternType="solid">
        <fgColor theme="6" tint="0.599963377788628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490F59"/>
        <bgColor indexed="64"/>
      </patternFill>
    </fill>
    <fill>
      <patternFill patternType="solid">
        <fgColor rgb="FFF6F8E8"/>
        <bgColor indexed="64"/>
      </patternFill>
    </fill>
    <fill>
      <patternFill patternType="solid">
        <fgColor theme="5"/>
        <bgColor indexed="64"/>
      </patternFill>
    </fill>
    <fill>
      <patternFill patternType="solid">
        <fgColor rgb="FF7DA063"/>
        <bgColor indexed="64"/>
      </patternFill>
    </fill>
    <fill>
      <patternFill patternType="solid">
        <fgColor rgb="FF8C528E"/>
        <bgColor indexed="64"/>
      </patternFill>
    </fill>
    <fill>
      <patternFill patternType="solid">
        <fgColor theme="8" tint="0.39997558519241921"/>
        <bgColor indexed="64"/>
      </patternFill>
    </fill>
    <fill>
      <patternFill patternType="solid">
        <fgColor rgb="FFF8EBC4"/>
        <bgColor indexed="64"/>
      </patternFill>
    </fill>
    <fill>
      <patternFill patternType="solid">
        <fgColor rgb="FFFAF2D7"/>
        <bgColor indexed="64"/>
      </patternFill>
    </fill>
    <fill>
      <patternFill patternType="solid">
        <fgColor rgb="FFF2F2F2"/>
        <bgColor rgb="FF000000"/>
      </patternFill>
    </fill>
    <fill>
      <patternFill patternType="solid">
        <fgColor rgb="FFFFFFCC"/>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39997558519241921"/>
        <bgColor indexed="64"/>
      </patternFill>
    </fill>
    <fill>
      <patternFill patternType="solid">
        <fgColor rgb="FF006A76"/>
        <bgColor indexed="64"/>
      </patternFill>
    </fill>
    <fill>
      <patternFill patternType="solid">
        <fgColor rgb="FF00B050"/>
        <bgColor indexed="64"/>
      </patternFill>
    </fill>
    <fill>
      <patternFill patternType="solid">
        <fgColor rgb="FF0098A8"/>
        <bgColor indexed="64"/>
      </patternFill>
    </fill>
    <fill>
      <patternFill patternType="solid">
        <fgColor rgb="FFFFFFCC"/>
        <bgColor rgb="FF000000"/>
      </patternFill>
    </fill>
    <fill>
      <patternFill patternType="gray0625">
        <bgColor theme="0" tint="-0.14996795556505021"/>
      </patternFill>
    </fill>
    <fill>
      <patternFill patternType="solid">
        <fgColor theme="1"/>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op>
      <bottom style="thin">
        <color theme="0" tint="-4.9989318521683403E-2"/>
      </bottom>
      <diagonal/>
    </border>
    <border>
      <left/>
      <right/>
      <top style="thin">
        <color theme="0"/>
      </top>
      <bottom style="thin">
        <color theme="0" tint="-4.9989318521683403E-2"/>
      </bottom>
      <diagonal/>
    </border>
    <border>
      <left/>
      <right style="thin">
        <color theme="0" tint="-4.9989318521683403E-2"/>
      </right>
      <top style="thin">
        <color theme="0"/>
      </top>
      <bottom style="thin">
        <color theme="0" tint="-4.9989318521683403E-2"/>
      </bottom>
      <diagonal/>
    </border>
    <border>
      <left style="thin">
        <color theme="0"/>
      </left>
      <right/>
      <top style="thin">
        <color theme="0"/>
      </top>
      <bottom/>
      <diagonal/>
    </border>
    <border>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top style="thin">
        <color theme="0"/>
      </top>
      <bottom style="thin">
        <color indexed="64"/>
      </bottom>
      <diagonal/>
    </border>
    <border>
      <left style="thin">
        <color theme="0"/>
      </left>
      <right style="thin">
        <color theme="0"/>
      </right>
      <top/>
      <bottom/>
      <diagonal/>
    </border>
    <border>
      <left/>
      <right style="thin">
        <color theme="0"/>
      </right>
      <top style="thin">
        <color theme="0"/>
      </top>
      <bottom/>
      <diagonal/>
    </border>
    <border>
      <left style="thin">
        <color theme="0" tint="-4.9989318521683403E-2"/>
      </left>
      <right style="thin">
        <color theme="0" tint="-4.9989318521683403E-2"/>
      </right>
      <top style="thin">
        <color theme="0" tint="-4.9989318521683403E-2"/>
      </top>
      <bottom/>
      <diagonal/>
    </border>
    <border>
      <left style="thin">
        <color theme="0"/>
      </left>
      <right style="thin">
        <color theme="0"/>
      </right>
      <top style="thin">
        <color theme="0"/>
      </top>
      <bottom style="thin">
        <color theme="0"/>
      </bottom>
      <diagonal/>
    </border>
    <border>
      <left style="thin">
        <color indexed="64"/>
      </left>
      <right style="thin">
        <color indexed="64"/>
      </right>
      <top/>
      <bottom/>
      <diagonal/>
    </border>
    <border>
      <left/>
      <right/>
      <top/>
      <bottom style="thin">
        <color theme="0"/>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theme="0"/>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theme="0"/>
      </top>
      <bottom style="thin">
        <color indexed="64"/>
      </bottom>
      <diagonal/>
    </border>
    <border>
      <left style="thin">
        <color theme="0"/>
      </left>
      <right/>
      <top/>
      <bottom style="thin">
        <color theme="0" tint="-4.9989318521683403E-2"/>
      </bottom>
      <diagonal/>
    </border>
    <border>
      <left/>
      <right style="thin">
        <color theme="0"/>
      </right>
      <top/>
      <bottom style="thin">
        <color theme="0" tint="-4.9989318521683403E-2"/>
      </bottom>
      <diagonal/>
    </border>
    <border>
      <left style="thin">
        <color theme="0" tint="-4.9989318521683403E-2"/>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style="thin">
        <color theme="0" tint="-4.9989318521683403E-2"/>
      </top>
      <bottom style="medium">
        <color indexed="64"/>
      </bottom>
      <diagonal/>
    </border>
    <border>
      <left style="thin">
        <color theme="1"/>
      </left>
      <right style="thin">
        <color theme="1"/>
      </right>
      <top style="thin">
        <color theme="1"/>
      </top>
      <bottom style="thin">
        <color theme="1"/>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style="thin">
        <color theme="0"/>
      </top>
      <bottom style="thin">
        <color indexed="64"/>
      </bottom>
      <diagonal/>
    </border>
    <border>
      <left style="thin">
        <color indexed="64"/>
      </left>
      <right style="thin">
        <color indexed="64"/>
      </right>
      <top style="thin">
        <color theme="0"/>
      </top>
      <bottom style="thin">
        <color indexed="64"/>
      </bottom>
      <diagonal/>
    </border>
    <border>
      <left style="thin">
        <color indexed="64"/>
      </left>
      <right/>
      <top/>
      <bottom/>
      <diagonal/>
    </border>
    <border>
      <left/>
      <right style="thin">
        <color indexed="64"/>
      </right>
      <top/>
      <bottom/>
      <diagonal/>
    </border>
  </borders>
  <cellStyleXfs count="16">
    <xf numFmtId="0" fontId="0" fillId="0" borderId="0"/>
    <xf numFmtId="0" fontId="9" fillId="0" borderId="0"/>
    <xf numFmtId="0" fontId="5" fillId="0" borderId="0"/>
    <xf numFmtId="0" fontId="4"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9" fontId="3" fillId="0" borderId="0" applyFont="0" applyFill="0" applyBorder="0" applyAlignment="0" applyProtection="0"/>
    <xf numFmtId="9" fontId="5" fillId="0" borderId="0" applyFont="0" applyFill="0" applyBorder="0" applyAlignment="0" applyProtection="0"/>
    <xf numFmtId="44" fontId="22" fillId="0" borderId="0" applyFont="0" applyFill="0" applyBorder="0" applyAlignment="0" applyProtection="0"/>
    <xf numFmtId="0" fontId="26" fillId="0" borderId="0" applyNumberForma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9" fontId="28" fillId="0" borderId="0" applyFont="0" applyFill="0" applyBorder="0" applyAlignment="0" applyProtection="0"/>
    <xf numFmtId="44" fontId="5" fillId="0" borderId="0" applyFont="0" applyFill="0" applyBorder="0" applyAlignment="0" applyProtection="0"/>
  </cellStyleXfs>
  <cellXfs count="452">
    <xf numFmtId="0" fontId="0" fillId="0" borderId="0" xfId="0"/>
    <xf numFmtId="0" fontId="0" fillId="5" borderId="0" xfId="0" applyFill="1"/>
    <xf numFmtId="0" fontId="9" fillId="5" borderId="0" xfId="1" applyFill="1"/>
    <xf numFmtId="9" fontId="0" fillId="5" borderId="0" xfId="0" applyNumberFormat="1" applyFill="1"/>
    <xf numFmtId="1" fontId="11" fillId="8" borderId="3" xfId="1" applyNumberFormat="1" applyFont="1" applyFill="1" applyBorder="1" applyAlignment="1">
      <alignment horizontal="center" vertical="center" wrapText="1"/>
    </xf>
    <xf numFmtId="0" fontId="11" fillId="6" borderId="3" xfId="0" applyFont="1" applyFill="1" applyBorder="1" applyAlignment="1">
      <alignment horizontal="center" vertical="center" wrapText="1"/>
    </xf>
    <xf numFmtId="1" fontId="13" fillId="6" borderId="1" xfId="1" applyNumberFormat="1" applyFont="1" applyFill="1" applyBorder="1" applyAlignment="1">
      <alignment horizontal="center" vertical="center" wrapText="1"/>
    </xf>
    <xf numFmtId="0" fontId="20" fillId="11" borderId="3" xfId="0" applyFont="1" applyFill="1" applyBorder="1" applyAlignment="1">
      <alignment vertical="center" wrapText="1"/>
    </xf>
    <xf numFmtId="0" fontId="5" fillId="2" borderId="1" xfId="0" applyFont="1" applyFill="1" applyBorder="1" applyAlignment="1">
      <alignment horizontal="center" vertical="center" wrapText="1"/>
    </xf>
    <xf numFmtId="1" fontId="13" fillId="4" borderId="3" xfId="1" applyNumberFormat="1" applyFont="1" applyFill="1" applyBorder="1" applyAlignment="1">
      <alignment horizontal="center" vertical="center" wrapText="1"/>
    </xf>
    <xf numFmtId="1" fontId="11" fillId="4" borderId="3" xfId="1"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1" fontId="13" fillId="2" borderId="1" xfId="1" applyNumberFormat="1" applyFont="1" applyFill="1" applyBorder="1" applyAlignment="1">
      <alignment horizontal="center" vertical="center" wrapText="1"/>
    </xf>
    <xf numFmtId="1" fontId="11" fillId="2" borderId="3" xfId="1" applyNumberFormat="1" applyFont="1" applyFill="1" applyBorder="1" applyAlignment="1">
      <alignment horizontal="center" vertical="center" wrapText="1"/>
    </xf>
    <xf numFmtId="0" fontId="0" fillId="0" borderId="0" xfId="0" applyAlignment="1">
      <alignment horizontal="center"/>
    </xf>
    <xf numFmtId="0" fontId="7" fillId="2" borderId="1" xfId="2" applyFont="1" applyFill="1" applyBorder="1" applyAlignment="1">
      <alignment horizontal="center" vertical="center"/>
    </xf>
    <xf numFmtId="0" fontId="7" fillId="2" borderId="1" xfId="2" applyFont="1" applyFill="1" applyBorder="1" applyAlignment="1">
      <alignment horizontal="center" vertical="center" wrapText="1"/>
    </xf>
    <xf numFmtId="0" fontId="7" fillId="3" borderId="1" xfId="2" applyFont="1" applyFill="1" applyBorder="1" applyAlignment="1">
      <alignment horizontal="center" vertical="center" wrapText="1"/>
    </xf>
    <xf numFmtId="0" fontId="7" fillId="2" borderId="1" xfId="2"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 xfId="2" applyFont="1" applyFill="1" applyBorder="1" applyAlignment="1">
      <alignment horizontal="center" vertical="center"/>
    </xf>
    <xf numFmtId="0" fontId="8" fillId="6" borderId="1" xfId="0" applyFont="1" applyFill="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1" xfId="2" applyFont="1" applyBorder="1" applyAlignment="1">
      <alignment horizontal="center" vertical="center"/>
    </xf>
    <xf numFmtId="0" fontId="8" fillId="12" borderId="1" xfId="0" applyFont="1" applyFill="1" applyBorder="1" applyAlignment="1">
      <alignment horizontal="center" vertical="center"/>
    </xf>
    <xf numFmtId="3" fontId="7" fillId="2" borderId="1" xfId="2" applyNumberFormat="1" applyFont="1" applyFill="1" applyBorder="1" applyAlignment="1">
      <alignment horizontal="center" vertical="center" wrapText="1"/>
    </xf>
    <xf numFmtId="0" fontId="7" fillId="2" borderId="0" xfId="2" applyFont="1" applyFill="1" applyAlignment="1">
      <alignment horizontal="center" vertical="center"/>
    </xf>
    <xf numFmtId="0" fontId="8" fillId="12" borderId="1" xfId="0" applyFont="1" applyFill="1" applyBorder="1" applyAlignment="1">
      <alignment horizontal="left" vertical="center"/>
    </xf>
    <xf numFmtId="0" fontId="7" fillId="0" borderId="0" xfId="0" applyFont="1" applyAlignment="1">
      <alignment horizontal="left" vertical="center"/>
    </xf>
    <xf numFmtId="0" fontId="0" fillId="0" borderId="0" xfId="0" applyAlignment="1">
      <alignment horizontal="left"/>
    </xf>
    <xf numFmtId="0" fontId="7" fillId="2" borderId="3" xfId="2" applyFont="1" applyFill="1" applyBorder="1" applyAlignment="1">
      <alignment horizontal="center" vertical="center"/>
    </xf>
    <xf numFmtId="0" fontId="7" fillId="3" borderId="0" xfId="2" applyFont="1" applyFill="1" applyAlignment="1">
      <alignment horizontal="center" vertical="center"/>
    </xf>
    <xf numFmtId="165" fontId="20" fillId="2" borderId="1" xfId="0" applyNumberFormat="1" applyFont="1" applyFill="1" applyBorder="1" applyAlignment="1">
      <alignment horizontal="center" vertical="center" wrapText="1"/>
    </xf>
    <xf numFmtId="9" fontId="5" fillId="4" borderId="3" xfId="1" applyNumberFormat="1" applyFont="1" applyFill="1" applyBorder="1" applyAlignment="1">
      <alignment horizontal="center" vertical="center" wrapText="1"/>
    </xf>
    <xf numFmtId="166" fontId="13" fillId="2" borderId="3" xfId="1" applyNumberFormat="1" applyFont="1" applyFill="1" applyBorder="1" applyAlignment="1">
      <alignment horizontal="center" vertical="center" wrapText="1"/>
    </xf>
    <xf numFmtId="166" fontId="13" fillId="7" borderId="1" xfId="1" applyNumberFormat="1" applyFont="1" applyFill="1" applyBorder="1" applyAlignment="1">
      <alignment horizontal="center" vertical="center" wrapText="1"/>
    </xf>
    <xf numFmtId="9" fontId="13" fillId="2" borderId="3" xfId="1" applyNumberFormat="1" applyFont="1" applyFill="1" applyBorder="1" applyAlignment="1">
      <alignment horizontal="center" vertical="center" wrapText="1"/>
    </xf>
    <xf numFmtId="9" fontId="13" fillId="7" borderId="1" xfId="1" applyNumberFormat="1" applyFont="1" applyFill="1" applyBorder="1" applyAlignment="1">
      <alignment horizontal="center" vertical="center" wrapText="1"/>
    </xf>
    <xf numFmtId="0" fontId="11" fillId="8" borderId="31" xfId="0" applyFont="1" applyFill="1" applyBorder="1" applyAlignment="1">
      <alignment horizontal="center" vertical="center" wrapText="1"/>
    </xf>
    <xf numFmtId="166" fontId="13" fillId="2" borderId="32" xfId="1" applyNumberFormat="1" applyFont="1" applyFill="1" applyBorder="1" applyAlignment="1">
      <alignment horizontal="center" vertical="center" wrapText="1"/>
    </xf>
    <xf numFmtId="166" fontId="13" fillId="2" borderId="33" xfId="1" applyNumberFormat="1" applyFont="1" applyFill="1" applyBorder="1" applyAlignment="1">
      <alignment horizontal="center" vertical="center" wrapText="1"/>
    </xf>
    <xf numFmtId="0" fontId="11" fillId="8" borderId="34" xfId="0" applyFont="1" applyFill="1" applyBorder="1" applyAlignment="1">
      <alignment horizontal="center" vertical="center" wrapText="1"/>
    </xf>
    <xf numFmtId="166" fontId="13" fillId="7" borderId="35" xfId="1" applyNumberFormat="1" applyFont="1" applyFill="1" applyBorder="1" applyAlignment="1">
      <alignment horizontal="center" vertical="center" wrapText="1"/>
    </xf>
    <xf numFmtId="166" fontId="13" fillId="2" borderId="36" xfId="1" applyNumberFormat="1" applyFont="1" applyFill="1" applyBorder="1" applyAlignment="1">
      <alignment horizontal="center" vertical="center" wrapText="1"/>
    </xf>
    <xf numFmtId="0" fontId="11" fillId="8" borderId="37" xfId="0" applyFont="1" applyFill="1" applyBorder="1" applyAlignment="1">
      <alignment horizontal="center" vertical="center" wrapText="1"/>
    </xf>
    <xf numFmtId="166" fontId="13" fillId="2" borderId="38" xfId="1" applyNumberFormat="1" applyFont="1" applyFill="1" applyBorder="1" applyAlignment="1">
      <alignment horizontal="center" vertical="center" wrapText="1"/>
    </xf>
    <xf numFmtId="166" fontId="13" fillId="2" borderId="39" xfId="1" applyNumberFormat="1" applyFont="1" applyFill="1" applyBorder="1" applyAlignment="1">
      <alignment horizontal="center" vertical="center" wrapText="1"/>
    </xf>
    <xf numFmtId="9" fontId="13" fillId="2" borderId="32" xfId="1" applyNumberFormat="1" applyFont="1" applyFill="1" applyBorder="1" applyAlignment="1">
      <alignment horizontal="center" vertical="center" wrapText="1"/>
    </xf>
    <xf numFmtId="9" fontId="13" fillId="2" borderId="38" xfId="1" applyNumberFormat="1" applyFont="1" applyFill="1" applyBorder="1" applyAlignment="1">
      <alignment horizontal="center" vertical="center" wrapText="1"/>
    </xf>
    <xf numFmtId="0" fontId="5" fillId="1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10" borderId="34" xfId="0" applyFont="1" applyFill="1" applyBorder="1" applyAlignment="1">
      <alignment horizontal="center" vertical="center" wrapText="1"/>
    </xf>
    <xf numFmtId="0" fontId="11" fillId="20" borderId="48" xfId="0" applyFont="1" applyFill="1" applyBorder="1" applyAlignment="1">
      <alignment horizontal="center" vertical="center" wrapText="1"/>
    </xf>
    <xf numFmtId="165" fontId="21" fillId="26" borderId="1" xfId="0" applyNumberFormat="1" applyFont="1" applyFill="1" applyBorder="1" applyAlignment="1">
      <alignment horizontal="center" vertical="center" wrapText="1"/>
    </xf>
    <xf numFmtId="0" fontId="11" fillId="8" borderId="47" xfId="0" applyFont="1" applyFill="1" applyBorder="1" applyAlignment="1">
      <alignment horizontal="center" vertical="center" wrapText="1"/>
    </xf>
    <xf numFmtId="0" fontId="14" fillId="30" borderId="12" xfId="0" applyFont="1" applyFill="1" applyBorder="1" applyAlignment="1">
      <alignment horizontal="center" vertical="center" wrapText="1"/>
    </xf>
    <xf numFmtId="0" fontId="14" fillId="30" borderId="60" xfId="0" applyFont="1" applyFill="1" applyBorder="1" applyAlignment="1">
      <alignment horizontal="center" vertical="center" wrapText="1"/>
    </xf>
    <xf numFmtId="0" fontId="14" fillId="30" borderId="23" xfId="1" applyFont="1" applyFill="1" applyBorder="1" applyAlignment="1">
      <alignment horizontal="center" vertical="center" wrapText="1"/>
    </xf>
    <xf numFmtId="0" fontId="14" fillId="30" borderId="56" xfId="1" applyFont="1" applyFill="1" applyBorder="1" applyAlignment="1">
      <alignment horizontal="center" vertical="center" wrapText="1"/>
    </xf>
    <xf numFmtId="0" fontId="14" fillId="30" borderId="24" xfId="1" applyFont="1" applyFill="1" applyBorder="1" applyAlignment="1">
      <alignment horizontal="center" vertical="center" wrapText="1"/>
    </xf>
    <xf numFmtId="0" fontId="15" fillId="30" borderId="24" xfId="1" applyFont="1" applyFill="1" applyBorder="1" applyAlignment="1">
      <alignment horizontal="center" vertical="center" wrapText="1"/>
    </xf>
    <xf numFmtId="168" fontId="11" fillId="31" borderId="28" xfId="0" applyNumberFormat="1" applyFont="1" applyFill="1" applyBorder="1" applyAlignment="1">
      <alignment horizontal="center" vertical="center" wrapText="1"/>
    </xf>
    <xf numFmtId="0" fontId="14" fillId="32" borderId="63" xfId="0" applyFont="1" applyFill="1" applyBorder="1" applyAlignment="1">
      <alignment horizontal="center" vertical="center" wrapText="1"/>
    </xf>
    <xf numFmtId="0" fontId="30" fillId="10" borderId="7" xfId="1" applyFont="1" applyFill="1" applyBorder="1" applyAlignment="1">
      <alignment horizontal="center" vertical="center" wrapText="1"/>
    </xf>
    <xf numFmtId="0" fontId="30" fillId="10" borderId="24" xfId="1" applyFont="1" applyFill="1" applyBorder="1" applyAlignment="1">
      <alignment horizontal="center" vertical="center" wrapText="1"/>
    </xf>
    <xf numFmtId="0" fontId="15" fillId="30" borderId="8" xfId="1" applyFont="1" applyFill="1" applyBorder="1" applyAlignment="1">
      <alignment horizontal="center" vertical="center" wrapText="1"/>
    </xf>
    <xf numFmtId="9" fontId="31" fillId="5" borderId="0" xfId="0" applyNumberFormat="1" applyFont="1" applyFill="1"/>
    <xf numFmtId="0" fontId="35" fillId="0" borderId="1" xfId="2" applyFont="1" applyBorder="1" applyAlignment="1">
      <alignment horizontal="center" vertical="center" wrapText="1"/>
    </xf>
    <xf numFmtId="0" fontId="34" fillId="0" borderId="1" xfId="2" applyFont="1" applyBorder="1" applyAlignment="1">
      <alignment horizontal="center" vertical="center" wrapText="1"/>
    </xf>
    <xf numFmtId="0" fontId="1" fillId="0" borderId="1" xfId="2" applyFont="1" applyBorder="1" applyAlignment="1">
      <alignment horizontal="center" vertical="center" wrapText="1"/>
    </xf>
    <xf numFmtId="0" fontId="35" fillId="24" borderId="1" xfId="0" applyFont="1" applyFill="1" applyBorder="1" applyAlignment="1" applyProtection="1">
      <alignment horizontal="center" vertical="center" wrapText="1"/>
      <protection locked="0"/>
    </xf>
    <xf numFmtId="3" fontId="35" fillId="24" borderId="1" xfId="0" applyNumberFormat="1" applyFont="1" applyFill="1" applyBorder="1" applyAlignment="1" applyProtection="1">
      <alignment horizontal="center" vertical="center" wrapText="1"/>
      <protection locked="0"/>
    </xf>
    <xf numFmtId="165" fontId="1" fillId="24" borderId="1" xfId="0" applyNumberFormat="1" applyFont="1" applyFill="1" applyBorder="1" applyAlignment="1" applyProtection="1">
      <alignment horizontal="center" vertical="center" wrapText="1"/>
      <protection locked="0"/>
    </xf>
    <xf numFmtId="164" fontId="1" fillId="24" borderId="1" xfId="0" applyNumberFormat="1" applyFont="1" applyFill="1" applyBorder="1" applyAlignment="1" applyProtection="1">
      <alignment horizontal="center" vertical="center" wrapText="1"/>
      <protection locked="0"/>
    </xf>
    <xf numFmtId="164" fontId="1" fillId="7" borderId="1" xfId="0" applyNumberFormat="1" applyFont="1" applyFill="1" applyBorder="1" applyAlignment="1" applyProtection="1">
      <alignment horizontal="center" vertical="center" wrapText="1"/>
      <protection locked="0"/>
    </xf>
    <xf numFmtId="165" fontId="1" fillId="7"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3" fontId="1" fillId="0" borderId="1" xfId="0" applyNumberFormat="1"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10" fontId="1" fillId="0" borderId="1" xfId="8" applyNumberFormat="1" applyFont="1" applyFill="1" applyBorder="1" applyAlignment="1" applyProtection="1">
      <alignment horizontal="center" vertical="center" wrapText="1"/>
    </xf>
    <xf numFmtId="164" fontId="1" fillId="0" borderId="1" xfId="2" applyNumberFormat="1" applyFont="1" applyBorder="1" applyAlignment="1">
      <alignment horizontal="center" vertical="center" wrapText="1"/>
    </xf>
    <xf numFmtId="3" fontId="1" fillId="0" borderId="1" xfId="2" applyNumberFormat="1" applyFont="1" applyBorder="1" applyAlignment="1">
      <alignment horizontal="center" vertical="center" wrapText="1"/>
    </xf>
    <xf numFmtId="165" fontId="1" fillId="0" borderId="1" xfId="2" applyNumberFormat="1" applyFont="1" applyBorder="1" applyAlignment="1">
      <alignment horizontal="center" vertical="center" wrapText="1"/>
    </xf>
    <xf numFmtId="44" fontId="1" fillId="0" borderId="1" xfId="5" applyFont="1" applyFill="1" applyBorder="1" applyAlignment="1" applyProtection="1">
      <alignment horizontal="center" vertical="center" wrapText="1"/>
    </xf>
    <xf numFmtId="165" fontId="1" fillId="22" borderId="1" xfId="2" applyNumberFormat="1" applyFont="1" applyFill="1" applyBorder="1" applyAlignment="1">
      <alignment horizontal="center" vertical="center" wrapText="1"/>
    </xf>
    <xf numFmtId="0" fontId="35" fillId="0" borderId="1" xfId="2" applyFont="1" applyBorder="1" applyAlignment="1">
      <alignment horizontal="center" wrapText="1"/>
    </xf>
    <xf numFmtId="0" fontId="35" fillId="0" borderId="0" xfId="2" applyFont="1" applyAlignment="1">
      <alignment horizontal="center" wrapText="1"/>
    </xf>
    <xf numFmtId="164" fontId="1" fillId="2" borderId="1" xfId="0" applyNumberFormat="1" applyFont="1" applyFill="1" applyBorder="1" applyAlignment="1" applyProtection="1">
      <alignment horizontal="center" vertical="center" wrapText="1"/>
      <protection locked="0"/>
    </xf>
    <xf numFmtId="165" fontId="1" fillId="2" borderId="1" xfId="0" applyNumberFormat="1" applyFont="1" applyFill="1" applyBorder="1" applyAlignment="1" applyProtection="1">
      <alignment horizontal="center" vertical="center" wrapText="1"/>
      <protection locked="0"/>
    </xf>
    <xf numFmtId="165" fontId="1" fillId="0" borderId="1" xfId="0" applyNumberFormat="1" applyFont="1" applyBorder="1" applyAlignment="1" applyProtection="1">
      <alignment horizontal="center" vertical="center" wrapText="1"/>
      <protection locked="0"/>
    </xf>
    <xf numFmtId="3" fontId="1" fillId="2" borderId="1" xfId="0" applyNumberFormat="1" applyFont="1" applyFill="1" applyBorder="1" applyAlignment="1" applyProtection="1">
      <alignment horizontal="center" vertical="center" wrapText="1"/>
      <protection locked="0"/>
    </xf>
    <xf numFmtId="164" fontId="1" fillId="23" borderId="1" xfId="0" applyNumberFormat="1"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3" fontId="1" fillId="7" borderId="1" xfId="0" applyNumberFormat="1" applyFont="1" applyFill="1" applyBorder="1" applyAlignment="1" applyProtection="1">
      <alignment horizontal="center" vertical="center" wrapText="1"/>
      <protection locked="0"/>
    </xf>
    <xf numFmtId="0" fontId="35" fillId="23" borderId="1" xfId="0" applyFont="1" applyFill="1" applyBorder="1" applyAlignment="1" applyProtection="1">
      <alignment horizontal="center" vertical="center" wrapText="1"/>
      <protection locked="0"/>
    </xf>
    <xf numFmtId="3" fontId="35" fillId="23" borderId="1" xfId="0" applyNumberFormat="1" applyFont="1" applyFill="1" applyBorder="1" applyAlignment="1" applyProtection="1">
      <alignment horizontal="center" vertical="center" wrapText="1"/>
      <protection locked="0"/>
    </xf>
    <xf numFmtId="165" fontId="1" fillId="23" borderId="1" xfId="0" applyNumberFormat="1" applyFont="1" applyFill="1" applyBorder="1" applyAlignment="1" applyProtection="1">
      <alignment horizontal="center" vertical="center" wrapText="1"/>
      <protection locked="0"/>
    </xf>
    <xf numFmtId="164" fontId="1" fillId="0" borderId="1" xfId="0" applyNumberFormat="1"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164" fontId="1" fillId="10" borderId="1" xfId="0" applyNumberFormat="1" applyFont="1" applyFill="1" applyBorder="1" applyAlignment="1" applyProtection="1">
      <alignment horizontal="center" vertical="center" wrapText="1"/>
      <protection locked="0"/>
    </xf>
    <xf numFmtId="0" fontId="36" fillId="25" borderId="1" xfId="0" applyFont="1" applyFill="1" applyBorder="1" applyAlignment="1" applyProtection="1">
      <alignment horizontal="center" vertical="center" wrapText="1"/>
      <protection locked="0"/>
    </xf>
    <xf numFmtId="164" fontId="35" fillId="10"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top" wrapText="1"/>
      <protection locked="0"/>
    </xf>
    <xf numFmtId="3" fontId="35" fillId="0" borderId="1" xfId="0" applyNumberFormat="1" applyFont="1" applyBorder="1" applyAlignment="1" applyProtection="1">
      <alignment horizontal="center" vertical="center" wrapText="1"/>
      <protection locked="0"/>
    </xf>
    <xf numFmtId="0" fontId="34" fillId="10" borderId="1" xfId="2" applyFont="1" applyFill="1" applyBorder="1" applyAlignment="1">
      <alignment horizontal="center" vertical="center" wrapText="1"/>
    </xf>
    <xf numFmtId="3" fontId="34" fillId="10" borderId="1" xfId="2" applyNumberFormat="1" applyFont="1" applyFill="1" applyBorder="1" applyAlignment="1">
      <alignment horizontal="center" vertical="center" wrapText="1"/>
    </xf>
    <xf numFmtId="165" fontId="34" fillId="10" borderId="1" xfId="2" applyNumberFormat="1" applyFont="1" applyFill="1" applyBorder="1" applyAlignment="1">
      <alignment horizontal="center" vertical="center" wrapText="1"/>
    </xf>
    <xf numFmtId="164" fontId="34" fillId="10" borderId="1" xfId="5" applyNumberFormat="1" applyFont="1" applyFill="1" applyBorder="1" applyAlignment="1">
      <alignment horizontal="center" vertical="center" wrapText="1"/>
    </xf>
    <xf numFmtId="0" fontId="34" fillId="29" borderId="1" xfId="2" applyFont="1" applyFill="1" applyBorder="1" applyAlignment="1">
      <alignment horizontal="center" vertical="center" wrapText="1"/>
    </xf>
    <xf numFmtId="3" fontId="35" fillId="0" borderId="0" xfId="2" applyNumberFormat="1" applyFont="1" applyAlignment="1">
      <alignment horizontal="center" wrapText="1"/>
    </xf>
    <xf numFmtId="165" fontId="35" fillId="0" borderId="0" xfId="2" applyNumberFormat="1" applyFont="1" applyAlignment="1">
      <alignment horizontal="center" wrapText="1"/>
    </xf>
    <xf numFmtId="164" fontId="35" fillId="0" borderId="0" xfId="9" applyNumberFormat="1" applyFont="1" applyAlignment="1">
      <alignment horizontal="center" wrapText="1"/>
    </xf>
    <xf numFmtId="0" fontId="34" fillId="10" borderId="2" xfId="2" applyFont="1" applyFill="1" applyBorder="1" applyAlignment="1">
      <alignment horizontal="center" vertical="center" wrapText="1"/>
    </xf>
    <xf numFmtId="0" fontId="35" fillId="0" borderId="2" xfId="2" applyFont="1" applyBorder="1" applyAlignment="1">
      <alignment horizontal="center" vertical="center" wrapText="1"/>
    </xf>
    <xf numFmtId="165" fontId="35" fillId="24" borderId="1" xfId="5" applyNumberFormat="1" applyFont="1" applyFill="1" applyBorder="1" applyAlignment="1" applyProtection="1">
      <alignment horizontal="center" vertical="center" wrapText="1"/>
      <protection locked="0"/>
    </xf>
    <xf numFmtId="165" fontId="1" fillId="10" borderId="1" xfId="0" applyNumberFormat="1" applyFont="1" applyFill="1" applyBorder="1" applyAlignment="1" applyProtection="1">
      <alignment horizontal="center" vertical="center" wrapText="1"/>
      <protection locked="0"/>
    </xf>
    <xf numFmtId="165" fontId="35" fillId="2" borderId="1" xfId="5" applyNumberFormat="1" applyFont="1" applyFill="1" applyBorder="1" applyAlignment="1" applyProtection="1">
      <alignment horizontal="center" vertical="center" wrapText="1"/>
      <protection locked="0"/>
    </xf>
    <xf numFmtId="164" fontId="34" fillId="10" borderId="1" xfId="2" applyNumberFormat="1" applyFont="1" applyFill="1" applyBorder="1" applyAlignment="1">
      <alignment horizontal="center" vertical="center" wrapText="1"/>
    </xf>
    <xf numFmtId="164" fontId="35" fillId="2" borderId="1" xfId="5" applyNumberFormat="1" applyFont="1" applyFill="1" applyBorder="1" applyAlignment="1" applyProtection="1">
      <alignment horizontal="center" vertical="center" wrapText="1"/>
      <protection locked="0"/>
    </xf>
    <xf numFmtId="164" fontId="35" fillId="0" borderId="0" xfId="2" applyNumberFormat="1" applyFont="1" applyAlignment="1">
      <alignment horizontal="center" wrapText="1"/>
    </xf>
    <xf numFmtId="165" fontId="35" fillId="0" borderId="1" xfId="2" applyNumberFormat="1" applyFont="1" applyBorder="1" applyAlignment="1">
      <alignment horizontal="center" wrapText="1"/>
    </xf>
    <xf numFmtId="165" fontId="35" fillId="2" borderId="1" xfId="0" applyNumberFormat="1" applyFont="1" applyFill="1" applyBorder="1" applyAlignment="1" applyProtection="1">
      <alignment horizontal="center" vertical="center" wrapText="1"/>
      <protection locked="0"/>
    </xf>
    <xf numFmtId="165" fontId="1" fillId="0" borderId="1" xfId="8" applyNumberFormat="1" applyFont="1" applyFill="1" applyBorder="1" applyAlignment="1" applyProtection="1">
      <alignment horizontal="center" vertical="center" wrapText="1"/>
    </xf>
    <xf numFmtId="165" fontId="1" fillId="0" borderId="1" xfId="5" applyNumberFormat="1" applyFont="1" applyFill="1" applyBorder="1" applyAlignment="1" applyProtection="1">
      <alignment horizontal="center" vertical="center" wrapText="1"/>
    </xf>
    <xf numFmtId="165" fontId="35" fillId="0" borderId="1" xfId="5" applyNumberFormat="1" applyFont="1" applyFill="1" applyBorder="1" applyAlignment="1" applyProtection="1">
      <alignment horizontal="center" vertical="center" wrapText="1"/>
      <protection locked="0"/>
    </xf>
    <xf numFmtId="3" fontId="35" fillId="25" borderId="1" xfId="0" applyNumberFormat="1" applyFont="1" applyFill="1" applyBorder="1" applyAlignment="1" applyProtection="1">
      <alignment horizontal="center" vertical="center" wrapText="1"/>
      <protection locked="0"/>
    </xf>
    <xf numFmtId="0" fontId="32" fillId="6" borderId="1" xfId="0" applyFont="1" applyFill="1" applyBorder="1" applyAlignment="1">
      <alignment horizontal="center" vertical="center" wrapText="1"/>
    </xf>
    <xf numFmtId="0" fontId="33" fillId="5" borderId="0" xfId="0" applyFont="1" applyFill="1" applyAlignment="1">
      <alignment vertical="center" wrapText="1"/>
    </xf>
    <xf numFmtId="14" fontId="33" fillId="2" borderId="1" xfId="0" applyNumberFormat="1"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2" borderId="1" xfId="0" applyFont="1" applyFill="1" applyBorder="1" applyAlignment="1">
      <alignment horizontal="left" vertical="center" wrapText="1"/>
    </xf>
    <xf numFmtId="0" fontId="33" fillId="5" borderId="0" xfId="0" applyFont="1" applyFill="1" applyAlignment="1">
      <alignment horizontal="center" vertical="center" wrapText="1"/>
    </xf>
    <xf numFmtId="0" fontId="35" fillId="26" borderId="1" xfId="0" applyFont="1" applyFill="1" applyBorder="1" applyAlignment="1" applyProtection="1">
      <alignment horizontal="center" vertical="center" wrapText="1"/>
      <protection locked="0"/>
    </xf>
    <xf numFmtId="3" fontId="35" fillId="26" borderId="1" xfId="0" applyNumberFormat="1" applyFont="1" applyFill="1" applyBorder="1" applyAlignment="1" applyProtection="1">
      <alignment horizontal="center" vertical="center" wrapText="1"/>
      <protection locked="0"/>
    </xf>
    <xf numFmtId="165" fontId="1" fillId="26" borderId="1" xfId="0" applyNumberFormat="1" applyFont="1" applyFill="1" applyBorder="1" applyAlignment="1" applyProtection="1">
      <alignment horizontal="center" vertical="center" wrapText="1"/>
      <protection locked="0"/>
    </xf>
    <xf numFmtId="164" fontId="1" fillId="26" borderId="1" xfId="0" applyNumberFormat="1" applyFont="1" applyFill="1" applyBorder="1" applyAlignment="1" applyProtection="1">
      <alignment horizontal="center" vertical="center" wrapText="1"/>
      <protection locked="0"/>
    </xf>
    <xf numFmtId="0" fontId="35" fillId="33" borderId="1" xfId="0" applyFont="1" applyFill="1" applyBorder="1" applyAlignment="1" applyProtection="1">
      <alignment horizontal="center" vertical="center" wrapText="1"/>
      <protection locked="0"/>
    </xf>
    <xf numFmtId="0" fontId="35" fillId="26" borderId="1" xfId="2" applyFont="1" applyFill="1" applyBorder="1" applyAlignment="1" applyProtection="1">
      <alignment horizontal="center" vertical="center" wrapText="1"/>
      <protection locked="0"/>
    </xf>
    <xf numFmtId="0" fontId="35" fillId="26" borderId="1" xfId="2" applyFont="1" applyFill="1" applyBorder="1" applyAlignment="1">
      <alignment horizontal="center" vertical="center" wrapText="1"/>
    </xf>
    <xf numFmtId="3" fontId="35" fillId="26" borderId="1" xfId="2" applyNumberFormat="1" applyFont="1" applyFill="1" applyBorder="1" applyAlignment="1">
      <alignment horizontal="center" vertical="center" wrapText="1"/>
    </xf>
    <xf numFmtId="165" fontId="1" fillId="26" borderId="1" xfId="2" applyNumberFormat="1" applyFont="1" applyFill="1" applyBorder="1" applyAlignment="1">
      <alignment horizontal="center" vertical="center" wrapText="1"/>
    </xf>
    <xf numFmtId="164" fontId="1" fillId="26" borderId="1" xfId="5" applyNumberFormat="1" applyFont="1" applyFill="1" applyBorder="1" applyAlignment="1">
      <alignment horizontal="center" vertical="center" wrapText="1"/>
    </xf>
    <xf numFmtId="164" fontId="1" fillId="26" borderId="1" xfId="2" applyNumberFormat="1" applyFont="1" applyFill="1" applyBorder="1" applyAlignment="1">
      <alignment horizontal="center" vertical="center" wrapText="1"/>
    </xf>
    <xf numFmtId="3" fontId="35" fillId="33" borderId="1" xfId="0" applyNumberFormat="1" applyFont="1" applyFill="1" applyBorder="1" applyAlignment="1" applyProtection="1">
      <alignment horizontal="center" vertical="center" wrapText="1"/>
      <protection locked="0"/>
    </xf>
    <xf numFmtId="165" fontId="35" fillId="33" borderId="1" xfId="5" applyNumberFormat="1" applyFont="1" applyFill="1" applyBorder="1" applyAlignment="1" applyProtection="1">
      <alignment horizontal="center" vertical="center" wrapText="1"/>
      <protection locked="0"/>
    </xf>
    <xf numFmtId="164" fontId="35" fillId="33" borderId="1" xfId="5" applyNumberFormat="1" applyFont="1" applyFill="1" applyBorder="1" applyAlignment="1" applyProtection="1">
      <alignment horizontal="center" vertical="center" wrapText="1"/>
      <protection locked="0"/>
    </xf>
    <xf numFmtId="165" fontId="35" fillId="26" borderId="1" xfId="5" applyNumberFormat="1" applyFont="1" applyFill="1" applyBorder="1" applyAlignment="1" applyProtection="1">
      <alignment horizontal="center" vertical="center" wrapText="1"/>
      <protection locked="0"/>
    </xf>
    <xf numFmtId="164" fontId="35" fillId="26" borderId="1" xfId="5" applyNumberFormat="1" applyFont="1" applyFill="1" applyBorder="1" applyAlignment="1" applyProtection="1">
      <alignment horizontal="center" vertical="center" wrapText="1"/>
      <protection locked="0"/>
    </xf>
    <xf numFmtId="164" fontId="35" fillId="26" borderId="1" xfId="0" applyNumberFormat="1" applyFont="1" applyFill="1" applyBorder="1" applyAlignment="1" applyProtection="1">
      <alignment horizontal="center" vertical="center" wrapText="1"/>
      <protection locked="0"/>
    </xf>
    <xf numFmtId="10" fontId="0" fillId="5" borderId="0" xfId="0" applyNumberFormat="1" applyFill="1"/>
    <xf numFmtId="0" fontId="25" fillId="30" borderId="24" xfId="1" applyFont="1" applyFill="1" applyBorder="1" applyAlignment="1">
      <alignment horizontal="center" vertical="center" wrapText="1"/>
    </xf>
    <xf numFmtId="10" fontId="25" fillId="30" borderId="24" xfId="1"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0" fontId="5" fillId="2" borderId="3" xfId="0" applyNumberFormat="1" applyFont="1" applyFill="1" applyBorder="1" applyAlignment="1">
      <alignment horizontal="center" vertical="center" wrapText="1"/>
    </xf>
    <xf numFmtId="9" fontId="21" fillId="6" borderId="1" xfId="14" applyFont="1" applyFill="1" applyBorder="1" applyAlignment="1" applyProtection="1">
      <alignment horizontal="center" vertical="center" wrapText="1"/>
    </xf>
    <xf numFmtId="10" fontId="14" fillId="30" borderId="24" xfId="1" applyNumberFormat="1" applyFont="1" applyFill="1" applyBorder="1" applyAlignment="1">
      <alignment horizontal="center" vertical="center" wrapText="1"/>
    </xf>
    <xf numFmtId="10" fontId="0" fillId="2" borderId="3" xfId="0" applyNumberForma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0" fillId="0" borderId="1" xfId="0" applyBorder="1" applyAlignment="1">
      <alignment wrapText="1"/>
    </xf>
    <xf numFmtId="10"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0" fontId="5" fillId="0" borderId="1" xfId="0" applyFont="1" applyBorder="1" applyAlignment="1">
      <alignment wrapText="1"/>
    </xf>
    <xf numFmtId="165" fontId="5" fillId="4" borderId="3" xfId="9" applyNumberFormat="1" applyFont="1" applyFill="1" applyBorder="1" applyAlignment="1" applyProtection="1">
      <alignment horizontal="center" vertical="center" wrapText="1"/>
    </xf>
    <xf numFmtId="165" fontId="5" fillId="4" borderId="1" xfId="9" applyNumberFormat="1" applyFont="1" applyFill="1" applyBorder="1" applyAlignment="1" applyProtection="1">
      <alignment horizontal="center" vertical="center" wrapText="1"/>
    </xf>
    <xf numFmtId="0" fontId="5" fillId="5" borderId="0" xfId="0" applyFont="1" applyFill="1"/>
    <xf numFmtId="0" fontId="6" fillId="9" borderId="3" xfId="1" applyFont="1" applyFill="1" applyBorder="1" applyAlignment="1">
      <alignment horizontal="center" vertical="center" wrapText="1"/>
    </xf>
    <xf numFmtId="0" fontId="5" fillId="13" borderId="3" xfId="0" applyFont="1" applyFill="1" applyBorder="1" applyAlignment="1">
      <alignment horizontal="center" vertical="center" wrapText="1"/>
    </xf>
    <xf numFmtId="0" fontId="21" fillId="9" borderId="3" xfId="0" applyFont="1" applyFill="1" applyBorder="1" applyAlignment="1">
      <alignment horizontal="center" vertical="center" wrapText="1"/>
    </xf>
    <xf numFmtId="167" fontId="5" fillId="13" borderId="3" xfId="4" applyNumberFormat="1" applyFont="1" applyFill="1" applyBorder="1" applyAlignment="1" applyProtection="1">
      <alignment horizontal="center" vertical="center"/>
    </xf>
    <xf numFmtId="9" fontId="5" fillId="13" borderId="3" xfId="4" applyNumberFormat="1" applyFont="1" applyFill="1" applyBorder="1" applyAlignment="1" applyProtection="1">
      <alignment horizontal="center" vertical="center"/>
    </xf>
    <xf numFmtId="0" fontId="5" fillId="15" borderId="3"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16" borderId="3" xfId="0" applyFont="1" applyFill="1" applyBorder="1" applyAlignment="1">
      <alignment horizontal="center" vertical="center" wrapText="1"/>
    </xf>
    <xf numFmtId="0" fontId="5" fillId="5" borderId="0" xfId="0" applyFont="1" applyFill="1" applyAlignment="1">
      <alignment horizontal="center" vertical="center" wrapText="1"/>
    </xf>
    <xf numFmtId="0" fontId="37" fillId="27" borderId="0" xfId="0" applyFont="1" applyFill="1" applyAlignment="1">
      <alignment horizontal="center" vertical="center" wrapText="1"/>
    </xf>
    <xf numFmtId="0" fontId="25" fillId="30" borderId="18" xfId="1" applyFont="1" applyFill="1" applyBorder="1" applyAlignment="1">
      <alignment horizontal="center" vertical="center" wrapText="1"/>
    </xf>
    <xf numFmtId="0" fontId="21" fillId="6" borderId="3" xfId="0" applyFont="1" applyFill="1" applyBorder="1" applyAlignment="1">
      <alignment vertical="center" wrapText="1"/>
    </xf>
    <xf numFmtId="0" fontId="5" fillId="0" borderId="1" xfId="0" applyFont="1" applyBorder="1" applyAlignment="1">
      <alignment horizontal="center" vertical="center" wrapText="1"/>
    </xf>
    <xf numFmtId="0" fontId="21" fillId="6" borderId="1" xfId="0" applyFont="1" applyFill="1" applyBorder="1" applyAlignment="1">
      <alignment vertical="center" wrapText="1"/>
    </xf>
    <xf numFmtId="3" fontId="5" fillId="0" borderId="1" xfId="0" applyNumberFormat="1" applyFont="1" applyBorder="1" applyAlignment="1">
      <alignment horizontal="center" vertical="center" wrapText="1"/>
    </xf>
    <xf numFmtId="0" fontId="5" fillId="0" borderId="3" xfId="0" applyFont="1" applyBorder="1" applyAlignment="1">
      <alignment horizontal="center" vertical="center" wrapText="1"/>
    </xf>
    <xf numFmtId="165" fontId="5" fillId="0" borderId="1" xfId="0" applyNumberFormat="1" applyFont="1" applyBorder="1" applyAlignment="1">
      <alignment horizontal="center" vertical="center" wrapText="1"/>
    </xf>
    <xf numFmtId="165" fontId="20" fillId="0" borderId="1"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20" fillId="0" borderId="1"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5" fontId="20" fillId="0" borderId="3" xfId="0" applyNumberFormat="1" applyFont="1" applyBorder="1" applyAlignment="1">
      <alignment horizontal="center" vertical="center" wrapText="1"/>
    </xf>
    <xf numFmtId="0" fontId="21" fillId="6" borderId="1" xfId="0" applyFont="1" applyFill="1" applyBorder="1" applyAlignment="1">
      <alignment horizontal="center" vertical="center" wrapText="1"/>
    </xf>
    <xf numFmtId="165" fontId="6" fillId="0" borderId="1" xfId="0" applyNumberFormat="1" applyFont="1" applyBorder="1" applyAlignment="1">
      <alignment horizontal="center" vertical="center" wrapText="1"/>
    </xf>
    <xf numFmtId="0" fontId="5" fillId="27" borderId="0" xfId="0" applyFont="1" applyFill="1"/>
    <xf numFmtId="0" fontId="5" fillId="34" borderId="1" xfId="0" applyFont="1" applyFill="1" applyBorder="1" applyAlignment="1">
      <alignment horizontal="center" vertical="center" wrapText="1"/>
    </xf>
    <xf numFmtId="3" fontId="5" fillId="34" borderId="1" xfId="0" applyNumberFormat="1" applyFont="1" applyFill="1" applyBorder="1" applyAlignment="1">
      <alignment horizontal="center" vertical="center" wrapText="1"/>
    </xf>
    <xf numFmtId="165" fontId="20" fillId="34" borderId="1" xfId="0" applyNumberFormat="1" applyFont="1" applyFill="1" applyBorder="1" applyAlignment="1">
      <alignment horizontal="center" vertical="center" wrapText="1"/>
    </xf>
    <xf numFmtId="165" fontId="5" fillId="34" borderId="1" xfId="0" applyNumberFormat="1" applyFont="1" applyFill="1" applyBorder="1" applyAlignment="1">
      <alignment horizontal="center" vertical="center" wrapText="1"/>
    </xf>
    <xf numFmtId="164" fontId="20" fillId="34" borderId="1" xfId="0" applyNumberFormat="1" applyFont="1" applyFill="1" applyBorder="1" applyAlignment="1">
      <alignment horizontal="center" vertical="center" wrapText="1"/>
    </xf>
    <xf numFmtId="164" fontId="5" fillId="34" borderId="1" xfId="0" applyNumberFormat="1" applyFont="1" applyFill="1" applyBorder="1" applyAlignment="1">
      <alignment horizontal="center" vertical="center" wrapText="1"/>
    </xf>
    <xf numFmtId="165" fontId="20" fillId="34" borderId="3" xfId="0" applyNumberFormat="1" applyFont="1" applyFill="1" applyBorder="1" applyAlignment="1">
      <alignment horizontal="center" vertical="center" wrapText="1"/>
    </xf>
    <xf numFmtId="165" fontId="5" fillId="34" borderId="3" xfId="0" applyNumberFormat="1" applyFont="1" applyFill="1" applyBorder="1" applyAlignment="1">
      <alignment horizontal="center" vertical="center" wrapText="1"/>
    </xf>
    <xf numFmtId="0" fontId="5" fillId="34" borderId="3" xfId="0" applyFont="1" applyFill="1" applyBorder="1" applyAlignment="1">
      <alignment horizontal="center" vertical="center" wrapText="1"/>
    </xf>
    <xf numFmtId="165" fontId="6" fillId="34" borderId="1" xfId="0" applyNumberFormat="1" applyFont="1" applyFill="1" applyBorder="1" applyAlignment="1">
      <alignment horizontal="center" vertical="center" wrapText="1"/>
    </xf>
    <xf numFmtId="0" fontId="12" fillId="5" borderId="0" xfId="0" applyFont="1" applyFill="1"/>
    <xf numFmtId="0" fontId="26" fillId="0" borderId="28" xfId="10" applyBorder="1" applyAlignment="1" applyProtection="1">
      <alignment wrapText="1"/>
    </xf>
    <xf numFmtId="0" fontId="38" fillId="27" borderId="0" xfId="10" applyNumberFormat="1" applyFont="1" applyFill="1" applyBorder="1" applyAlignment="1" applyProtection="1">
      <alignment horizontal="left" vertical="center" wrapText="1"/>
    </xf>
    <xf numFmtId="165" fontId="38" fillId="27" borderId="0" xfId="10" applyNumberFormat="1" applyFont="1" applyFill="1" applyBorder="1" applyAlignment="1" applyProtection="1">
      <alignment horizontal="left" vertical="center" wrapText="1"/>
    </xf>
    <xf numFmtId="0" fontId="37" fillId="27" borderId="0" xfId="0" applyFont="1" applyFill="1"/>
    <xf numFmtId="0" fontId="25" fillId="27" borderId="0" xfId="1" applyFont="1" applyFill="1" applyAlignment="1">
      <alignment horizontal="center" vertical="center" wrapText="1"/>
    </xf>
    <xf numFmtId="0" fontId="25" fillId="27" borderId="0" xfId="0" applyFont="1" applyFill="1" applyAlignment="1">
      <alignment horizontal="center" vertical="center" wrapText="1"/>
    </xf>
    <xf numFmtId="165" fontId="25" fillId="27" borderId="0" xfId="1" applyNumberFormat="1" applyFont="1" applyFill="1" applyAlignment="1">
      <alignment horizontal="center" vertical="center" wrapText="1"/>
    </xf>
    <xf numFmtId="0" fontId="16" fillId="17" borderId="24" xfId="0" applyFont="1" applyFill="1" applyBorder="1" applyAlignment="1">
      <alignment horizontal="center" vertical="center" wrapText="1"/>
    </xf>
    <xf numFmtId="165" fontId="16" fillId="17" borderId="24" xfId="0" applyNumberFormat="1" applyFont="1" applyFill="1" applyBorder="1" applyAlignment="1">
      <alignment horizontal="center" vertical="center" wrapText="1"/>
    </xf>
    <xf numFmtId="0" fontId="16" fillId="19" borderId="24" xfId="1" applyFont="1" applyFill="1" applyBorder="1" applyAlignment="1">
      <alignment horizontal="center" vertical="center" wrapText="1"/>
    </xf>
    <xf numFmtId="49" fontId="20" fillId="2" borderId="27" xfId="0" applyNumberFormat="1" applyFont="1" applyFill="1" applyBorder="1" applyAlignment="1">
      <alignment horizontal="center" vertical="center" wrapText="1"/>
    </xf>
    <xf numFmtId="49" fontId="20" fillId="18" borderId="27" xfId="0" applyNumberFormat="1" applyFont="1" applyFill="1" applyBorder="1" applyAlignment="1">
      <alignment horizontal="center" vertical="center" wrapText="1"/>
    </xf>
    <xf numFmtId="165" fontId="20" fillId="18" borderId="3" xfId="0" applyNumberFormat="1" applyFont="1" applyFill="1" applyBorder="1" applyAlignment="1">
      <alignment horizontal="center" vertical="center" wrapText="1"/>
    </xf>
    <xf numFmtId="0" fontId="20" fillId="0" borderId="3" xfId="0" applyFont="1" applyBorder="1" applyAlignment="1">
      <alignment horizontal="center" vertical="center" wrapText="1"/>
    </xf>
    <xf numFmtId="0" fontId="20" fillId="34" borderId="3" xfId="0" applyFont="1" applyFill="1" applyBorder="1" applyAlignment="1">
      <alignment horizontal="center" vertical="center" wrapText="1"/>
    </xf>
    <xf numFmtId="49" fontId="20" fillId="18" borderId="20" xfId="0" applyNumberFormat="1" applyFont="1" applyFill="1" applyBorder="1" applyAlignment="1">
      <alignment horizontal="center" vertical="center" wrapText="1"/>
    </xf>
    <xf numFmtId="49" fontId="20" fillId="27" borderId="0" xfId="0" applyNumberFormat="1" applyFont="1" applyFill="1" applyAlignment="1">
      <alignment horizontal="center" vertical="center" wrapText="1"/>
    </xf>
    <xf numFmtId="165" fontId="20" fillId="27" borderId="0" xfId="0" applyNumberFormat="1" applyFont="1" applyFill="1" applyAlignment="1">
      <alignment horizontal="center" vertical="center" wrapText="1"/>
    </xf>
    <xf numFmtId="0" fontId="16" fillId="17" borderId="24" xfId="1"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53" xfId="0" applyFont="1" applyBorder="1" applyAlignment="1">
      <alignment horizontal="center" vertical="center" wrapText="1"/>
    </xf>
    <xf numFmtId="0" fontId="16" fillId="17" borderId="18" xfId="1" applyFont="1" applyFill="1" applyBorder="1" applyAlignment="1">
      <alignment horizontal="center" vertical="center" wrapText="1"/>
    </xf>
    <xf numFmtId="49" fontId="20" fillId="18" borderId="61" xfId="0" applyNumberFormat="1" applyFont="1" applyFill="1" applyBorder="1" applyAlignment="1">
      <alignment horizontal="center" vertical="center" wrapText="1"/>
    </xf>
    <xf numFmtId="165" fontId="20" fillId="18" borderId="61" xfId="0" applyNumberFormat="1" applyFont="1" applyFill="1" applyBorder="1" applyAlignment="1">
      <alignment horizontal="center" vertical="center" wrapText="1"/>
    </xf>
    <xf numFmtId="0" fontId="5" fillId="0" borderId="61" xfId="0" applyFont="1" applyBorder="1" applyAlignment="1">
      <alignment horizontal="center" vertical="center" wrapText="1"/>
    </xf>
    <xf numFmtId="165" fontId="20" fillId="0" borderId="61" xfId="0" applyNumberFormat="1" applyFont="1" applyBorder="1" applyAlignment="1">
      <alignment horizontal="center" vertical="center" wrapText="1"/>
    </xf>
    <xf numFmtId="0" fontId="16" fillId="19" borderId="18" xfId="1" applyFont="1" applyFill="1" applyBorder="1" applyAlignment="1">
      <alignment horizontal="center" vertical="center" wrapText="1"/>
    </xf>
    <xf numFmtId="0" fontId="20" fillId="34"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5" fillId="0" borderId="1" xfId="8" applyNumberFormat="1" applyFont="1" applyFill="1" applyBorder="1" applyAlignment="1" applyProtection="1">
      <alignment horizontal="center" vertical="center" wrapText="1"/>
    </xf>
    <xf numFmtId="0" fontId="33" fillId="0" borderId="1" xfId="0" applyFont="1" applyBorder="1" applyAlignment="1">
      <alignment horizontal="center" vertical="center" wrapText="1"/>
    </xf>
    <xf numFmtId="165" fontId="5" fillId="5" borderId="0" xfId="0" applyNumberFormat="1" applyFont="1" applyFill="1"/>
    <xf numFmtId="0" fontId="5" fillId="27" borderId="0" xfId="0" applyFont="1" applyFill="1" applyAlignment="1">
      <alignment wrapText="1"/>
    </xf>
    <xf numFmtId="0" fontId="25" fillId="27" borderId="0" xfId="1" applyFont="1" applyFill="1" applyAlignment="1">
      <alignment vertical="center" wrapText="1"/>
    </xf>
    <xf numFmtId="0" fontId="6" fillId="9" borderId="65" xfId="1" applyFont="1" applyFill="1" applyBorder="1" applyAlignment="1">
      <alignment horizontal="center" vertical="center" wrapText="1"/>
    </xf>
    <xf numFmtId="0" fontId="5" fillId="13" borderId="65" xfId="0" applyFont="1" applyFill="1" applyBorder="1" applyAlignment="1">
      <alignment horizontal="center" vertical="center" wrapText="1"/>
    </xf>
    <xf numFmtId="0" fontId="21" fillId="9" borderId="65" xfId="0" applyFont="1" applyFill="1" applyBorder="1" applyAlignment="1">
      <alignment horizontal="center" vertical="center" wrapText="1"/>
    </xf>
    <xf numFmtId="167" fontId="5" fillId="13" borderId="65" xfId="4" applyNumberFormat="1" applyFont="1" applyFill="1" applyBorder="1" applyAlignment="1" applyProtection="1">
      <alignment horizontal="center" vertical="center"/>
    </xf>
    <xf numFmtId="0" fontId="5" fillId="16" borderId="65" xfId="0" applyFont="1" applyFill="1" applyBorder="1" applyAlignment="1">
      <alignment horizontal="center" vertical="center" wrapText="1"/>
    </xf>
    <xf numFmtId="0" fontId="39" fillId="27" borderId="0" xfId="2" applyFont="1" applyFill="1" applyAlignment="1">
      <alignment horizontal="center" vertical="center" wrapText="1"/>
    </xf>
    <xf numFmtId="3" fontId="5" fillId="2" borderId="1" xfId="0" applyNumberFormat="1" applyFont="1" applyFill="1" applyBorder="1" applyAlignment="1">
      <alignment horizontal="center" vertical="center" wrapText="1"/>
    </xf>
    <xf numFmtId="164" fontId="20" fillId="2" borderId="1" xfId="0" applyNumberFormat="1" applyFont="1" applyFill="1" applyBorder="1" applyAlignment="1">
      <alignment horizontal="center" vertical="center" wrapText="1"/>
    </xf>
    <xf numFmtId="165" fontId="6" fillId="2" borderId="1" xfId="0" applyNumberFormat="1" applyFont="1" applyFill="1" applyBorder="1" applyAlignment="1">
      <alignment horizontal="center" vertical="center" wrapText="1"/>
    </xf>
    <xf numFmtId="0" fontId="26" fillId="2" borderId="27" xfId="10" applyNumberFormat="1" applyFill="1" applyBorder="1" applyAlignment="1" applyProtection="1">
      <alignment vertical="center" wrapText="1"/>
    </xf>
    <xf numFmtId="0" fontId="26" fillId="2" borderId="28" xfId="10" applyNumberFormat="1" applyFill="1" applyBorder="1" applyAlignment="1" applyProtection="1">
      <alignment vertical="center" wrapText="1"/>
    </xf>
    <xf numFmtId="165" fontId="26" fillId="2" borderId="28" xfId="10" applyNumberFormat="1" applyFill="1" applyBorder="1" applyAlignment="1" applyProtection="1">
      <alignment vertical="center" wrapText="1"/>
    </xf>
    <xf numFmtId="165" fontId="20" fillId="18" borderId="27" xfId="0" applyNumberFormat="1" applyFont="1" applyFill="1" applyBorder="1" applyAlignment="1">
      <alignment horizontal="left" vertical="center" wrapText="1"/>
    </xf>
    <xf numFmtId="165" fontId="5" fillId="2" borderId="3" xfId="9" applyNumberFormat="1" applyFont="1" applyFill="1" applyBorder="1" applyAlignment="1" applyProtection="1">
      <alignment horizontal="center" vertical="center" wrapText="1"/>
    </xf>
    <xf numFmtId="165" fontId="20" fillId="18" borderId="5" xfId="0" applyNumberFormat="1" applyFont="1" applyFill="1" applyBorder="1" applyAlignment="1">
      <alignment horizontal="left" vertical="center" wrapText="1"/>
    </xf>
    <xf numFmtId="49" fontId="37" fillId="27" borderId="0" xfId="0" applyNumberFormat="1" applyFont="1" applyFill="1" applyAlignment="1">
      <alignment horizontal="center" vertical="center" wrapText="1"/>
    </xf>
    <xf numFmtId="49" fontId="37" fillId="27" borderId="17" xfId="0" applyNumberFormat="1" applyFont="1" applyFill="1" applyBorder="1" applyAlignment="1">
      <alignment horizontal="center" vertical="center" wrapText="1"/>
    </xf>
    <xf numFmtId="165" fontId="37" fillId="27" borderId="43" xfId="0" applyNumberFormat="1" applyFont="1" applyFill="1" applyBorder="1" applyAlignment="1">
      <alignment horizontal="left" vertical="center" wrapText="1"/>
    </xf>
    <xf numFmtId="165" fontId="37" fillId="27" borderId="0" xfId="9" applyNumberFormat="1" applyFont="1" applyFill="1" applyBorder="1" applyAlignment="1" applyProtection="1">
      <alignment horizontal="center" vertical="center" wrapText="1"/>
    </xf>
    <xf numFmtId="165" fontId="20" fillId="18" borderId="27" xfId="0" applyNumberFormat="1" applyFont="1" applyFill="1" applyBorder="1" applyAlignment="1">
      <alignment vertical="center" wrapText="1"/>
    </xf>
    <xf numFmtId="165" fontId="37" fillId="27" borderId="0" xfId="0" applyNumberFormat="1" applyFont="1" applyFill="1" applyAlignment="1">
      <alignment vertical="center" wrapText="1"/>
    </xf>
    <xf numFmtId="165" fontId="20" fillId="18" borderId="20" xfId="0" applyNumberFormat="1" applyFont="1" applyFill="1" applyBorder="1" applyAlignment="1">
      <alignment horizontal="left" vertical="center" wrapText="1"/>
    </xf>
    <xf numFmtId="0" fontId="5" fillId="0" borderId="3" xfId="8" applyNumberFormat="1" applyFont="1" applyFill="1" applyBorder="1" applyAlignment="1" applyProtection="1">
      <alignment horizontal="center" vertical="center" wrapText="1"/>
    </xf>
    <xf numFmtId="165" fontId="37" fillId="27" borderId="0" xfId="0" applyNumberFormat="1" applyFont="1" applyFill="1" applyAlignment="1">
      <alignment horizontal="left" vertical="center" wrapText="1"/>
    </xf>
    <xf numFmtId="0" fontId="5" fillId="5" borderId="25" xfId="0" applyFont="1" applyFill="1" applyBorder="1"/>
    <xf numFmtId="0" fontId="5" fillId="5" borderId="66" xfId="0" applyFont="1" applyFill="1" applyBorder="1"/>
    <xf numFmtId="0" fontId="40" fillId="27" borderId="43" xfId="2" applyFont="1" applyFill="1" applyBorder="1" applyAlignment="1">
      <alignment horizontal="center" vertical="center" wrapText="1"/>
    </xf>
    <xf numFmtId="0" fontId="40" fillId="27" borderId="0" xfId="2" applyFont="1" applyFill="1" applyAlignment="1">
      <alignment horizontal="center" vertical="center" wrapText="1"/>
    </xf>
    <xf numFmtId="0" fontId="21" fillId="4" borderId="3" xfId="0" applyFont="1" applyFill="1" applyBorder="1" applyAlignment="1">
      <alignment vertical="center" wrapText="1"/>
    </xf>
    <xf numFmtId="0" fontId="21" fillId="4" borderId="1" xfId="0" applyFont="1" applyFill="1" applyBorder="1" applyAlignment="1">
      <alignment vertical="center" wrapText="1"/>
    </xf>
    <xf numFmtId="164" fontId="5" fillId="5" borderId="0" xfId="0" applyNumberFormat="1" applyFont="1" applyFill="1"/>
    <xf numFmtId="164" fontId="5" fillId="0" borderId="3" xfId="0" applyNumberFormat="1" applyFont="1" applyBorder="1" applyAlignment="1">
      <alignment horizontal="center" vertical="center" wrapText="1"/>
    </xf>
    <xf numFmtId="0" fontId="21" fillId="4" borderId="1" xfId="0" applyFont="1" applyFill="1" applyBorder="1" applyAlignment="1">
      <alignment horizontal="center" vertical="center" wrapText="1"/>
    </xf>
    <xf numFmtId="0" fontId="40" fillId="27" borderId="6" xfId="2" applyFont="1" applyFill="1" applyBorder="1" applyAlignment="1">
      <alignment horizontal="center" vertical="center" wrapText="1"/>
    </xf>
    <xf numFmtId="165" fontId="5" fillId="2"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5" fontId="5" fillId="2" borderId="3"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28" borderId="1" xfId="0" applyFont="1" applyFill="1" applyBorder="1" applyAlignment="1">
      <alignment horizontal="center" vertical="center" wrapText="1"/>
    </xf>
    <xf numFmtId="0" fontId="37" fillId="27" borderId="0" xfId="2" applyFont="1" applyFill="1" applyAlignment="1">
      <alignment horizontal="center" vertical="center" wrapText="1"/>
    </xf>
    <xf numFmtId="0" fontId="25" fillId="27" borderId="0" xfId="0" applyFont="1" applyFill="1" applyAlignment="1">
      <alignment horizontal="left" vertical="center" wrapText="1"/>
    </xf>
    <xf numFmtId="49" fontId="5" fillId="18" borderId="27" xfId="0" applyNumberFormat="1" applyFont="1" applyFill="1" applyBorder="1" applyAlignment="1">
      <alignment horizontal="center" vertical="center" wrapText="1"/>
    </xf>
    <xf numFmtId="165" fontId="20" fillId="18" borderId="3" xfId="0" applyNumberFormat="1" applyFont="1" applyFill="1" applyBorder="1" applyAlignment="1">
      <alignment horizontal="left" vertical="center" wrapText="1"/>
    </xf>
    <xf numFmtId="49" fontId="20" fillId="18" borderId="5" xfId="0" applyNumberFormat="1" applyFont="1" applyFill="1" applyBorder="1" applyAlignment="1">
      <alignment horizontal="center" vertical="center" wrapText="1"/>
    </xf>
    <xf numFmtId="49" fontId="5" fillId="18" borderId="5" xfId="0" applyNumberFormat="1" applyFont="1" applyFill="1" applyBorder="1" applyAlignment="1">
      <alignment horizontal="center" vertical="center" wrapText="1"/>
    </xf>
    <xf numFmtId="165" fontId="20" fillId="18" borderId="1" xfId="0" applyNumberFormat="1" applyFont="1" applyFill="1" applyBorder="1" applyAlignment="1">
      <alignment horizontal="center" vertical="center" wrapText="1"/>
    </xf>
    <xf numFmtId="165" fontId="37" fillId="27" borderId="0" xfId="0" applyNumberFormat="1" applyFont="1" applyFill="1" applyAlignment="1">
      <alignment horizontal="center" vertical="center" wrapText="1"/>
    </xf>
    <xf numFmtId="0" fontId="20" fillId="0" borderId="3" xfId="0" applyFont="1" applyBorder="1" applyAlignment="1">
      <alignment horizontal="center" vertical="center"/>
    </xf>
    <xf numFmtId="0" fontId="20" fillId="0" borderId="1" xfId="0" applyFont="1" applyBorder="1" applyAlignment="1">
      <alignment horizontal="center" vertical="center"/>
    </xf>
    <xf numFmtId="2" fontId="20" fillId="18" borderId="27" xfId="0" applyNumberFormat="1" applyFont="1" applyFill="1" applyBorder="1" applyAlignment="1">
      <alignment horizontal="center" vertical="center" wrapText="1"/>
    </xf>
    <xf numFmtId="0" fontId="5" fillId="5" borderId="0" xfId="0" applyFont="1" applyFill="1" applyAlignment="1">
      <alignment horizontal="left"/>
    </xf>
    <xf numFmtId="0" fontId="38" fillId="27" borderId="0" xfId="10" applyNumberFormat="1" applyFont="1" applyFill="1" applyBorder="1" applyAlignment="1" applyProtection="1">
      <alignment vertical="center" wrapText="1"/>
    </xf>
    <xf numFmtId="165" fontId="20" fillId="18" borderId="20" xfId="0" applyNumberFormat="1" applyFont="1" applyFill="1" applyBorder="1" applyAlignment="1">
      <alignment vertical="center" wrapText="1"/>
    </xf>
    <xf numFmtId="165" fontId="37" fillId="27" borderId="17" xfId="0" applyNumberFormat="1" applyFont="1" applyFill="1" applyBorder="1" applyAlignment="1">
      <alignment vertical="center" wrapText="1"/>
    </xf>
    <xf numFmtId="49" fontId="20" fillId="18" borderId="1" xfId="0" applyNumberFormat="1" applyFont="1" applyFill="1" applyBorder="1" applyAlignment="1">
      <alignment horizontal="center" vertical="center" wrapText="1"/>
    </xf>
    <xf numFmtId="165" fontId="20" fillId="18" borderId="1" xfId="0" applyNumberFormat="1" applyFont="1" applyFill="1" applyBorder="1" applyAlignment="1">
      <alignment vertical="center" wrapText="1"/>
    </xf>
    <xf numFmtId="49" fontId="5" fillId="18" borderId="20" xfId="0" applyNumberFormat="1" applyFont="1" applyFill="1" applyBorder="1" applyAlignment="1">
      <alignment horizontal="center" vertical="center" wrapText="1"/>
    </xf>
    <xf numFmtId="165" fontId="5" fillId="18" borderId="20" xfId="0" applyNumberFormat="1" applyFont="1" applyFill="1" applyBorder="1" applyAlignment="1">
      <alignment vertical="center" wrapText="1"/>
    </xf>
    <xf numFmtId="165" fontId="5" fillId="18" borderId="3" xfId="0" applyNumberFormat="1" applyFont="1" applyFill="1" applyBorder="1" applyAlignment="1">
      <alignment horizontal="center" vertical="center" wrapText="1"/>
    </xf>
    <xf numFmtId="0" fontId="35" fillId="35" borderId="5" xfId="2" applyFont="1" applyFill="1" applyBorder="1" applyAlignment="1">
      <alignment horizontal="center" vertical="center" wrapText="1"/>
    </xf>
    <xf numFmtId="0" fontId="35" fillId="35" borderId="5" xfId="0" applyFont="1" applyFill="1" applyBorder="1" applyAlignment="1" applyProtection="1">
      <alignment horizontal="center" vertical="center" wrapText="1"/>
      <protection locked="0"/>
    </xf>
    <xf numFmtId="0" fontId="35" fillId="35" borderId="0" xfId="2" applyFont="1" applyFill="1" applyAlignment="1">
      <alignment horizontal="center" wrapText="1"/>
    </xf>
    <xf numFmtId="0" fontId="1" fillId="35" borderId="5" xfId="2" applyFont="1" applyFill="1" applyBorder="1" applyAlignment="1">
      <alignment horizontal="center" vertical="center" wrapText="1"/>
    </xf>
    <xf numFmtId="0" fontId="36" fillId="0" borderId="1" xfId="0" applyFont="1" applyBorder="1" applyAlignment="1" applyProtection="1">
      <alignment horizontal="center" vertical="center" wrapText="1"/>
      <protection locked="0"/>
    </xf>
    <xf numFmtId="8" fontId="35" fillId="0" borderId="1" xfId="2" applyNumberFormat="1" applyFont="1" applyBorder="1" applyAlignment="1">
      <alignment horizontal="center" wrapText="1"/>
    </xf>
    <xf numFmtId="3" fontId="36" fillId="0" borderId="1" xfId="0" applyNumberFormat="1" applyFont="1" applyBorder="1" applyAlignment="1" applyProtection="1">
      <alignment horizontal="center" vertical="center" wrapText="1"/>
      <protection locked="0"/>
    </xf>
    <xf numFmtId="164" fontId="35" fillId="0" borderId="1" xfId="5" applyNumberFormat="1" applyFont="1" applyFill="1" applyBorder="1" applyAlignment="1" applyProtection="1">
      <alignment horizontal="center" vertical="center" wrapText="1"/>
      <protection locked="0"/>
    </xf>
    <xf numFmtId="165" fontId="35" fillId="0" borderId="1" xfId="0" applyNumberFormat="1" applyFont="1" applyBorder="1" applyAlignment="1" applyProtection="1">
      <alignment horizontal="center" vertical="center" wrapText="1"/>
      <protection locked="0"/>
    </xf>
    <xf numFmtId="0" fontId="35" fillId="0" borderId="1" xfId="0" applyFont="1" applyBorder="1" applyAlignment="1" applyProtection="1">
      <alignment horizontal="center" vertical="top" wrapText="1"/>
      <protection locked="0"/>
    </xf>
    <xf numFmtId="164" fontId="35" fillId="0" borderId="1" xfId="0" applyNumberFormat="1" applyFont="1" applyBorder="1" applyAlignment="1" applyProtection="1">
      <alignment horizontal="center" vertical="center" wrapText="1"/>
      <protection locked="0"/>
    </xf>
    <xf numFmtId="0" fontId="14" fillId="21" borderId="5" xfId="0" applyFont="1" applyFill="1" applyBorder="1" applyAlignment="1">
      <alignment horizontal="center" vertical="center" wrapText="1"/>
    </xf>
    <xf numFmtId="0" fontId="14" fillId="21" borderId="2" xfId="0" applyFont="1" applyFill="1" applyBorder="1" applyAlignment="1">
      <alignment horizontal="center" vertical="center" wrapText="1"/>
    </xf>
    <xf numFmtId="0" fontId="23" fillId="2" borderId="5" xfId="0" applyFont="1" applyFill="1" applyBorder="1" applyAlignment="1">
      <alignment horizontal="left" vertical="center" wrapText="1"/>
    </xf>
    <xf numFmtId="0" fontId="23" fillId="0" borderId="6" xfId="0" applyFont="1" applyBorder="1" applyAlignment="1">
      <alignment horizontal="left" vertical="center" wrapText="1"/>
    </xf>
    <xf numFmtId="0" fontId="0" fillId="0" borderId="6" xfId="0" applyBorder="1" applyAlignment="1">
      <alignment wrapText="1"/>
    </xf>
    <xf numFmtId="0" fontId="0" fillId="0" borderId="2" xfId="0" applyBorder="1" applyAlignment="1">
      <alignment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49" xfId="0" applyFont="1" applyFill="1" applyBorder="1" applyAlignment="1">
      <alignment horizontal="left" vertical="center" wrapText="1" indent="1"/>
    </xf>
    <xf numFmtId="0" fontId="5" fillId="2" borderId="50" xfId="0" applyFont="1" applyFill="1" applyBorder="1" applyAlignment="1">
      <alignment horizontal="left" wrapText="1" indent="1"/>
    </xf>
    <xf numFmtId="0" fontId="5" fillId="2" borderId="51" xfId="0" applyFont="1" applyFill="1" applyBorder="1" applyAlignment="1">
      <alignment horizontal="left" wrapText="1" indent="1"/>
    </xf>
    <xf numFmtId="0" fontId="11" fillId="20" borderId="46" xfId="0" applyFont="1" applyFill="1" applyBorder="1" applyAlignment="1">
      <alignment horizontal="center" vertical="center" wrapText="1"/>
    </xf>
    <xf numFmtId="0" fontId="5" fillId="20" borderId="46" xfId="0" applyFont="1" applyFill="1" applyBorder="1" applyAlignment="1">
      <alignment wrapText="1"/>
    </xf>
    <xf numFmtId="0" fontId="5" fillId="2" borderId="5" xfId="0" applyFont="1" applyFill="1" applyBorder="1" applyAlignment="1">
      <alignment horizontal="left" vertical="center" wrapText="1" indent="1"/>
    </xf>
    <xf numFmtId="0" fontId="5" fillId="2" borderId="6" xfId="0" applyFont="1" applyFill="1" applyBorder="1" applyAlignment="1">
      <alignment horizontal="left" wrapText="1" indent="1"/>
    </xf>
    <xf numFmtId="0" fontId="5" fillId="2" borderId="2" xfId="0" applyFont="1" applyFill="1" applyBorder="1" applyAlignment="1">
      <alignment horizontal="left" wrapText="1" indent="1"/>
    </xf>
    <xf numFmtId="0" fontId="5" fillId="2" borderId="6" xfId="0" applyFont="1" applyFill="1" applyBorder="1" applyAlignment="1">
      <alignment horizontal="left" vertical="center" wrapText="1" indent="1"/>
    </xf>
    <xf numFmtId="0" fontId="5" fillId="2" borderId="45" xfId="0" applyFont="1" applyFill="1" applyBorder="1" applyAlignment="1">
      <alignment horizontal="left" vertical="center" wrapText="1" indent="1"/>
    </xf>
    <xf numFmtId="0" fontId="5" fillId="2" borderId="52" xfId="0" applyFont="1" applyFill="1" applyBorder="1" applyAlignment="1">
      <alignment horizontal="left" wrapText="1" indent="1"/>
    </xf>
    <xf numFmtId="0" fontId="11" fillId="10" borderId="5"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5" fillId="30" borderId="24" xfId="0" applyFont="1" applyFill="1" applyBorder="1" applyAlignment="1">
      <alignment horizontal="center" vertical="center" wrapText="1"/>
    </xf>
    <xf numFmtId="0" fontId="15" fillId="30" borderId="24" xfId="1" applyFont="1" applyFill="1" applyBorder="1" applyAlignment="1">
      <alignment horizontal="center" vertical="center" wrapText="1"/>
    </xf>
    <xf numFmtId="0" fontId="18" fillId="30" borderId="16" xfId="0" applyFont="1" applyFill="1" applyBorder="1" applyAlignment="1">
      <alignment horizontal="center" vertical="center" wrapText="1"/>
    </xf>
    <xf numFmtId="0" fontId="18" fillId="30" borderId="17" xfId="0" applyFont="1" applyFill="1" applyBorder="1" applyAlignment="1">
      <alignment horizontal="center" vertical="center" wrapText="1"/>
    </xf>
    <xf numFmtId="0" fontId="19" fillId="30" borderId="17" xfId="0" applyFont="1" applyFill="1" applyBorder="1" applyAlignment="1">
      <alignment wrapText="1"/>
    </xf>
    <xf numFmtId="0" fontId="19" fillId="30" borderId="22" xfId="0" applyFont="1" applyFill="1" applyBorder="1" applyAlignment="1">
      <alignment wrapText="1"/>
    </xf>
    <xf numFmtId="0" fontId="14" fillId="32" borderId="27" xfId="0" applyFont="1" applyFill="1" applyBorder="1" applyAlignment="1">
      <alignment horizontal="center" vertical="center" wrapText="1"/>
    </xf>
    <xf numFmtId="0" fontId="14" fillId="32" borderId="30" xfId="0" applyFont="1" applyFill="1" applyBorder="1" applyAlignment="1">
      <alignment horizontal="center" vertical="center" wrapText="1"/>
    </xf>
    <xf numFmtId="0" fontId="0" fillId="30" borderId="24" xfId="0" applyFill="1" applyBorder="1" applyAlignment="1">
      <alignment horizontal="center" vertical="center" wrapText="1"/>
    </xf>
    <xf numFmtId="0" fontId="5" fillId="2" borderId="27" xfId="0" applyFont="1" applyFill="1" applyBorder="1" applyAlignment="1">
      <alignment horizontal="left" vertical="center" wrapText="1" indent="1"/>
    </xf>
    <xf numFmtId="0" fontId="5" fillId="2" borderId="28" xfId="0" applyFont="1" applyFill="1" applyBorder="1" applyAlignment="1">
      <alignment horizontal="left" vertical="center" wrapText="1" indent="1"/>
    </xf>
    <xf numFmtId="0" fontId="5" fillId="2" borderId="62" xfId="0" applyFont="1" applyFill="1" applyBorder="1" applyAlignment="1">
      <alignment horizontal="left" vertical="center" wrapText="1" indent="1"/>
    </xf>
    <xf numFmtId="0" fontId="0" fillId="30" borderId="24" xfId="0" applyFill="1" applyBorder="1" applyAlignment="1">
      <alignment wrapText="1"/>
    </xf>
    <xf numFmtId="0" fontId="11" fillId="6" borderId="3" xfId="0" applyFont="1" applyFill="1" applyBorder="1" applyAlignment="1">
      <alignment horizontal="center" vertical="center" wrapText="1"/>
    </xf>
    <xf numFmtId="0" fontId="0" fillId="0" borderId="3" xfId="0" applyBorder="1" applyAlignment="1">
      <alignment horizontal="center" vertical="center" wrapText="1"/>
    </xf>
    <xf numFmtId="0" fontId="11" fillId="6" borderId="5" xfId="0" applyFont="1" applyFill="1" applyBorder="1" applyAlignment="1">
      <alignment vertical="center" wrapText="1"/>
    </xf>
    <xf numFmtId="0" fontId="0" fillId="0" borderId="6" xfId="0" applyBorder="1" applyAlignment="1">
      <alignment vertical="center" wrapText="1"/>
    </xf>
    <xf numFmtId="0" fontId="15" fillId="30" borderId="54" xfId="1" applyFont="1" applyFill="1" applyBorder="1" applyAlignment="1">
      <alignment horizontal="center" vertical="center" wrapText="1"/>
    </xf>
    <xf numFmtId="0" fontId="0" fillId="30" borderId="55" xfId="0" applyFill="1" applyBorder="1" applyAlignment="1">
      <alignment horizontal="center" vertical="center" wrapText="1"/>
    </xf>
    <xf numFmtId="0" fontId="15" fillId="30" borderId="9" xfId="0" applyFont="1" applyFill="1" applyBorder="1" applyAlignment="1">
      <alignment horizontal="center" vertical="center" wrapText="1"/>
    </xf>
    <xf numFmtId="0" fontId="15" fillId="30" borderId="10" xfId="0" applyFont="1" applyFill="1" applyBorder="1" applyAlignment="1">
      <alignment horizontal="center" vertical="center" wrapText="1"/>
    </xf>
    <xf numFmtId="0" fontId="15" fillId="30" borderId="11" xfId="0" applyFont="1" applyFill="1" applyBorder="1" applyAlignment="1">
      <alignment horizontal="center" vertical="center" wrapText="1"/>
    </xf>
    <xf numFmtId="0" fontId="17" fillId="30" borderId="24" xfId="0" applyFont="1" applyFill="1" applyBorder="1" applyAlignment="1">
      <alignment wrapText="1"/>
    </xf>
    <xf numFmtId="0" fontId="11" fillId="8" borderId="5" xfId="0" applyFont="1" applyFill="1" applyBorder="1" applyAlignment="1">
      <alignment horizontal="center" vertical="center" wrapText="1"/>
    </xf>
    <xf numFmtId="0" fontId="0" fillId="8" borderId="2" xfId="0" applyFill="1" applyBorder="1" applyAlignment="1">
      <alignment horizontal="center" vertical="center" wrapText="1"/>
    </xf>
    <xf numFmtId="0" fontId="15" fillId="30" borderId="56" xfId="0" applyFont="1" applyFill="1" applyBorder="1" applyAlignment="1">
      <alignment horizontal="center" vertical="center" wrapText="1"/>
    </xf>
    <xf numFmtId="0" fontId="17" fillId="30" borderId="12" xfId="0" applyFont="1" applyFill="1" applyBorder="1" applyAlignment="1">
      <alignment wrapText="1"/>
    </xf>
    <xf numFmtId="0" fontId="15" fillId="30" borderId="21" xfId="0" applyFont="1" applyFill="1" applyBorder="1" applyAlignment="1">
      <alignment horizontal="center" vertical="center" wrapText="1"/>
    </xf>
    <xf numFmtId="0" fontId="15" fillId="30" borderId="19" xfId="0" applyFont="1" applyFill="1" applyBorder="1" applyAlignment="1">
      <alignment horizontal="center" vertical="center" wrapText="1"/>
    </xf>
    <xf numFmtId="0" fontId="15" fillId="30" borderId="19" xfId="1" applyFont="1" applyFill="1" applyBorder="1" applyAlignment="1">
      <alignment horizontal="center" vertical="center" wrapText="1"/>
    </xf>
    <xf numFmtId="0" fontId="14" fillId="30" borderId="57" xfId="1" applyFont="1" applyFill="1" applyBorder="1" applyAlignment="1">
      <alignment horizontal="center" vertical="center" wrapText="1"/>
    </xf>
    <xf numFmtId="0" fontId="14" fillId="30" borderId="58" xfId="1" applyFont="1" applyFill="1" applyBorder="1" applyAlignment="1">
      <alignment horizontal="center" vertical="center" wrapText="1"/>
    </xf>
    <xf numFmtId="0" fontId="14" fillId="30" borderId="59" xfId="1" applyFont="1" applyFill="1" applyBorder="1" applyAlignment="1">
      <alignment horizontal="center" vertical="center" wrapText="1"/>
    </xf>
    <xf numFmtId="0" fontId="15" fillId="30" borderId="9" xfId="1" applyFont="1" applyFill="1" applyBorder="1" applyAlignment="1">
      <alignment horizontal="center" vertical="center" wrapText="1"/>
    </xf>
    <xf numFmtId="0" fontId="0" fillId="30" borderId="10" xfId="0" applyFill="1" applyBorder="1" applyAlignment="1">
      <alignment wrapText="1"/>
    </xf>
    <xf numFmtId="0" fontId="0" fillId="30" borderId="11" xfId="0" applyFill="1" applyBorder="1" applyAlignment="1">
      <alignment wrapText="1"/>
    </xf>
    <xf numFmtId="0" fontId="6" fillId="2" borderId="42" xfId="0" applyFont="1" applyFill="1" applyBorder="1" applyAlignment="1">
      <alignment horizontal="left" vertical="center" wrapText="1"/>
    </xf>
    <xf numFmtId="0" fontId="6" fillId="2" borderId="43" xfId="0" applyFont="1" applyFill="1" applyBorder="1" applyAlignment="1">
      <alignment horizontal="left" vertical="center" wrapText="1"/>
    </xf>
    <xf numFmtId="0" fontId="5" fillId="0" borderId="43" xfId="0" applyFont="1" applyBorder="1" applyAlignment="1">
      <alignment wrapText="1"/>
    </xf>
    <xf numFmtId="0" fontId="5" fillId="0" borderId="44" xfId="0" applyFont="1" applyBorder="1" applyAlignment="1">
      <alignment wrapText="1"/>
    </xf>
    <xf numFmtId="0" fontId="14" fillId="30" borderId="13" xfId="1" applyFont="1" applyFill="1" applyBorder="1" applyAlignment="1">
      <alignment horizontal="center" vertical="center" wrapText="1"/>
    </xf>
    <xf numFmtId="0" fontId="0" fillId="30" borderId="14" xfId="0" applyFill="1" applyBorder="1" applyAlignment="1">
      <alignment horizontal="center" vertical="center" wrapText="1"/>
    </xf>
    <xf numFmtId="0" fontId="0" fillId="30" borderId="15" xfId="0" applyFill="1" applyBorder="1" applyAlignment="1">
      <alignment horizontal="center" vertical="center" wrapText="1"/>
    </xf>
    <xf numFmtId="0" fontId="14" fillId="30" borderId="9" xfId="1" applyFont="1" applyFill="1" applyBorder="1" applyAlignment="1">
      <alignment horizontal="center" vertical="center" wrapText="1"/>
    </xf>
    <xf numFmtId="0" fontId="0" fillId="30" borderId="10" xfId="0" applyFill="1" applyBorder="1" applyAlignment="1">
      <alignment horizontal="center" vertical="center" wrapText="1"/>
    </xf>
    <xf numFmtId="0" fontId="0" fillId="30" borderId="11" xfId="0" applyFill="1" applyBorder="1" applyAlignment="1">
      <alignment horizontal="center" vertical="center" wrapText="1"/>
    </xf>
    <xf numFmtId="0" fontId="14" fillId="30" borderId="14" xfId="1" applyFont="1" applyFill="1" applyBorder="1" applyAlignment="1">
      <alignment horizontal="center" vertical="center" wrapText="1"/>
    </xf>
    <xf numFmtId="0" fontId="15" fillId="30" borderId="9" xfId="0" applyFont="1" applyFill="1" applyBorder="1" applyAlignment="1">
      <alignment horizontal="left" vertical="center" wrapText="1"/>
    </xf>
    <xf numFmtId="0" fontId="16" fillId="30" borderId="10" xfId="0" applyFont="1" applyFill="1" applyBorder="1" applyAlignment="1">
      <alignment horizontal="left" vertical="center" wrapText="1"/>
    </xf>
    <xf numFmtId="0" fontId="16" fillId="30" borderId="10" xfId="0" applyFont="1" applyFill="1" applyBorder="1"/>
    <xf numFmtId="0" fontId="16" fillId="30" borderId="11" xfId="0" applyFont="1" applyFill="1" applyBorder="1"/>
    <xf numFmtId="0" fontId="21" fillId="6" borderId="4" xfId="0" applyFont="1" applyFill="1" applyBorder="1" applyAlignment="1">
      <alignment horizontal="center" vertical="center" wrapText="1"/>
    </xf>
    <xf numFmtId="0" fontId="5" fillId="0" borderId="3" xfId="0" applyFont="1" applyBorder="1" applyAlignment="1">
      <alignment horizontal="center" vertical="center" wrapText="1"/>
    </xf>
    <xf numFmtId="0" fontId="21" fillId="6" borderId="29" xfId="0" applyFont="1" applyFill="1" applyBorder="1" applyAlignment="1">
      <alignment horizontal="center" vertical="center" wrapText="1"/>
    </xf>
    <xf numFmtId="0" fontId="5" fillId="0" borderId="25" xfId="0" applyFont="1" applyBorder="1" applyAlignment="1">
      <alignment horizontal="center" vertical="center" wrapText="1"/>
    </xf>
    <xf numFmtId="0" fontId="21" fillId="6" borderId="25"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5" fillId="30" borderId="24" xfId="1" applyFont="1" applyFill="1" applyBorder="1" applyAlignment="1">
      <alignment horizontal="center" vertical="center" wrapText="1"/>
    </xf>
    <xf numFmtId="0" fontId="5" fillId="30" borderId="24" xfId="0" applyFont="1" applyFill="1" applyBorder="1" applyAlignment="1">
      <alignment wrapText="1"/>
    </xf>
    <xf numFmtId="0" fontId="25" fillId="30" borderId="24" xfId="1" applyFont="1" applyFill="1" applyBorder="1" applyAlignment="1">
      <alignment horizontal="center" vertical="center"/>
    </xf>
    <xf numFmtId="0" fontId="5" fillId="30" borderId="24" xfId="0" applyFont="1" applyFill="1" applyBorder="1"/>
    <xf numFmtId="0" fontId="25" fillId="30" borderId="9" xfId="1" applyFont="1" applyFill="1" applyBorder="1" applyAlignment="1">
      <alignment horizontal="center" vertical="center" wrapText="1"/>
    </xf>
    <xf numFmtId="0" fontId="5" fillId="30" borderId="10" xfId="0" applyFont="1" applyFill="1" applyBorder="1" applyAlignment="1">
      <alignment wrapText="1"/>
    </xf>
    <xf numFmtId="0" fontId="5" fillId="30" borderId="11" xfId="0" applyFont="1" applyFill="1" applyBorder="1" applyAlignment="1">
      <alignment wrapText="1"/>
    </xf>
    <xf numFmtId="2" fontId="25" fillId="30" borderId="24" xfId="1" applyNumberFormat="1" applyFont="1" applyFill="1" applyBorder="1" applyAlignment="1">
      <alignment horizontal="center" vertical="center" wrapText="1"/>
    </xf>
    <xf numFmtId="2" fontId="5" fillId="30" borderId="24" xfId="0" applyNumberFormat="1" applyFont="1" applyFill="1" applyBorder="1" applyAlignment="1">
      <alignment wrapText="1"/>
    </xf>
    <xf numFmtId="0" fontId="25" fillId="30" borderId="10" xfId="1" applyFont="1" applyFill="1" applyBorder="1" applyAlignment="1">
      <alignment horizontal="center" vertical="center" wrapText="1"/>
    </xf>
    <xf numFmtId="0" fontId="25" fillId="30" borderId="11" xfId="1" applyFont="1" applyFill="1" applyBorder="1" applyAlignment="1">
      <alignment horizontal="center" vertical="center" wrapText="1"/>
    </xf>
    <xf numFmtId="0" fontId="5" fillId="30" borderId="10" xfId="0" applyFont="1" applyFill="1" applyBorder="1"/>
    <xf numFmtId="0" fontId="5" fillId="30" borderId="11" xfId="0" applyFont="1" applyFill="1" applyBorder="1"/>
    <xf numFmtId="2" fontId="25" fillId="30" borderId="9" xfId="1" applyNumberFormat="1" applyFont="1" applyFill="1" applyBorder="1" applyAlignment="1">
      <alignment horizontal="center" vertical="center" wrapText="1"/>
    </xf>
    <xf numFmtId="2" fontId="25" fillId="30" borderId="10" xfId="1" applyNumberFormat="1" applyFont="1" applyFill="1" applyBorder="1" applyAlignment="1">
      <alignment horizontal="center" vertical="center" wrapText="1"/>
    </xf>
    <xf numFmtId="2" fontId="25" fillId="30" borderId="11" xfId="1" applyNumberFormat="1" applyFont="1" applyFill="1" applyBorder="1" applyAlignment="1">
      <alignment horizontal="center" vertical="center" wrapText="1"/>
    </xf>
    <xf numFmtId="0" fontId="25" fillId="30" borderId="18" xfId="1" applyFont="1" applyFill="1" applyBorder="1" applyAlignment="1">
      <alignment horizontal="center" vertical="center" wrapText="1"/>
    </xf>
    <xf numFmtId="0" fontId="5" fillId="30" borderId="19" xfId="0" applyFont="1" applyFill="1" applyBorder="1" applyAlignment="1">
      <alignment wrapText="1"/>
    </xf>
    <xf numFmtId="0" fontId="25" fillId="30" borderId="9" xfId="1" applyFont="1" applyFill="1" applyBorder="1" applyAlignment="1">
      <alignment horizontal="left" vertical="center" wrapText="1" indent="2"/>
    </xf>
    <xf numFmtId="0" fontId="5" fillId="30" borderId="10" xfId="0" applyFont="1" applyFill="1" applyBorder="1" applyAlignment="1">
      <alignment horizontal="left" wrapText="1" indent="2"/>
    </xf>
    <xf numFmtId="0" fontId="5" fillId="30" borderId="11" xfId="0" applyFont="1" applyFill="1" applyBorder="1" applyAlignment="1">
      <alignment horizontal="left" wrapText="1" indent="2"/>
    </xf>
    <xf numFmtId="0" fontId="26" fillId="2" borderId="27" xfId="10" applyNumberFormat="1" applyFill="1" applyBorder="1" applyAlignment="1" applyProtection="1">
      <alignment horizontal="left" vertical="center" wrapText="1"/>
    </xf>
    <xf numFmtId="0" fontId="26" fillId="2" borderId="28" xfId="10" applyNumberFormat="1" applyFill="1" applyBorder="1" applyAlignment="1" applyProtection="1">
      <alignment horizontal="left" vertical="center" wrapText="1"/>
    </xf>
    <xf numFmtId="0" fontId="26" fillId="0" borderId="28" xfId="10" applyBorder="1" applyAlignment="1" applyProtection="1">
      <alignment wrapText="1"/>
    </xf>
    <xf numFmtId="0" fontId="26" fillId="0" borderId="30" xfId="10" applyBorder="1" applyAlignment="1" applyProtection="1">
      <alignment wrapText="1"/>
    </xf>
    <xf numFmtId="0" fontId="25" fillId="30" borderId="5" xfId="1" applyFont="1" applyFill="1" applyBorder="1" applyAlignment="1">
      <alignment horizontal="center" vertical="center" wrapText="1"/>
    </xf>
    <xf numFmtId="0" fontId="25" fillId="30" borderId="6" xfId="1" applyFont="1" applyFill="1" applyBorder="1" applyAlignment="1">
      <alignment horizontal="center" vertical="center" wrapText="1"/>
    </xf>
    <xf numFmtId="0" fontId="25" fillId="30" borderId="2" xfId="1" applyFont="1" applyFill="1" applyBorder="1" applyAlignment="1">
      <alignment horizontal="center" vertical="center" wrapText="1"/>
    </xf>
    <xf numFmtId="0" fontId="6" fillId="2" borderId="44" xfId="0" applyFont="1" applyFill="1" applyBorder="1" applyAlignment="1">
      <alignment horizontal="left" vertical="center" wrapText="1"/>
    </xf>
    <xf numFmtId="0" fontId="25" fillId="30" borderId="40" xfId="1" applyFont="1" applyFill="1" applyBorder="1" applyAlignment="1">
      <alignment horizontal="center" vertical="center" wrapText="1"/>
    </xf>
    <xf numFmtId="0" fontId="25" fillId="30" borderId="26" xfId="1" applyFont="1" applyFill="1" applyBorder="1" applyAlignment="1">
      <alignment horizontal="center" vertical="center" wrapText="1"/>
    </xf>
    <xf numFmtId="0" fontId="25" fillId="30" borderId="41" xfId="1" applyFont="1" applyFill="1" applyBorder="1" applyAlignment="1">
      <alignment horizontal="center" vertical="center" wrapText="1"/>
    </xf>
    <xf numFmtId="0" fontId="6" fillId="27" borderId="0" xfId="0" applyFont="1" applyFill="1" applyAlignment="1">
      <alignment horizontal="center" vertical="center" wrapText="1"/>
    </xf>
    <xf numFmtId="0" fontId="25" fillId="30" borderId="64" xfId="1" applyFont="1" applyFill="1" applyBorder="1" applyAlignment="1">
      <alignment horizontal="center" vertical="center" wrapText="1"/>
    </xf>
    <xf numFmtId="0" fontId="25" fillId="30" borderId="53" xfId="1" applyFont="1" applyFill="1" applyBorder="1" applyAlignment="1">
      <alignment horizontal="center" vertical="center" wrapText="1"/>
    </xf>
    <xf numFmtId="0" fontId="21" fillId="4" borderId="29"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25" fillId="30" borderId="19" xfId="1" applyFont="1" applyFill="1" applyBorder="1" applyAlignment="1">
      <alignment horizontal="center" vertical="center" wrapText="1"/>
    </xf>
    <xf numFmtId="0" fontId="5" fillId="30" borderId="26" xfId="0" applyFont="1" applyFill="1" applyBorder="1" applyAlignment="1">
      <alignment wrapText="1"/>
    </xf>
    <xf numFmtId="0" fontId="5" fillId="30" borderId="41" xfId="0" applyFont="1" applyFill="1" applyBorder="1" applyAlignment="1">
      <alignment wrapText="1"/>
    </xf>
    <xf numFmtId="0" fontId="6" fillId="2" borderId="66"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67" xfId="0" applyFont="1" applyFill="1" applyBorder="1" applyAlignment="1">
      <alignment horizontal="left" vertical="center" wrapText="1"/>
    </xf>
    <xf numFmtId="0" fontId="26" fillId="2" borderId="30" xfId="10" applyNumberFormat="1" applyFill="1" applyBorder="1" applyAlignment="1" applyProtection="1">
      <alignment horizontal="left" vertical="center" wrapText="1"/>
    </xf>
    <xf numFmtId="0" fontId="6" fillId="2" borderId="4" xfId="0" applyFont="1" applyFill="1" applyBorder="1" applyAlignment="1">
      <alignment horizontal="left" vertical="center" wrapText="1"/>
    </xf>
    <xf numFmtId="0" fontId="25" fillId="30" borderId="16" xfId="1" applyFont="1" applyFill="1" applyBorder="1" applyAlignment="1">
      <alignment horizontal="center" vertical="center" wrapText="1"/>
    </xf>
    <xf numFmtId="0" fontId="25" fillId="30" borderId="17" xfId="1" applyFont="1" applyFill="1" applyBorder="1" applyAlignment="1">
      <alignment horizontal="center" vertical="center" wrapText="1"/>
    </xf>
    <xf numFmtId="0" fontId="5" fillId="30" borderId="17" xfId="0" applyFont="1" applyFill="1" applyBorder="1" applyAlignment="1">
      <alignment wrapText="1"/>
    </xf>
    <xf numFmtId="0" fontId="5" fillId="30" borderId="22" xfId="0" applyFont="1" applyFill="1" applyBorder="1" applyAlignment="1">
      <alignment wrapText="1"/>
    </xf>
    <xf numFmtId="0" fontId="26" fillId="2" borderId="3" xfId="10" applyNumberFormat="1" applyFill="1" applyBorder="1" applyAlignment="1" applyProtection="1">
      <alignment horizontal="left"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2" xfId="0" applyFont="1" applyFill="1" applyBorder="1" applyAlignment="1">
      <alignment horizontal="left" vertical="center" wrapText="1"/>
    </xf>
    <xf numFmtId="10" fontId="5" fillId="2" borderId="5"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10" fillId="30" borderId="10" xfId="0" applyFont="1" applyFill="1" applyBorder="1" applyAlignment="1">
      <alignment wrapText="1"/>
    </xf>
    <xf numFmtId="0" fontId="10" fillId="30" borderId="11" xfId="0" applyFont="1" applyFill="1" applyBorder="1" applyAlignment="1">
      <alignment wrapText="1"/>
    </xf>
    <xf numFmtId="0" fontId="14" fillId="30" borderId="16" xfId="1" applyFont="1" applyFill="1" applyBorder="1" applyAlignment="1">
      <alignment horizontal="center" vertical="center" wrapText="1"/>
    </xf>
    <xf numFmtId="0" fontId="13" fillId="30" borderId="22" xfId="0" applyFont="1" applyFill="1" applyBorder="1" applyAlignment="1">
      <alignment horizontal="center" vertical="center" wrapText="1"/>
    </xf>
    <xf numFmtId="10" fontId="5" fillId="2" borderId="1" xfId="0" applyNumberFormat="1" applyFont="1" applyFill="1" applyBorder="1" applyAlignment="1">
      <alignment horizontal="center" vertical="center" wrapText="1"/>
    </xf>
    <xf numFmtId="0" fontId="0" fillId="0" borderId="1" xfId="0" applyBorder="1" applyAlignment="1">
      <alignment wrapText="1"/>
    </xf>
  </cellXfs>
  <cellStyles count="16">
    <cellStyle name="Comma 2" xfId="4" xr:uid="{00000000-0005-0000-0000-000001000000}"/>
    <cellStyle name="Currency" xfId="9" builtinId="4"/>
    <cellStyle name="Currency 2" xfId="5" xr:uid="{00000000-0005-0000-0000-000003000000}"/>
    <cellStyle name="Currency 2 2" xfId="15" xr:uid="{A750B8AB-A13F-4AF7-9931-1A999EF9D155}"/>
    <cellStyle name="Currency 3" xfId="13" xr:uid="{C5C25909-4FFD-401A-B8C9-572EC1A6F31F}"/>
    <cellStyle name="Hyperlink" xfId="10" builtinId="8"/>
    <cellStyle name="Normal" xfId="0" builtinId="0"/>
    <cellStyle name="Normal 2" xfId="2" xr:uid="{00000000-0005-0000-0000-000006000000}"/>
    <cellStyle name="Normal 3" xfId="3" xr:uid="{00000000-0005-0000-0000-000007000000}"/>
    <cellStyle name="Normal 4" xfId="11" xr:uid="{6FE87379-6AB8-420C-9742-8D7BFE353BD8}"/>
    <cellStyle name="Normal 5" xfId="6" xr:uid="{00000000-0005-0000-0000-000008000000}"/>
    <cellStyle name="Normal_SHEET" xfId="1" xr:uid="{00000000-0005-0000-0000-000009000000}"/>
    <cellStyle name="Percent" xfId="14" builtinId="5"/>
    <cellStyle name="Percent 2" xfId="8" xr:uid="{00000000-0005-0000-0000-00000A000000}"/>
    <cellStyle name="Percent 3" xfId="12" xr:uid="{F0B848AC-FFB7-4B87-8866-EA4303472C78}"/>
    <cellStyle name="Percent 3 2" xfId="7" xr:uid="{00000000-0005-0000-0000-00000B000000}"/>
  </cellStyles>
  <dxfs count="83">
    <dxf>
      <fill>
        <patternFill>
          <bgColor theme="5" tint="0.59996337778862885"/>
        </patternFill>
      </fill>
    </dxf>
    <dxf>
      <fill>
        <patternFill>
          <bgColor theme="5" tint="0.59996337778862885"/>
        </patternFill>
      </fill>
    </dxf>
    <dxf>
      <fill>
        <patternFill>
          <bgColor rgb="FFFF5050"/>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5050"/>
        </patternFill>
      </fill>
    </dxf>
    <dxf>
      <fill>
        <patternFill>
          <bgColor theme="5" tint="0.39994506668294322"/>
        </patternFill>
      </fill>
    </dxf>
    <dxf>
      <fill>
        <patternFill>
          <bgColor rgb="FFFF5050"/>
        </patternFill>
      </fill>
    </dxf>
    <dxf>
      <fill>
        <patternFill>
          <bgColor theme="5" tint="0.39994506668294322"/>
        </patternFill>
      </fill>
    </dxf>
    <dxf>
      <fill>
        <patternFill>
          <bgColor theme="6" tint="0.39994506668294322"/>
        </patternFill>
      </fill>
    </dxf>
    <dxf>
      <font>
        <color auto="1"/>
      </font>
      <fill>
        <patternFill>
          <bgColor theme="5" tint="0.39994506668294322"/>
        </patternFill>
      </fill>
    </dxf>
    <dxf>
      <font>
        <color auto="1"/>
      </font>
      <fill>
        <patternFill>
          <bgColor theme="5" tint="0.59996337778862885"/>
        </patternFill>
      </fill>
    </dxf>
    <dxf>
      <fill>
        <patternFill>
          <bgColor theme="6" tint="0.59996337778862885"/>
        </patternFill>
      </fill>
    </dxf>
    <dxf>
      <font>
        <color rgb="FFFF0000"/>
      </font>
    </dxf>
    <dxf>
      <font>
        <color auto="1"/>
      </font>
      <fill>
        <patternFill>
          <bgColor theme="5" tint="0.39994506668294322"/>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ont>
        <color rgb="FFFF0000"/>
      </font>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59996337778862885"/>
        </patternFill>
      </fill>
    </dxf>
    <dxf>
      <font>
        <color auto="1"/>
      </font>
      <fill>
        <patternFill>
          <bgColor theme="5" tint="0.39994506668294322"/>
        </patternFill>
      </fill>
    </dxf>
    <dxf>
      <fill>
        <patternFill>
          <bgColor theme="6" tint="0.39994506668294322"/>
        </patternFill>
      </fill>
    </dxf>
    <dxf>
      <fill>
        <patternFill>
          <bgColor theme="6" tint="0.59996337778862885"/>
        </patternFill>
      </fill>
    </dxf>
    <dxf>
      <font>
        <color rgb="FFFF0000"/>
      </font>
    </dxf>
    <dxf>
      <fill>
        <patternFill>
          <bgColor theme="6" tint="0.59996337778862885"/>
        </patternFill>
      </fill>
    </dxf>
    <dxf>
      <font>
        <color auto="1"/>
      </font>
      <fill>
        <patternFill>
          <bgColor theme="5" tint="0.39994506668294322"/>
        </patternFill>
      </fill>
    </dxf>
    <dxf>
      <font>
        <color auto="1"/>
      </font>
      <fill>
        <patternFill>
          <bgColor theme="5" tint="0.59996337778862885"/>
        </patternFill>
      </fill>
    </dxf>
    <dxf>
      <fill>
        <patternFill>
          <bgColor theme="6" tint="0.39994506668294322"/>
        </patternFill>
      </fill>
    </dxf>
    <dxf>
      <fill>
        <patternFill>
          <bgColor theme="6" tint="0.59996337778862885"/>
        </patternFill>
      </fill>
    </dxf>
    <dxf>
      <fill>
        <patternFill>
          <bgColor theme="6" tint="0.39994506668294322"/>
        </patternFill>
      </fill>
    </dxf>
    <dxf>
      <font>
        <color auto="1"/>
      </font>
      <fill>
        <patternFill>
          <bgColor theme="5" tint="0.39994506668294322"/>
        </patternFill>
      </fill>
    </dxf>
    <dxf>
      <font>
        <color auto="1"/>
      </font>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bgColor theme="5" tint="0.39994506668294322"/>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ill>
        <patternFill>
          <bgColor theme="6" tint="0.39994506668294322"/>
        </patternFill>
      </fill>
    </dxf>
    <dxf>
      <font>
        <color auto="1"/>
      </font>
      <fill>
        <patternFill>
          <bgColor theme="5" tint="0.59996337778862885"/>
        </patternFill>
      </fill>
    </dxf>
    <dxf>
      <font>
        <color auto="1"/>
      </font>
      <fill>
        <patternFill>
          <bgColor theme="5" tint="0.39994506668294322"/>
        </patternFill>
      </fill>
    </dxf>
    <dxf>
      <fill>
        <patternFill>
          <bgColor theme="6" tint="0.59996337778862885"/>
        </patternFill>
      </fill>
    </dxf>
    <dxf>
      <font>
        <color rgb="FFFF0000"/>
      </font>
    </dxf>
    <dxf>
      <fill>
        <patternFill patternType="gray125">
          <bgColor theme="0" tint="-0.24994659260841701"/>
        </patternFill>
      </fill>
    </dxf>
    <dxf>
      <fill>
        <patternFill>
          <bgColor rgb="FFFF5050"/>
        </patternFill>
      </fill>
    </dxf>
    <dxf>
      <fill>
        <patternFill>
          <bgColor theme="5"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rgb="FFFF5050"/>
        </patternFill>
      </fill>
    </dxf>
    <dxf>
      <fill>
        <patternFill>
          <bgColor theme="5" tint="0.39994506668294322"/>
        </patternFill>
      </fill>
    </dxf>
    <dxf>
      <fill>
        <patternFill>
          <bgColor rgb="FFFF5050"/>
        </patternFill>
      </fill>
    </dxf>
    <dxf>
      <fill>
        <patternFill>
          <bgColor theme="5" tint="0.39994506668294322"/>
        </patternFill>
      </fill>
    </dxf>
    <dxf>
      <fill>
        <patternFill>
          <bgColor rgb="FFFF5050"/>
        </patternFill>
      </fill>
    </dxf>
    <dxf>
      <fill>
        <patternFill>
          <bgColor theme="5" tint="0.39994506668294322"/>
        </patternFill>
      </fill>
    </dxf>
    <dxf>
      <fill>
        <patternFill patternType="gray125">
          <bgColor theme="0" tint="-0.24994659260841701"/>
        </patternFill>
      </fill>
    </dxf>
    <dxf>
      <fill>
        <patternFill patternType="gray125">
          <bgColor theme="0" tint="-0.24994659260841701"/>
        </patternFill>
      </fill>
    </dxf>
    <dxf>
      <font>
        <color rgb="FFFF0000"/>
      </font>
    </dxf>
    <dxf>
      <fill>
        <patternFill>
          <bgColor theme="5" tint="0.59996337778862885"/>
        </patternFill>
      </fill>
    </dxf>
    <dxf>
      <fill>
        <patternFill>
          <bgColor theme="5" tint="0.59996337778862885"/>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ont>
        <color auto="1"/>
      </font>
      <fill>
        <patternFill>
          <bgColor theme="5" tint="0.39994506668294322"/>
        </patternFill>
      </fill>
    </dxf>
    <dxf>
      <fill>
        <patternFill>
          <bgColor theme="5" tint="0.59996337778862885"/>
        </patternFill>
      </fill>
    </dxf>
    <dxf>
      <font>
        <color auto="1"/>
      </font>
      <fill>
        <patternFill>
          <bgColor theme="5" tint="0.39994506668294322"/>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ill>
        <patternFill>
          <bgColor theme="6" tint="0.39994506668294322"/>
        </patternFill>
      </fill>
    </dxf>
    <dxf>
      <fill>
        <patternFill>
          <bgColor theme="6" tint="0.59996337778862885"/>
        </patternFill>
      </fill>
    </dxf>
    <dxf>
      <font>
        <color auto="1"/>
      </font>
      <fill>
        <patternFill>
          <bgColor theme="5" tint="0.59996337778862885"/>
        </patternFill>
      </fill>
    </dxf>
    <dxf>
      <font>
        <color auto="1"/>
      </font>
      <fill>
        <patternFill>
          <bgColor theme="5" tint="0.39994506668294322"/>
        </patternFill>
      </fill>
    </dxf>
    <dxf>
      <font>
        <color rgb="FFFF0000"/>
      </font>
    </dxf>
    <dxf>
      <fill>
        <patternFill patternType="gray0625">
          <bgColor theme="0" tint="-0.14996795556505021"/>
        </patternFill>
      </fill>
    </dxf>
  </dxfs>
  <tableStyles count="0" defaultTableStyle="TableStyleMedium9" defaultPivotStyle="PivotStyleLight16"/>
  <colors>
    <mruColors>
      <color rgb="FFFFFFCC"/>
      <color rgb="FF0098A8"/>
      <color rgb="FF8C528E"/>
      <color rgb="FF006A76"/>
      <color rgb="FFF2F2F2"/>
      <color rgb="FFF6F8E8"/>
      <color rgb="FFBECA5F"/>
      <color rgb="FF360B41"/>
      <color rgb="FF7DA063"/>
      <color rgb="FF490F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Larkins, Robert" id="{DBABA979-B0DE-4DC0-857C-D349231D1096}" userId="S::Robert.Larkins@finance.wa.gov.au::e411989b-4b7b-4578-b0b4-03bb4417d90a"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T1" dT="2025-05-19T00:03:55.96" personId="{DBABA979-B0DE-4DC0-857C-D349231D1096}" id="{B640A1D2-808A-4270-84E9-D1A3BAEBD2A7}">
    <text>Blue fields are for MFD only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 Id="rId4" Type="http://schemas.microsoft.com/office/2017/10/relationships/threadedComment" Target="../threadedComments/threadedComment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92D050"/>
    <pageSetUpPr fitToPage="1"/>
  </sheetPr>
  <dimension ref="A1:O29"/>
  <sheetViews>
    <sheetView tabSelected="1" zoomScaleNormal="100" workbookViewId="0">
      <selection sqref="A1:XFD1048576"/>
    </sheetView>
  </sheetViews>
  <sheetFormatPr defaultColWidth="9.140625" defaultRowHeight="12.75" zeroHeight="1" x14ac:dyDescent="0.2"/>
  <cols>
    <col min="1" max="1" width="5.140625" style="1" customWidth="1"/>
    <col min="2" max="3" width="19.85546875" style="1" customWidth="1"/>
    <col min="4" max="10" width="13.28515625" style="1" customWidth="1"/>
    <col min="11" max="11" width="13.28515625" style="3" customWidth="1"/>
    <col min="12" max="12" width="13.28515625" style="1" customWidth="1"/>
    <col min="13" max="13" width="13.28515625" style="3" customWidth="1"/>
    <col min="14" max="14" width="13.28515625" style="1" customWidth="1"/>
    <col min="15" max="16384" width="9.140625" style="1"/>
  </cols>
  <sheetData>
    <row r="1" spans="1:14" ht="24.95" customHeight="1" x14ac:dyDescent="0.25">
      <c r="A1" s="334" t="s">
        <v>524</v>
      </c>
      <c r="B1" s="335"/>
      <c r="C1" s="335"/>
      <c r="D1" s="335"/>
      <c r="E1" s="335"/>
      <c r="F1" s="335"/>
      <c r="G1" s="335"/>
      <c r="H1" s="335"/>
      <c r="I1" s="335"/>
      <c r="J1" s="335"/>
      <c r="K1" s="335"/>
      <c r="L1" s="335"/>
      <c r="M1" s="336"/>
      <c r="N1" s="337"/>
    </row>
    <row r="2" spans="1:14" ht="20.100000000000001" customHeight="1" x14ac:dyDescent="0.2">
      <c r="A2" s="312" t="s">
        <v>297</v>
      </c>
      <c r="B2" s="313"/>
      <c r="C2" s="313"/>
      <c r="D2" s="313"/>
      <c r="E2" s="313"/>
      <c r="F2" s="313"/>
      <c r="G2" s="313"/>
      <c r="H2" s="313"/>
      <c r="I2" s="313"/>
      <c r="J2" s="313"/>
      <c r="K2" s="313"/>
      <c r="L2" s="313"/>
      <c r="M2" s="314"/>
      <c r="N2" s="315"/>
    </row>
    <row r="3" spans="1:14" ht="20.100000000000001" customHeight="1" x14ac:dyDescent="0.2">
      <c r="A3" s="347" t="s">
        <v>340</v>
      </c>
      <c r="B3" s="348"/>
      <c r="C3" s="63">
        <f>MAX(Change_Log!A:A)</f>
        <v>46000</v>
      </c>
      <c r="D3" s="345" t="s">
        <v>1805</v>
      </c>
      <c r="E3" s="346"/>
    </row>
    <row r="4" spans="1:14" x14ac:dyDescent="0.2">
      <c r="A4" s="2"/>
      <c r="B4" s="2"/>
      <c r="C4" s="2"/>
      <c r="D4" s="2"/>
      <c r="E4" s="2"/>
      <c r="F4" s="2"/>
      <c r="G4" s="2"/>
    </row>
    <row r="5" spans="1:14" ht="20.100000000000001" customHeight="1" x14ac:dyDescent="0.2">
      <c r="A5" s="2"/>
      <c r="B5" s="62" t="s">
        <v>6</v>
      </c>
      <c r="C5" s="333" t="s">
        <v>5</v>
      </c>
      <c r="D5" s="340"/>
      <c r="E5" s="340"/>
      <c r="F5" s="340"/>
      <c r="G5" s="340"/>
      <c r="H5" s="333" t="s">
        <v>6</v>
      </c>
      <c r="I5" s="344"/>
      <c r="J5" s="333" t="s">
        <v>5</v>
      </c>
      <c r="K5" s="340"/>
      <c r="L5" s="340"/>
      <c r="M5" s="340"/>
      <c r="N5" s="340"/>
    </row>
    <row r="6" spans="1:14" ht="27.6" customHeight="1" x14ac:dyDescent="0.2">
      <c r="A6" s="2"/>
      <c r="B6" s="56" t="s">
        <v>220</v>
      </c>
      <c r="C6" s="316" t="s">
        <v>341</v>
      </c>
      <c r="D6" s="317"/>
      <c r="E6" s="317"/>
      <c r="F6" s="317"/>
      <c r="G6" s="318"/>
      <c r="H6" s="338" t="s">
        <v>289</v>
      </c>
      <c r="I6" s="339"/>
      <c r="J6" s="341" t="s">
        <v>286</v>
      </c>
      <c r="K6" s="342"/>
      <c r="L6" s="342"/>
      <c r="M6" s="342"/>
      <c r="N6" s="343"/>
    </row>
    <row r="7" spans="1:14" ht="27.6" customHeight="1" x14ac:dyDescent="0.2">
      <c r="A7" s="2"/>
      <c r="B7" s="64" t="s">
        <v>288</v>
      </c>
      <c r="C7" s="324" t="s">
        <v>284</v>
      </c>
      <c r="D7" s="325"/>
      <c r="E7" s="325"/>
      <c r="F7" s="325"/>
      <c r="G7" s="326"/>
      <c r="H7" s="330" t="s">
        <v>291</v>
      </c>
      <c r="I7" s="331"/>
      <c r="J7" s="324" t="s">
        <v>287</v>
      </c>
      <c r="K7" s="327"/>
      <c r="L7" s="327"/>
      <c r="M7" s="327"/>
      <c r="N7" s="328"/>
    </row>
    <row r="8" spans="1:14" ht="27.6" customHeight="1" x14ac:dyDescent="0.2">
      <c r="A8" s="2"/>
      <c r="B8" s="53" t="s">
        <v>290</v>
      </c>
      <c r="C8" s="324" t="s">
        <v>285</v>
      </c>
      <c r="D8" s="325"/>
      <c r="E8" s="325"/>
      <c r="F8" s="325"/>
      <c r="G8" s="326"/>
      <c r="H8" s="310" t="s">
        <v>294</v>
      </c>
      <c r="I8" s="311"/>
      <c r="J8" s="324" t="s">
        <v>293</v>
      </c>
      <c r="K8" s="327"/>
      <c r="L8" s="327"/>
      <c r="M8" s="327"/>
      <c r="N8" s="328"/>
    </row>
    <row r="9" spans="1:14" ht="27.6" customHeight="1" x14ac:dyDescent="0.2">
      <c r="A9" s="2"/>
      <c r="B9" s="64" t="s">
        <v>1913</v>
      </c>
      <c r="C9" s="324" t="s">
        <v>292</v>
      </c>
      <c r="D9" s="325"/>
      <c r="E9" s="325"/>
      <c r="F9" s="325"/>
      <c r="G9" s="326"/>
      <c r="H9" s="330" t="s">
        <v>295</v>
      </c>
      <c r="I9" s="331"/>
      <c r="J9" s="324" t="s">
        <v>293</v>
      </c>
      <c r="K9" s="327"/>
      <c r="L9" s="327"/>
      <c r="M9" s="327"/>
      <c r="N9" s="328"/>
    </row>
    <row r="10" spans="1:14" ht="30" customHeight="1" thickBot="1" x14ac:dyDescent="0.25">
      <c r="A10" s="2"/>
      <c r="B10" s="54" t="s">
        <v>227</v>
      </c>
      <c r="C10" s="319" t="s">
        <v>244</v>
      </c>
      <c r="D10" s="320"/>
      <c r="E10" s="320"/>
      <c r="F10" s="320"/>
      <c r="G10" s="321"/>
      <c r="H10" s="322" t="s">
        <v>249</v>
      </c>
      <c r="I10" s="323"/>
      <c r="J10" s="319" t="s">
        <v>250</v>
      </c>
      <c r="K10" s="320"/>
      <c r="L10" s="320"/>
      <c r="M10" s="320"/>
      <c r="N10" s="329"/>
    </row>
    <row r="11" spans="1:14" x14ac:dyDescent="0.2">
      <c r="A11" s="2"/>
      <c r="B11" s="2"/>
      <c r="C11" s="2"/>
      <c r="D11" s="2"/>
      <c r="E11" s="2"/>
      <c r="F11" s="2"/>
      <c r="G11" s="2"/>
    </row>
    <row r="12" spans="1:14" ht="24" customHeight="1" x14ac:dyDescent="0.2">
      <c r="A12" s="2"/>
      <c r="B12" s="351" t="s">
        <v>1915</v>
      </c>
      <c r="C12" s="352"/>
      <c r="D12" s="352"/>
      <c r="E12" s="352"/>
      <c r="F12" s="352"/>
      <c r="G12" s="352"/>
      <c r="H12" s="352"/>
      <c r="I12" s="352"/>
      <c r="J12" s="352"/>
      <c r="K12" s="352"/>
      <c r="L12" s="352"/>
      <c r="M12" s="352"/>
      <c r="N12" s="353"/>
    </row>
    <row r="13" spans="1:14" ht="38.25" customHeight="1" x14ac:dyDescent="0.2">
      <c r="A13" s="2"/>
      <c r="B13" s="332" t="s">
        <v>20</v>
      </c>
      <c r="C13" s="332" t="s">
        <v>22</v>
      </c>
      <c r="D13" s="333" t="s">
        <v>352</v>
      </c>
      <c r="E13" s="333"/>
      <c r="F13" s="333" t="s">
        <v>9</v>
      </c>
      <c r="G13" s="333"/>
      <c r="H13" s="333" t="s">
        <v>7</v>
      </c>
      <c r="I13" s="333"/>
      <c r="J13" s="333" t="s">
        <v>8</v>
      </c>
      <c r="K13" s="333"/>
      <c r="L13" s="332" t="s">
        <v>338</v>
      </c>
      <c r="M13" s="332" t="s">
        <v>339</v>
      </c>
      <c r="N13" s="332" t="s">
        <v>30</v>
      </c>
    </row>
    <row r="14" spans="1:14" ht="30" customHeight="1" x14ac:dyDescent="0.2">
      <c r="A14" s="2"/>
      <c r="B14" s="332" t="s">
        <v>20</v>
      </c>
      <c r="C14" s="332"/>
      <c r="D14" s="62" t="s">
        <v>127</v>
      </c>
      <c r="E14" s="66" t="s">
        <v>158</v>
      </c>
      <c r="F14" s="62" t="s">
        <v>127</v>
      </c>
      <c r="G14" s="66" t="s">
        <v>158</v>
      </c>
      <c r="H14" s="62" t="s">
        <v>127</v>
      </c>
      <c r="I14" s="66" t="s">
        <v>158</v>
      </c>
      <c r="J14" s="62" t="s">
        <v>127</v>
      </c>
      <c r="K14" s="66" t="s">
        <v>158</v>
      </c>
      <c r="L14" s="354"/>
      <c r="M14" s="354"/>
      <c r="N14" s="354"/>
    </row>
    <row r="15" spans="1:14" ht="20.100000000000001" customHeight="1" x14ac:dyDescent="0.2">
      <c r="A15" s="2"/>
      <c r="B15" s="11" t="s">
        <v>10</v>
      </c>
      <c r="C15" s="11" t="s">
        <v>23</v>
      </c>
      <c r="D15" s="12">
        <v>4</v>
      </c>
      <c r="E15" s="12">
        <f>COUNTIF(Data!$CZ:$CZ,E$14&amp;"_FBI_"&amp;LEFT($B15,1)&amp;"*"&amp;"Y")</f>
        <v>1</v>
      </c>
      <c r="F15" s="12">
        <v>4</v>
      </c>
      <c r="G15" s="12">
        <v>3</v>
      </c>
      <c r="H15" s="12">
        <v>4</v>
      </c>
      <c r="I15" s="12">
        <v>3</v>
      </c>
      <c r="J15" s="12">
        <v>4</v>
      </c>
      <c r="K15" s="12">
        <v>3</v>
      </c>
      <c r="L15" s="13">
        <f t="shared" ref="L15:M17" si="0">D15+F15+H15+J15</f>
        <v>16</v>
      </c>
      <c r="M15" s="13">
        <f t="shared" si="0"/>
        <v>10</v>
      </c>
      <c r="N15" s="13">
        <f>SUM(L15:M15)</f>
        <v>26</v>
      </c>
    </row>
    <row r="16" spans="1:14" ht="20.100000000000001" customHeight="1" x14ac:dyDescent="0.2">
      <c r="A16" s="2"/>
      <c r="B16" s="5" t="s">
        <v>11</v>
      </c>
      <c r="C16" s="5" t="s">
        <v>24</v>
      </c>
      <c r="D16" s="9">
        <f>COUNTIF(Data!$CZ:$CZ,D$14&amp;"_FBI_"&amp;LEFT($B16,1)&amp;"*"&amp;"Y")</f>
        <v>1</v>
      </c>
      <c r="E16" s="9">
        <f>COUNTIF(Data!$CZ:$CZ,E$14&amp;"_FBI_"&amp;LEFT($B16,1)&amp;"*"&amp;"Y")</f>
        <v>3</v>
      </c>
      <c r="F16" s="9">
        <v>3</v>
      </c>
      <c r="G16" s="9">
        <v>3</v>
      </c>
      <c r="H16" s="9">
        <v>4</v>
      </c>
      <c r="I16" s="9">
        <v>3</v>
      </c>
      <c r="J16" s="9">
        <v>2</v>
      </c>
      <c r="K16" s="9">
        <v>3</v>
      </c>
      <c r="L16" s="10">
        <f t="shared" si="0"/>
        <v>10</v>
      </c>
      <c r="M16" s="10">
        <f t="shared" si="0"/>
        <v>12</v>
      </c>
      <c r="N16" s="10">
        <f t="shared" ref="N16:N17" si="1">SUM(L16:M16)</f>
        <v>22</v>
      </c>
    </row>
    <row r="17" spans="1:15" ht="20.100000000000001" customHeight="1" x14ac:dyDescent="0.2">
      <c r="A17" s="2"/>
      <c r="B17" s="11" t="s">
        <v>12</v>
      </c>
      <c r="C17" s="11" t="s">
        <v>25</v>
      </c>
      <c r="D17" s="12">
        <f>COUNTIF(Data!$CZ:$CZ,D$14&amp;"_FBI_"&amp;LEFT($B17,1)&amp;"*"&amp;"Y")</f>
        <v>4</v>
      </c>
      <c r="E17" s="12">
        <f>COUNTIF(Data!$CZ:$CZ,E$14&amp;"_FBI_"&amp;LEFT($B17,1)&amp;"*"&amp;"Y")</f>
        <v>2</v>
      </c>
      <c r="F17" s="12">
        <v>2</v>
      </c>
      <c r="G17" s="12">
        <v>2</v>
      </c>
      <c r="H17" s="12">
        <v>4</v>
      </c>
      <c r="I17" s="12">
        <v>3</v>
      </c>
      <c r="J17" s="12">
        <v>3</v>
      </c>
      <c r="K17" s="12">
        <v>3</v>
      </c>
      <c r="L17" s="13">
        <f t="shared" si="0"/>
        <v>13</v>
      </c>
      <c r="M17" s="13">
        <f t="shared" si="0"/>
        <v>10</v>
      </c>
      <c r="N17" s="13">
        <f t="shared" si="1"/>
        <v>23</v>
      </c>
    </row>
    <row r="18" spans="1:15" ht="20.100000000000001" customHeight="1" x14ac:dyDescent="0.2">
      <c r="A18" s="2"/>
      <c r="B18" s="355" t="s">
        <v>21</v>
      </c>
      <c r="C18" s="356"/>
      <c r="D18" s="4">
        <f t="shared" ref="D18:M18" si="2">SUM(D15:D17)</f>
        <v>9</v>
      </c>
      <c r="E18" s="4">
        <f t="shared" si="2"/>
        <v>6</v>
      </c>
      <c r="F18" s="4">
        <f t="shared" si="2"/>
        <v>9</v>
      </c>
      <c r="G18" s="4">
        <f t="shared" si="2"/>
        <v>8</v>
      </c>
      <c r="H18" s="4">
        <v>12</v>
      </c>
      <c r="I18" s="4">
        <v>9</v>
      </c>
      <c r="J18" s="4">
        <f t="shared" ref="J18:K18" si="3">SUM(J15:J17)</f>
        <v>9</v>
      </c>
      <c r="K18" s="4">
        <f t="shared" si="3"/>
        <v>9</v>
      </c>
      <c r="L18" s="4">
        <f t="shared" si="2"/>
        <v>39</v>
      </c>
      <c r="M18" s="4">
        <f t="shared" si="2"/>
        <v>32</v>
      </c>
      <c r="N18" s="4">
        <f>SUM(N15:N17)</f>
        <v>71</v>
      </c>
    </row>
    <row r="19" spans="1:15" ht="9.75" customHeight="1" x14ac:dyDescent="0.2">
      <c r="A19" s="2"/>
      <c r="B19" s="3"/>
      <c r="C19" s="3"/>
      <c r="D19" s="68" t="s">
        <v>523</v>
      </c>
      <c r="E19" s="68" t="s">
        <v>523</v>
      </c>
      <c r="F19" s="68" t="s">
        <v>382</v>
      </c>
      <c r="G19" s="68" t="s">
        <v>382</v>
      </c>
      <c r="H19" s="68" t="s">
        <v>1475</v>
      </c>
      <c r="I19" s="68" t="s">
        <v>1475</v>
      </c>
      <c r="J19" s="68" t="s">
        <v>743</v>
      </c>
      <c r="K19" s="68" t="s">
        <v>743</v>
      </c>
      <c r="L19" s="3"/>
      <c r="N19" s="3"/>
    </row>
    <row r="20" spans="1:15" ht="20.100000000000001" customHeight="1" x14ac:dyDescent="0.2">
      <c r="A20" s="2"/>
      <c r="B20" s="351" t="s">
        <v>1916</v>
      </c>
      <c r="C20" s="352"/>
      <c r="D20" s="352"/>
      <c r="E20" s="352"/>
      <c r="F20" s="352"/>
      <c r="G20" s="352"/>
      <c r="H20" s="352"/>
      <c r="I20" s="352"/>
      <c r="J20" s="352"/>
      <c r="K20" s="352"/>
      <c r="L20" s="353"/>
      <c r="N20" s="3"/>
    </row>
    <row r="21" spans="1:15" ht="40.5" customHeight="1" x14ac:dyDescent="0.2">
      <c r="B21" s="359" t="s">
        <v>20</v>
      </c>
      <c r="C21" s="359" t="s">
        <v>22</v>
      </c>
      <c r="D21" s="361" t="s">
        <v>352</v>
      </c>
      <c r="E21" s="361"/>
      <c r="F21" s="361" t="s">
        <v>9</v>
      </c>
      <c r="G21" s="361"/>
      <c r="H21" s="349" t="s">
        <v>7</v>
      </c>
      <c r="I21" s="350"/>
      <c r="J21" s="361" t="s">
        <v>8</v>
      </c>
      <c r="K21" s="361"/>
      <c r="L21" s="357" t="s">
        <v>21</v>
      </c>
      <c r="O21" s="3"/>
    </row>
    <row r="22" spans="1:15" ht="31.5" x14ac:dyDescent="0.2">
      <c r="B22" s="360" t="s">
        <v>20</v>
      </c>
      <c r="C22" s="360"/>
      <c r="D22" s="67" t="s">
        <v>161</v>
      </c>
      <c r="E22" s="65" t="s">
        <v>160</v>
      </c>
      <c r="F22" s="67" t="s">
        <v>161</v>
      </c>
      <c r="G22" s="65" t="s">
        <v>160</v>
      </c>
      <c r="H22" s="67" t="s">
        <v>161</v>
      </c>
      <c r="I22" s="65" t="s">
        <v>160</v>
      </c>
      <c r="J22" s="67" t="s">
        <v>161</v>
      </c>
      <c r="K22" s="65" t="s">
        <v>160</v>
      </c>
      <c r="L22" s="358"/>
      <c r="O22" s="3"/>
    </row>
    <row r="23" spans="1:15" ht="20.100000000000001" customHeight="1" x14ac:dyDescent="0.2">
      <c r="B23" s="5" t="s">
        <v>10</v>
      </c>
      <c r="C23" s="5" t="s">
        <v>23</v>
      </c>
      <c r="D23" s="9">
        <f>COUNTIF(Data!$CZ:$CZ,Summary!D$22&amp;"_"&amp;Summary!D$19&amp;"_"&amp;LEFT(Summary!$B23,1)&amp;"*"&amp;"y")</f>
        <v>1</v>
      </c>
      <c r="E23" s="9">
        <f>COUNTIF(Data!$CZ:$CZ,Summary!E$22&amp;"_"&amp;Summary!E$19&amp;"_"&amp;LEFT(Summary!$B23,1)&amp;"*"&amp;"y")</f>
        <v>0</v>
      </c>
      <c r="F23" s="9">
        <f>COUNTIF(Data!$CZ:$CZ,Summary!F$22&amp;"_"&amp;Summary!F$19&amp;"_"&amp;LEFT(Summary!$B23,1)&amp;"*"&amp;"y")</f>
        <v>1</v>
      </c>
      <c r="G23" s="9">
        <f>COUNTIF(Data!$CZ:$CZ,Summary!G$22&amp;"_"&amp;Summary!G$19&amp;"_"&amp;LEFT(Summary!$B23,1)&amp;"*"&amp;"y")</f>
        <v>0</v>
      </c>
      <c r="H23" s="9">
        <f>COUNTIF(Data!$CZ:$CZ,Summary!H$22&amp;"_"&amp;Summary!H$19&amp;"_"&amp;LEFT(Summary!$B23,1)&amp;"*"&amp;"y")</f>
        <v>2</v>
      </c>
      <c r="I23" s="9">
        <f>COUNTIF(Data!$CZ:$CZ,Summary!I$22&amp;"_"&amp;Summary!I$19&amp;"_"&amp;LEFT(Summary!$B23,1)&amp;"*"&amp;"y")</f>
        <v>1</v>
      </c>
      <c r="J23" s="9">
        <f>COUNTIF(Data!$CZ:$CZ,Summary!J$22&amp;"_"&amp;Summary!J$19&amp;"_"&amp;LEFT(Summary!$B23,1)&amp;"*"&amp;"y")</f>
        <v>1</v>
      </c>
      <c r="K23" s="9">
        <f>COUNTIF(Data!$CZ:$CZ,Summary!K$22&amp;"_"&amp;Summary!K$19&amp;"_"&amp;LEFT(Summary!$B23,1)&amp;"*"&amp;"y")</f>
        <v>1</v>
      </c>
      <c r="L23" s="10">
        <f>SUM(D23:K23)</f>
        <v>7</v>
      </c>
      <c r="O23" s="3"/>
    </row>
    <row r="24" spans="1:15" ht="20.100000000000001" customHeight="1" x14ac:dyDescent="0.2">
      <c r="B24" s="11" t="s">
        <v>11</v>
      </c>
      <c r="C24" s="11" t="s">
        <v>24</v>
      </c>
      <c r="D24" s="12">
        <f>COUNTIF(Data!$CZ:$CZ,Summary!D$22&amp;"_"&amp;Summary!D$19&amp;"_"&amp;LEFT(Summary!$B24,1)&amp;"*"&amp;"y")</f>
        <v>1</v>
      </c>
      <c r="E24" s="12">
        <f>COUNTIF(Data!$CZ:$CZ,Summary!E$22&amp;"_"&amp;Summary!E$19&amp;"_"&amp;LEFT(Summary!$B24,1)&amp;"*"&amp;"y")</f>
        <v>1</v>
      </c>
      <c r="F24" s="12">
        <f>COUNTIF(Data!$CZ:$CZ,Summary!F$22&amp;"_"&amp;Summary!F$19&amp;"_"&amp;LEFT(Summary!$B24,1)&amp;"*"&amp;"y")</f>
        <v>1</v>
      </c>
      <c r="G24" s="12">
        <f>COUNTIF(Data!$CZ:$CZ,Summary!G$22&amp;"_"&amp;Summary!G$19&amp;"_"&amp;LEFT(Summary!$B24,1)&amp;"*"&amp;"y")</f>
        <v>2</v>
      </c>
      <c r="H24" s="12">
        <f>COUNTIF(Data!$CZ:$CZ,Summary!H$22&amp;"_"&amp;Summary!H$19&amp;"_"&amp;LEFT(Summary!$B24,1)&amp;"*"&amp;"y")</f>
        <v>2</v>
      </c>
      <c r="I24" s="12">
        <f>COUNTIF(Data!$CZ:$CZ,Summary!I$22&amp;"_"&amp;Summary!I$19&amp;"_"&amp;LEFT(Summary!$B24,1)&amp;"*"&amp;"y")</f>
        <v>2</v>
      </c>
      <c r="J24" s="12">
        <f>COUNTIF(Data!$CZ:$CZ,Summary!J$22&amp;"_"&amp;Summary!J$19&amp;"_"&amp;LEFT(Summary!$B24,1)&amp;"*"&amp;"y")</f>
        <v>1</v>
      </c>
      <c r="K24" s="12">
        <f>COUNTIF(Data!$CZ:$CZ,Summary!K$22&amp;"_"&amp;Summary!K$19&amp;"_"&amp;LEFT(Summary!$B24,1)&amp;"*"&amp;"y")</f>
        <v>2</v>
      </c>
      <c r="L24" s="13">
        <f>SUM(D24:K24)</f>
        <v>12</v>
      </c>
      <c r="O24" s="3"/>
    </row>
    <row r="25" spans="1:15" ht="20.100000000000001" customHeight="1" x14ac:dyDescent="0.2">
      <c r="B25" s="5" t="s">
        <v>12</v>
      </c>
      <c r="C25" s="5" t="s">
        <v>25</v>
      </c>
      <c r="D25" s="6">
        <f>COUNTIF(Data!$CZ:$CZ,Summary!D$22&amp;"_"&amp;Summary!D$19&amp;"_"&amp;LEFT(Summary!$B25,1)&amp;"*"&amp;"y")</f>
        <v>0</v>
      </c>
      <c r="E25" s="6">
        <f>COUNTIF(Data!$CZ:$CZ,Summary!E$22&amp;"_"&amp;Summary!E$19&amp;"_"&amp;LEFT(Summary!$B25,1)&amp;"*"&amp;"y")</f>
        <v>0</v>
      </c>
      <c r="F25" s="9">
        <f>COUNTIF(Data!$CZ:$CZ,Summary!F$22&amp;"_"&amp;Summary!F$19&amp;"_"&amp;LEFT(Summary!$B25,1)&amp;"*"&amp;"y")</f>
        <v>0</v>
      </c>
      <c r="G25" s="9">
        <f>COUNTIF(Data!$CZ:$CZ,Summary!G$22&amp;"_"&amp;Summary!G$19&amp;"_"&amp;LEFT(Summary!$B25,1)&amp;"*"&amp;"y")</f>
        <v>0</v>
      </c>
      <c r="H25" s="9">
        <f>COUNTIF(Data!$CZ:$CZ,Summary!H$22&amp;"_"&amp;Summary!H$19&amp;"_"&amp;LEFT(Summary!$B25,1)&amp;"*"&amp;"y")</f>
        <v>1</v>
      </c>
      <c r="I25" s="9">
        <f>COUNTIF(Data!$CZ:$CZ,Summary!I$22&amp;"_"&amp;Summary!I$19&amp;"_"&amp;LEFT(Summary!$B25,1)&amp;"*"&amp;"y")</f>
        <v>2</v>
      </c>
      <c r="J25" s="6">
        <f>COUNTIF(Data!$CZ:$CZ,Summary!J$22&amp;"_"&amp;Summary!J$19&amp;"_"&amp;LEFT(Summary!$B25,1)&amp;"*"&amp;"y")</f>
        <v>0</v>
      </c>
      <c r="K25" s="6">
        <f>COUNTIF(Data!$CZ:$CZ,Summary!K$22&amp;"_"&amp;Summary!K$19&amp;"_"&amp;LEFT(Summary!$B25,1)&amp;"*"&amp;"y")</f>
        <v>2</v>
      </c>
      <c r="L25" s="10">
        <f>SUM(D25:K25)</f>
        <v>5</v>
      </c>
      <c r="O25" s="3"/>
    </row>
    <row r="26" spans="1:15" ht="20.100000000000001" customHeight="1" x14ac:dyDescent="0.2">
      <c r="B26" s="355" t="s">
        <v>21</v>
      </c>
      <c r="C26" s="356"/>
      <c r="D26" s="4">
        <f t="shared" ref="D26:K26" si="4">SUM(D23:D25)</f>
        <v>2</v>
      </c>
      <c r="E26" s="4">
        <f t="shared" si="4"/>
        <v>1</v>
      </c>
      <c r="F26" s="4">
        <f t="shared" si="4"/>
        <v>2</v>
      </c>
      <c r="G26" s="4">
        <f t="shared" si="4"/>
        <v>2</v>
      </c>
      <c r="H26" s="4">
        <v>5</v>
      </c>
      <c r="I26" s="4">
        <v>6</v>
      </c>
      <c r="J26" s="4">
        <f t="shared" si="4"/>
        <v>2</v>
      </c>
      <c r="K26" s="4">
        <f t="shared" si="4"/>
        <v>5</v>
      </c>
      <c r="L26" s="4">
        <f>SUM(D26:K26)</f>
        <v>25</v>
      </c>
      <c r="O26" s="3"/>
    </row>
    <row r="27" spans="1:15" x14ac:dyDescent="0.2"/>
    <row r="28" spans="1:15" x14ac:dyDescent="0.2"/>
    <row r="29" spans="1:15" x14ac:dyDescent="0.2"/>
  </sheetData>
  <sheetProtection algorithmName="SHA-512" hashValue="pbqgnLIoFpiSLLORNItKGL1dYBa7RBR2T76Kk2tJBx6a1iPD3dACTy4E/RMorLBCrMNg8UAqpQr21Ho9/rTXAw==" saltValue="zp9p+MDQtXMt/30pnOj5jQ==" spinCount="100000" sheet="1" formatCells="0" formatColumns="0" formatRows="0" selectLockedCells="1" sort="0" autoFilter="0" selectUnlockedCells="1"/>
  <sortState xmlns:xlrd2="http://schemas.microsoft.com/office/spreadsheetml/2017/richdata2" ref="C20:M30">
    <sortCondition ref="C20:C30"/>
  </sortState>
  <mergeCells count="42">
    <mergeCell ref="H21:I21"/>
    <mergeCell ref="B12:N12"/>
    <mergeCell ref="B20:L20"/>
    <mergeCell ref="N13:N14"/>
    <mergeCell ref="B26:C26"/>
    <mergeCell ref="M13:M14"/>
    <mergeCell ref="H13:I13"/>
    <mergeCell ref="L13:L14"/>
    <mergeCell ref="L21:L22"/>
    <mergeCell ref="C13:C14"/>
    <mergeCell ref="B21:B22"/>
    <mergeCell ref="C21:C22"/>
    <mergeCell ref="D21:E21"/>
    <mergeCell ref="F21:G21"/>
    <mergeCell ref="J21:K21"/>
    <mergeCell ref="B18:C18"/>
    <mergeCell ref="B13:B14"/>
    <mergeCell ref="D13:E13"/>
    <mergeCell ref="F13:G13"/>
    <mergeCell ref="J13:K13"/>
    <mergeCell ref="A1:N1"/>
    <mergeCell ref="H6:I6"/>
    <mergeCell ref="C8:G8"/>
    <mergeCell ref="H7:I7"/>
    <mergeCell ref="J7:N7"/>
    <mergeCell ref="J5:N5"/>
    <mergeCell ref="J6:N6"/>
    <mergeCell ref="H5:I5"/>
    <mergeCell ref="D3:E3"/>
    <mergeCell ref="C5:G5"/>
    <mergeCell ref="C7:G7"/>
    <mergeCell ref="A3:B3"/>
    <mergeCell ref="H8:I8"/>
    <mergeCell ref="A2:N2"/>
    <mergeCell ref="C6:G6"/>
    <mergeCell ref="C10:G10"/>
    <mergeCell ref="H10:I10"/>
    <mergeCell ref="C9:G9"/>
    <mergeCell ref="J8:N8"/>
    <mergeCell ref="J10:N10"/>
    <mergeCell ref="H9:I9"/>
    <mergeCell ref="J9:N9"/>
  </mergeCells>
  <hyperlinks>
    <hyperlink ref="B9" location="'SFP-List'!A1" display="SFP-_List" xr:uid="{00000000-0004-0000-0000-000000000000}"/>
    <hyperlink ref="B7" location="'MFD-Colour_List'!A1" display="MFD-Colour_List" xr:uid="{00000000-0004-0000-0000-000001000000}"/>
    <hyperlink ref="B10" location="Prof_Services!A1" display="Prof_Services" xr:uid="{00000000-0004-0000-0000-000002000000}"/>
    <hyperlink ref="H10" location="Software!A1" display="Software" xr:uid="{00000000-0004-0000-0000-000003000000}"/>
    <hyperlink ref="H6" location="'P1-MFD_Summary'!A1" display="P1-MFD_Summary" xr:uid="{00000000-0004-0000-0000-000004000000}"/>
    <hyperlink ref="H8" location="'P1-MFD_Summary'!A1" display="P1-MFD_Summary" xr:uid="{00000000-0004-0000-0000-000005000000}"/>
    <hyperlink ref="H6:I6" location="'MFD-Colour_Upg'!A1" display="MFD-Colour_Upg" xr:uid="{00000000-0004-0000-0000-000006000000}"/>
    <hyperlink ref="H8:I8" location="'SFP-Colour_Upg'!A1" display="SFP-Colour_Upg" xr:uid="{00000000-0004-0000-0000-000007000000}"/>
    <hyperlink ref="B8" location="'MFD-BW_List'!A1" display="MFD-BW_List" xr:uid="{00000000-0004-0000-0000-000008000000}"/>
    <hyperlink ref="H7" location="'P1-MFD_Summary'!A1" display="P1-MFD_Summary" xr:uid="{00000000-0004-0000-0000-000009000000}"/>
    <hyperlink ref="H7:I7" location="'MFD-BW_Upg'!A1" display="MFD-BW_Upg" xr:uid="{00000000-0004-0000-0000-00000A000000}"/>
    <hyperlink ref="H9" location="'P1-MFD_Summary'!A1" display="P1-MFD_Summary" xr:uid="{00000000-0004-0000-0000-00000C000000}"/>
    <hyperlink ref="H9:I9" location="'SFP-BW_Upg'!A1" display="SFP-BW_Upg" xr:uid="{00000000-0004-0000-0000-00000D000000}"/>
    <hyperlink ref="B6" location="Min_Discounts!A1" display="Min_Discounts" xr:uid="{00000000-0004-0000-0000-00000F000000}"/>
  </hyperlinks>
  <pageMargins left="0.70866141732283472" right="0.70866141732283472" top="0.74803149606299213" bottom="0.74803149606299213" header="0.31496062992125984" footer="0.31496062992125984"/>
  <pageSetup paperSize="9" scale="99" orientation="landscape" r:id="rId1"/>
  <headerFooter>
    <oddHeader>&amp;C&amp;"Calibri"&amp;12&amp;KFF0000 OFFICIAL&amp;1#_x000D_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7DA063"/>
  </sheetPr>
  <dimension ref="A1:H33"/>
  <sheetViews>
    <sheetView zoomScaleNormal="100" workbookViewId="0">
      <selection sqref="A1:G1"/>
    </sheetView>
  </sheetViews>
  <sheetFormatPr defaultColWidth="0" defaultRowHeight="20.100000000000001" customHeight="1" zeroHeight="1" x14ac:dyDescent="0.2"/>
  <cols>
    <col min="1" max="1" width="29.140625" style="1" customWidth="1"/>
    <col min="2" max="2" width="30.28515625" style="1" customWidth="1"/>
    <col min="3" max="3" width="58.28515625" style="1" customWidth="1"/>
    <col min="4" max="4" width="16.7109375" style="1" customWidth="1"/>
    <col min="5" max="5" width="14.85546875" style="1" customWidth="1"/>
    <col min="6" max="6" width="17" style="1" customWidth="1"/>
    <col min="7" max="7" width="76" style="1" customWidth="1"/>
    <col min="8" max="8" width="9.140625" style="1" customWidth="1"/>
    <col min="9" max="16384" width="9.140625" style="1" hidden="1"/>
  </cols>
  <sheetData>
    <row r="1" spans="1:7" ht="20.100000000000001" customHeight="1" x14ac:dyDescent="0.2">
      <c r="A1" s="365" t="s">
        <v>296</v>
      </c>
      <c r="B1" s="366"/>
      <c r="C1" s="366"/>
      <c r="D1" s="366"/>
      <c r="E1" s="366"/>
      <c r="F1" s="366"/>
      <c r="G1" s="367"/>
    </row>
    <row r="2" spans="1:7" ht="20.100000000000001" customHeight="1" x14ac:dyDescent="0.2">
      <c r="A2" s="368" t="s">
        <v>315</v>
      </c>
      <c r="B2" s="369"/>
      <c r="C2" s="369"/>
      <c r="D2" s="369"/>
      <c r="E2" s="369"/>
      <c r="F2" s="369"/>
      <c r="G2" s="369"/>
    </row>
    <row r="3" spans="1:7" ht="9.9499999999999993" customHeight="1" x14ac:dyDescent="0.2"/>
    <row r="4" spans="1:7" ht="53.1" customHeight="1" x14ac:dyDescent="0.2">
      <c r="A4" s="61" t="s">
        <v>33</v>
      </c>
      <c r="B4" s="61" t="s">
        <v>222</v>
      </c>
      <c r="C4" s="61" t="s">
        <v>223</v>
      </c>
      <c r="D4" s="61" t="s">
        <v>1326</v>
      </c>
      <c r="E4" s="61" t="s">
        <v>1327</v>
      </c>
      <c r="F4" s="61" t="s">
        <v>1328</v>
      </c>
      <c r="G4" s="61" t="s">
        <v>221</v>
      </c>
    </row>
    <row r="5" spans="1:7" ht="12.75" x14ac:dyDescent="0.2">
      <c r="A5" s="51" t="s">
        <v>352</v>
      </c>
      <c r="B5" s="51" t="s">
        <v>1335</v>
      </c>
      <c r="C5" s="8" t="s">
        <v>1336</v>
      </c>
      <c r="D5" s="34">
        <v>315</v>
      </c>
      <c r="E5" s="35" t="s">
        <v>1337</v>
      </c>
      <c r="F5" s="55">
        <v>275</v>
      </c>
      <c r="G5" s="8" t="s">
        <v>1338</v>
      </c>
    </row>
    <row r="6" spans="1:7" ht="12.75" x14ac:dyDescent="0.2">
      <c r="A6" s="51" t="s">
        <v>352</v>
      </c>
      <c r="B6" s="51" t="s">
        <v>1339</v>
      </c>
      <c r="C6" s="8" t="s">
        <v>1340</v>
      </c>
      <c r="D6" s="34">
        <v>315</v>
      </c>
      <c r="E6" s="35" t="s">
        <v>1341</v>
      </c>
      <c r="F6" s="55">
        <v>267.5</v>
      </c>
      <c r="G6" s="8" t="s">
        <v>1338</v>
      </c>
    </row>
    <row r="7" spans="1:7" ht="12.75" x14ac:dyDescent="0.2">
      <c r="A7" s="51" t="s">
        <v>352</v>
      </c>
      <c r="B7" s="51" t="s">
        <v>1342</v>
      </c>
      <c r="C7" s="8" t="s">
        <v>1343</v>
      </c>
      <c r="D7" s="34">
        <v>315</v>
      </c>
      <c r="E7" s="35" t="s">
        <v>1341</v>
      </c>
      <c r="F7" s="55">
        <v>267.5</v>
      </c>
      <c r="G7" s="8" t="s">
        <v>1338</v>
      </c>
    </row>
    <row r="8" spans="1:7" ht="12.75" x14ac:dyDescent="0.2">
      <c r="A8" s="51" t="s">
        <v>352</v>
      </c>
      <c r="B8" s="51" t="s">
        <v>1344</v>
      </c>
      <c r="C8" s="8" t="s">
        <v>1345</v>
      </c>
      <c r="D8" s="34">
        <v>205</v>
      </c>
      <c r="E8" s="35" t="s">
        <v>1341</v>
      </c>
      <c r="F8" s="55">
        <v>174.25</v>
      </c>
      <c r="G8" s="8" t="s">
        <v>1338</v>
      </c>
    </row>
    <row r="9" spans="1:7" ht="38.25" x14ac:dyDescent="0.2">
      <c r="A9" s="51" t="s">
        <v>9</v>
      </c>
      <c r="B9" s="51" t="s">
        <v>224</v>
      </c>
      <c r="C9" s="8" t="s">
        <v>1329</v>
      </c>
      <c r="D9" s="34">
        <v>287.15499999999997</v>
      </c>
      <c r="E9" s="35">
        <v>0.13043478260869557</v>
      </c>
      <c r="F9" s="55">
        <v>249.70000000000002</v>
      </c>
      <c r="G9" s="8" t="s">
        <v>1330</v>
      </c>
    </row>
    <row r="10" spans="1:7" ht="25.5" x14ac:dyDescent="0.2">
      <c r="A10" s="51" t="s">
        <v>9</v>
      </c>
      <c r="B10" s="51" t="s">
        <v>224</v>
      </c>
      <c r="C10" s="8" t="s">
        <v>1331</v>
      </c>
      <c r="D10" s="34">
        <v>359.89250000000004</v>
      </c>
      <c r="E10" s="35">
        <v>0.13043478260869568</v>
      </c>
      <c r="F10" s="55">
        <v>312.95000000000005</v>
      </c>
      <c r="G10" s="8" t="s">
        <v>1332</v>
      </c>
    </row>
    <row r="11" spans="1:7" ht="25.5" x14ac:dyDescent="0.2">
      <c r="A11" s="51" t="s">
        <v>9</v>
      </c>
      <c r="B11" s="51" t="s">
        <v>224</v>
      </c>
      <c r="C11" s="8" t="s">
        <v>1333</v>
      </c>
      <c r="D11" s="34">
        <v>287.15499999999997</v>
      </c>
      <c r="E11" s="35">
        <v>0.13043478260869557</v>
      </c>
      <c r="F11" s="55">
        <v>249.70000000000002</v>
      </c>
      <c r="G11" s="8" t="s">
        <v>1334</v>
      </c>
    </row>
    <row r="12" spans="1:7" ht="18.95" customHeight="1" x14ac:dyDescent="0.2">
      <c r="A12" s="51" t="s">
        <v>7</v>
      </c>
      <c r="B12" s="51" t="s">
        <v>1713</v>
      </c>
      <c r="C12" s="8" t="s">
        <v>1718</v>
      </c>
      <c r="D12" s="34">
        <v>275</v>
      </c>
      <c r="E12" s="35">
        <v>0.2</v>
      </c>
      <c r="F12" s="55">
        <v>220</v>
      </c>
      <c r="G12" s="8" t="s">
        <v>1723</v>
      </c>
    </row>
    <row r="13" spans="1:7" ht="29.1" customHeight="1" x14ac:dyDescent="0.2">
      <c r="A13" s="51" t="s">
        <v>7</v>
      </c>
      <c r="B13" s="51" t="s">
        <v>1714</v>
      </c>
      <c r="C13" s="8" t="s">
        <v>1719</v>
      </c>
      <c r="D13" s="34">
        <v>275</v>
      </c>
      <c r="E13" s="35">
        <v>0.2</v>
      </c>
      <c r="F13" s="55">
        <v>220</v>
      </c>
      <c r="G13" s="8"/>
    </row>
    <row r="14" spans="1:7" ht="18.95" customHeight="1" x14ac:dyDescent="0.2">
      <c r="A14" s="51" t="s">
        <v>7</v>
      </c>
      <c r="B14" s="51" t="s">
        <v>1715</v>
      </c>
      <c r="C14" s="8" t="s">
        <v>1720</v>
      </c>
      <c r="D14" s="34">
        <v>176</v>
      </c>
      <c r="E14" s="35">
        <v>0.2</v>
      </c>
      <c r="F14" s="55">
        <v>140.80000000000001</v>
      </c>
      <c r="G14" s="8"/>
    </row>
    <row r="15" spans="1:7" ht="18.95" customHeight="1" x14ac:dyDescent="0.2">
      <c r="A15" s="51" t="s">
        <v>7</v>
      </c>
      <c r="B15" s="51" t="s">
        <v>1716</v>
      </c>
      <c r="C15" s="8" t="s">
        <v>1721</v>
      </c>
      <c r="D15" s="34">
        <v>275</v>
      </c>
      <c r="E15" s="35">
        <v>0.26</v>
      </c>
      <c r="F15" s="55">
        <v>203.5</v>
      </c>
      <c r="G15" s="8"/>
    </row>
    <row r="16" spans="1:7" ht="18.95" customHeight="1" x14ac:dyDescent="0.2">
      <c r="A16" s="51" t="s">
        <v>7</v>
      </c>
      <c r="B16" s="51" t="s">
        <v>1717</v>
      </c>
      <c r="C16" s="8" t="s">
        <v>1722</v>
      </c>
      <c r="D16" s="34">
        <v>275</v>
      </c>
      <c r="E16" s="35">
        <v>0.36</v>
      </c>
      <c r="F16" s="55">
        <v>176</v>
      </c>
      <c r="G16" s="8"/>
    </row>
    <row r="17" spans="1:7" ht="38.25" x14ac:dyDescent="0.2">
      <c r="A17" s="51" t="s">
        <v>8</v>
      </c>
      <c r="B17" s="51" t="s">
        <v>1346</v>
      </c>
      <c r="C17" s="8" t="s">
        <v>1347</v>
      </c>
      <c r="D17" s="34">
        <v>110.00000000000001</v>
      </c>
      <c r="E17" s="35">
        <v>9.9999999999999978E-2</v>
      </c>
      <c r="F17" s="55">
        <v>99.000000000000014</v>
      </c>
      <c r="G17" s="8" t="s">
        <v>1348</v>
      </c>
    </row>
    <row r="18" spans="1:7" ht="25.5" x14ac:dyDescent="0.2">
      <c r="A18" s="51" t="s">
        <v>8</v>
      </c>
      <c r="B18" s="51" t="s">
        <v>1349</v>
      </c>
      <c r="C18" s="8" t="s">
        <v>1350</v>
      </c>
      <c r="D18" s="34">
        <v>242.00000000000003</v>
      </c>
      <c r="E18" s="35">
        <v>0.15000000000000002</v>
      </c>
      <c r="F18" s="55">
        <v>205.70000000000002</v>
      </c>
      <c r="G18" s="8" t="s">
        <v>1351</v>
      </c>
    </row>
    <row r="19" spans="1:7" ht="25.5" x14ac:dyDescent="0.2">
      <c r="A19" s="51" t="s">
        <v>8</v>
      </c>
      <c r="B19" s="51" t="s">
        <v>1352</v>
      </c>
      <c r="C19" s="8" t="s">
        <v>1353</v>
      </c>
      <c r="D19" s="34">
        <v>220.00000000000003</v>
      </c>
      <c r="E19" s="35">
        <v>9.9999999999999978E-2</v>
      </c>
      <c r="F19" s="55">
        <v>198.00000000000003</v>
      </c>
      <c r="G19" s="8" t="s">
        <v>1351</v>
      </c>
    </row>
    <row r="20" spans="1:7" ht="25.5" x14ac:dyDescent="0.2">
      <c r="A20" s="51" t="s">
        <v>8</v>
      </c>
      <c r="B20" s="51" t="s">
        <v>1352</v>
      </c>
      <c r="C20" s="8" t="s">
        <v>1354</v>
      </c>
      <c r="D20" s="34">
        <v>220.00000000000003</v>
      </c>
      <c r="E20" s="35">
        <v>9.9999999999999978E-2</v>
      </c>
      <c r="F20" s="55">
        <v>198.00000000000003</v>
      </c>
      <c r="G20" s="8" t="s">
        <v>1351</v>
      </c>
    </row>
    <row r="21" spans="1:7" ht="38.25" x14ac:dyDescent="0.2">
      <c r="A21" s="51" t="s">
        <v>8</v>
      </c>
      <c r="B21" s="51" t="s">
        <v>1352</v>
      </c>
      <c r="C21" s="8" t="s">
        <v>1355</v>
      </c>
      <c r="D21" s="34">
        <v>220.00000000000003</v>
      </c>
      <c r="E21" s="35">
        <v>9.9999999999999978E-2</v>
      </c>
      <c r="F21" s="55">
        <v>198.00000000000003</v>
      </c>
      <c r="G21" s="8" t="s">
        <v>1348</v>
      </c>
    </row>
    <row r="22" spans="1:7" ht="38.25" x14ac:dyDescent="0.2">
      <c r="A22" s="51" t="s">
        <v>8</v>
      </c>
      <c r="B22" s="51" t="s">
        <v>1356</v>
      </c>
      <c r="C22" s="8" t="s">
        <v>1357</v>
      </c>
      <c r="D22" s="34">
        <v>99.000000000000014</v>
      </c>
      <c r="E22" s="35">
        <v>0.10000000000000009</v>
      </c>
      <c r="F22" s="55">
        <v>89.100000000000009</v>
      </c>
      <c r="G22" s="8" t="s">
        <v>1348</v>
      </c>
    </row>
    <row r="23" spans="1:7" ht="25.5" x14ac:dyDescent="0.2">
      <c r="A23" s="51" t="s">
        <v>8</v>
      </c>
      <c r="B23" s="51" t="s">
        <v>224</v>
      </c>
      <c r="C23" s="8" t="s">
        <v>1358</v>
      </c>
      <c r="D23" s="34">
        <v>286</v>
      </c>
      <c r="E23" s="35">
        <v>0.14999999999999991</v>
      </c>
      <c r="F23" s="55">
        <v>243.10000000000002</v>
      </c>
      <c r="G23" s="8" t="s">
        <v>1351</v>
      </c>
    </row>
    <row r="24" spans="1:7" ht="38.25" x14ac:dyDescent="0.2">
      <c r="A24" s="51" t="s">
        <v>8</v>
      </c>
      <c r="B24" s="51" t="s">
        <v>224</v>
      </c>
      <c r="C24" s="8" t="s">
        <v>1359</v>
      </c>
      <c r="D24" s="34">
        <v>286</v>
      </c>
      <c r="E24" s="35">
        <v>9.9999999999999867E-2</v>
      </c>
      <c r="F24" s="55">
        <v>257.40000000000003</v>
      </c>
      <c r="G24" s="8" t="s">
        <v>1351</v>
      </c>
    </row>
    <row r="25" spans="1:7" ht="38.25" x14ac:dyDescent="0.2">
      <c r="A25" s="51" t="s">
        <v>8</v>
      </c>
      <c r="B25" s="51" t="s">
        <v>224</v>
      </c>
      <c r="C25" s="8" t="s">
        <v>1360</v>
      </c>
      <c r="D25" s="34">
        <v>242.00000000000003</v>
      </c>
      <c r="E25" s="35">
        <v>0.10000000000000009</v>
      </c>
      <c r="F25" s="55">
        <v>217.8</v>
      </c>
      <c r="G25" s="8" t="s">
        <v>1351</v>
      </c>
    </row>
    <row r="26" spans="1:7" ht="25.5" x14ac:dyDescent="0.2">
      <c r="A26" s="51" t="s">
        <v>8</v>
      </c>
      <c r="B26" s="51" t="s">
        <v>225</v>
      </c>
      <c r="C26" s="8" t="s">
        <v>1361</v>
      </c>
      <c r="D26" s="34">
        <v>264</v>
      </c>
      <c r="E26" s="35">
        <v>0.15000000000000002</v>
      </c>
      <c r="F26" s="55">
        <v>224.4</v>
      </c>
      <c r="G26" s="8" t="s">
        <v>1351</v>
      </c>
    </row>
    <row r="27" spans="1:7" ht="25.5" x14ac:dyDescent="0.2">
      <c r="A27" s="51" t="s">
        <v>8</v>
      </c>
      <c r="B27" s="51" t="s">
        <v>225</v>
      </c>
      <c r="C27" s="8" t="s">
        <v>1362</v>
      </c>
      <c r="D27" s="34">
        <v>264</v>
      </c>
      <c r="E27" s="35">
        <v>0.15000000000000002</v>
      </c>
      <c r="F27" s="55">
        <v>224.4</v>
      </c>
      <c r="G27" s="8" t="s">
        <v>1351</v>
      </c>
    </row>
    <row r="28" spans="1:7" ht="25.5" x14ac:dyDescent="0.2">
      <c r="A28" s="51" t="s">
        <v>8</v>
      </c>
      <c r="B28" s="51" t="s">
        <v>225</v>
      </c>
      <c r="C28" s="8" t="s">
        <v>1363</v>
      </c>
      <c r="D28" s="34">
        <v>264</v>
      </c>
      <c r="E28" s="35">
        <v>0.15000000000000002</v>
      </c>
      <c r="F28" s="55">
        <v>224.4</v>
      </c>
      <c r="G28" s="8" t="s">
        <v>1351</v>
      </c>
    </row>
    <row r="29" spans="1:7" ht="25.5" x14ac:dyDescent="0.2">
      <c r="A29" s="51" t="s">
        <v>8</v>
      </c>
      <c r="B29" s="51" t="s">
        <v>1364</v>
      </c>
      <c r="C29" s="8" t="s">
        <v>1365</v>
      </c>
      <c r="D29" s="34">
        <v>192.50000000000003</v>
      </c>
      <c r="E29" s="35">
        <v>0.10000000000000009</v>
      </c>
      <c r="F29" s="55">
        <v>173.25</v>
      </c>
      <c r="G29" s="8" t="s">
        <v>1351</v>
      </c>
    </row>
    <row r="30" spans="1:7" ht="51" x14ac:dyDescent="0.2">
      <c r="A30" s="51" t="s">
        <v>8</v>
      </c>
      <c r="B30" s="51" t="s">
        <v>1366</v>
      </c>
      <c r="C30" s="8" t="s">
        <v>1367</v>
      </c>
      <c r="D30" s="34">
        <v>198.00000000000003</v>
      </c>
      <c r="E30" s="35">
        <v>0.10000000000000009</v>
      </c>
      <c r="F30" s="55">
        <v>178.20000000000002</v>
      </c>
      <c r="G30" s="8" t="s">
        <v>1368</v>
      </c>
    </row>
    <row r="31" spans="1:7" ht="51" x14ac:dyDescent="0.2">
      <c r="A31" s="51" t="s">
        <v>8</v>
      </c>
      <c r="B31" s="51" t="s">
        <v>1366</v>
      </c>
      <c r="C31" s="8" t="s">
        <v>1369</v>
      </c>
      <c r="D31" s="34">
        <v>198.00000000000003</v>
      </c>
      <c r="E31" s="35">
        <v>0.10000000000000009</v>
      </c>
      <c r="F31" s="55">
        <v>178.20000000000002</v>
      </c>
      <c r="G31" s="8" t="s">
        <v>1368</v>
      </c>
    </row>
    <row r="32" spans="1:7" ht="63.75" x14ac:dyDescent="0.2">
      <c r="A32" s="51" t="s">
        <v>8</v>
      </c>
      <c r="B32" s="51" t="s">
        <v>226</v>
      </c>
      <c r="C32" s="8" t="s">
        <v>1370</v>
      </c>
      <c r="D32" s="34">
        <v>220.00000000000003</v>
      </c>
      <c r="E32" s="35">
        <v>9.9999999999999978E-2</v>
      </c>
      <c r="F32" s="55">
        <v>198.00000000000003</v>
      </c>
      <c r="G32" s="8" t="s">
        <v>1371</v>
      </c>
    </row>
    <row r="33" ht="20.100000000000001" customHeight="1" x14ac:dyDescent="0.2"/>
  </sheetData>
  <sheetProtection algorithmName="SHA-512" hashValue="8gY8ckMh/4/5a4vQAy+FCifwWVBkbrB+g5CG45QFEHnATrcdf6hgMFcKP8Xtn2MjelxaAlIMLlCb8l0K4nwQbw==" saltValue="vSCd1tWwjdjiVekVcGgFeQ==" spinCount="100000" sheet="1" formatCells="0" formatColumns="0" formatRows="0" sort="0" autoFilter="0"/>
  <autoFilter ref="A4:G32" xr:uid="{00000000-0009-0000-0000-00000B000000}"/>
  <mergeCells count="2">
    <mergeCell ref="A1:G1"/>
    <mergeCell ref="A2:G2"/>
  </mergeCells>
  <pageMargins left="0.7" right="0.7" top="0.75" bottom="0.75" header="0.3" footer="0.3"/>
  <pageSetup paperSize="9" orientation="portrait" r:id="rId1"/>
  <headerFooter>
    <oddHeader>&amp;C&amp;"Calibri"&amp;12&amp;KFF0000 OFFICIAL&amp;1#_x000D_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7DA063"/>
  </sheetPr>
  <dimension ref="A1:L60"/>
  <sheetViews>
    <sheetView zoomScaleNormal="100" workbookViewId="0">
      <selection activeCell="A2" sqref="A2:K2"/>
    </sheetView>
  </sheetViews>
  <sheetFormatPr defaultColWidth="0" defaultRowHeight="12.75" zeroHeight="1" x14ac:dyDescent="0.2"/>
  <cols>
    <col min="1" max="1" width="28.42578125" style="1" customWidth="1"/>
    <col min="2" max="2" width="33" style="1" customWidth="1"/>
    <col min="3" max="3" width="47.42578125" style="1" customWidth="1"/>
    <col min="4" max="4" width="18.85546875" style="1" customWidth="1"/>
    <col min="5" max="5" width="13.28515625" style="1" customWidth="1"/>
    <col min="6" max="6" width="23.28515625" style="1" customWidth="1"/>
    <col min="7" max="7" width="12.42578125" style="1" customWidth="1"/>
    <col min="8" max="8" width="14.42578125" style="152" customWidth="1"/>
    <col min="9" max="9" width="59.7109375" style="1" customWidth="1"/>
    <col min="10" max="10" width="52.140625" style="1" customWidth="1"/>
    <col min="11" max="11" width="68.7109375" style="1" customWidth="1"/>
    <col min="12" max="12" width="9.140625" style="1" customWidth="1"/>
    <col min="13" max="16384" width="9.140625" style="1" hidden="1"/>
  </cols>
  <sheetData>
    <row r="1" spans="1:11" x14ac:dyDescent="0.2">
      <c r="A1" s="365" t="s">
        <v>313</v>
      </c>
      <c r="B1" s="366"/>
      <c r="C1" s="366"/>
      <c r="D1" s="366"/>
      <c r="E1" s="366"/>
      <c r="F1" s="366"/>
      <c r="G1" s="366"/>
      <c r="H1" s="366"/>
      <c r="I1" s="366"/>
      <c r="J1" s="366"/>
      <c r="K1" s="366"/>
    </row>
    <row r="2" spans="1:11" x14ac:dyDescent="0.2">
      <c r="A2" s="441" t="s">
        <v>314</v>
      </c>
      <c r="B2" s="442"/>
      <c r="C2" s="442"/>
      <c r="D2" s="442"/>
      <c r="E2" s="442"/>
      <c r="F2" s="442"/>
      <c r="G2" s="442"/>
      <c r="H2" s="442"/>
      <c r="I2" s="442"/>
      <c r="J2" s="442"/>
      <c r="K2" s="443"/>
    </row>
    <row r="3" spans="1:11" x14ac:dyDescent="0.2"/>
    <row r="4" spans="1:11" ht="15" x14ac:dyDescent="0.2">
      <c r="A4" s="365" t="s">
        <v>228</v>
      </c>
      <c r="B4" s="446"/>
      <c r="C4" s="446"/>
      <c r="D4" s="446"/>
      <c r="E4" s="446"/>
      <c r="F4" s="446"/>
      <c r="G4" s="446"/>
      <c r="H4" s="446"/>
      <c r="I4" s="446"/>
      <c r="J4" s="446"/>
      <c r="K4" s="447"/>
    </row>
    <row r="5" spans="1:11" ht="38.25" x14ac:dyDescent="0.2">
      <c r="A5" s="153" t="s">
        <v>33</v>
      </c>
      <c r="B5" s="153" t="s">
        <v>43</v>
      </c>
      <c r="C5" s="153" t="s">
        <v>231</v>
      </c>
      <c r="D5" s="153" t="s">
        <v>1373</v>
      </c>
      <c r="E5" s="153" t="s">
        <v>232</v>
      </c>
      <c r="F5" s="153" t="s">
        <v>233</v>
      </c>
      <c r="G5" s="153" t="s">
        <v>1327</v>
      </c>
      <c r="H5" s="154" t="s">
        <v>1372</v>
      </c>
      <c r="I5" s="153" t="s">
        <v>235</v>
      </c>
      <c r="J5" s="153" t="s">
        <v>234</v>
      </c>
      <c r="K5" s="153" t="s">
        <v>221</v>
      </c>
    </row>
    <row r="6" spans="1:11" ht="38.25" x14ac:dyDescent="0.2">
      <c r="A6" s="8" t="s">
        <v>352</v>
      </c>
      <c r="B6" s="8" t="s">
        <v>1374</v>
      </c>
      <c r="C6" s="8" t="s">
        <v>1375</v>
      </c>
      <c r="D6" s="155" t="s">
        <v>229</v>
      </c>
      <c r="E6" s="156" t="s">
        <v>0</v>
      </c>
      <c r="F6" s="156" t="s">
        <v>1376</v>
      </c>
      <c r="G6" s="157">
        <v>0.3</v>
      </c>
      <c r="H6" s="165">
        <v>8208.2000000000007</v>
      </c>
      <c r="I6" s="156" t="s">
        <v>1377</v>
      </c>
      <c r="J6" s="156" t="s">
        <v>354</v>
      </c>
      <c r="K6" s="156" t="s">
        <v>236</v>
      </c>
    </row>
    <row r="7" spans="1:11" ht="38.25" x14ac:dyDescent="0.2">
      <c r="A7" s="8" t="s">
        <v>352</v>
      </c>
      <c r="B7" s="156" t="s">
        <v>1378</v>
      </c>
      <c r="C7" s="156" t="s">
        <v>1375</v>
      </c>
      <c r="D7" s="156" t="s">
        <v>229</v>
      </c>
      <c r="E7" s="156" t="s">
        <v>0</v>
      </c>
      <c r="F7" s="156" t="s">
        <v>230</v>
      </c>
      <c r="G7" s="157">
        <v>0.3</v>
      </c>
      <c r="H7" s="165">
        <v>348.86500000000001</v>
      </c>
      <c r="I7" s="156" t="s">
        <v>1379</v>
      </c>
      <c r="J7" s="156" t="s">
        <v>354</v>
      </c>
      <c r="K7" s="156" t="s">
        <v>236</v>
      </c>
    </row>
    <row r="8" spans="1:11" ht="89.25" x14ac:dyDescent="0.2">
      <c r="A8" s="8" t="s">
        <v>352</v>
      </c>
      <c r="B8" s="156" t="s">
        <v>1380</v>
      </c>
      <c r="C8" s="156" t="s">
        <v>1375</v>
      </c>
      <c r="D8" s="156" t="s">
        <v>229</v>
      </c>
      <c r="E8" s="156" t="s">
        <v>0</v>
      </c>
      <c r="F8" s="156" t="s">
        <v>1381</v>
      </c>
      <c r="G8" s="157">
        <v>0.3</v>
      </c>
      <c r="H8" s="165">
        <v>1656.6000000000001</v>
      </c>
      <c r="I8" s="156" t="s">
        <v>1379</v>
      </c>
      <c r="J8" s="156" t="s">
        <v>354</v>
      </c>
      <c r="K8" s="156" t="s">
        <v>1382</v>
      </c>
    </row>
    <row r="9" spans="1:11" ht="89.25" x14ac:dyDescent="0.2">
      <c r="A9" s="8" t="s">
        <v>352</v>
      </c>
      <c r="B9" s="156" t="s">
        <v>1383</v>
      </c>
      <c r="C9" s="156" t="s">
        <v>1375</v>
      </c>
      <c r="D9" s="156" t="s">
        <v>229</v>
      </c>
      <c r="E9" s="156" t="s">
        <v>0</v>
      </c>
      <c r="F9" s="156" t="s">
        <v>1384</v>
      </c>
      <c r="G9" s="157">
        <v>0.3</v>
      </c>
      <c r="H9" s="165">
        <v>3313.2000000000003</v>
      </c>
      <c r="I9" s="156" t="s">
        <v>1379</v>
      </c>
      <c r="J9" s="156" t="s">
        <v>354</v>
      </c>
      <c r="K9" s="156" t="s">
        <v>1382</v>
      </c>
    </row>
    <row r="10" spans="1:11" ht="89.25" x14ac:dyDescent="0.2">
      <c r="A10" s="8" t="s">
        <v>352</v>
      </c>
      <c r="B10" s="156" t="s">
        <v>1385</v>
      </c>
      <c r="C10" s="156" t="s">
        <v>1375</v>
      </c>
      <c r="D10" s="156" t="s">
        <v>229</v>
      </c>
      <c r="E10" s="156" t="s">
        <v>0</v>
      </c>
      <c r="F10" s="156" t="s">
        <v>1386</v>
      </c>
      <c r="G10" s="157">
        <v>0.3</v>
      </c>
      <c r="H10" s="165">
        <v>15698.1</v>
      </c>
      <c r="I10" s="156" t="s">
        <v>1379</v>
      </c>
      <c r="J10" s="156" t="s">
        <v>354</v>
      </c>
      <c r="K10" s="156" t="s">
        <v>1382</v>
      </c>
    </row>
    <row r="11" spans="1:11" ht="38.25" x14ac:dyDescent="0.2">
      <c r="A11" s="8" t="s">
        <v>352</v>
      </c>
      <c r="B11" s="156" t="s">
        <v>1387</v>
      </c>
      <c r="C11" s="156" t="s">
        <v>1375</v>
      </c>
      <c r="D11" s="156" t="s">
        <v>229</v>
      </c>
      <c r="E11" s="156" t="s">
        <v>0</v>
      </c>
      <c r="F11" s="156" t="s">
        <v>230</v>
      </c>
      <c r="G11" s="157">
        <v>0.1</v>
      </c>
      <c r="H11" s="165">
        <v>1049.4000000000001</v>
      </c>
      <c r="I11" s="156" t="s">
        <v>355</v>
      </c>
      <c r="J11" s="156" t="s">
        <v>356</v>
      </c>
      <c r="K11" s="156"/>
    </row>
    <row r="12" spans="1:11" ht="25.5" x14ac:dyDescent="0.2">
      <c r="A12" s="8" t="s">
        <v>352</v>
      </c>
      <c r="B12" s="156" t="s">
        <v>1388</v>
      </c>
      <c r="C12" s="156" t="s">
        <v>1375</v>
      </c>
      <c r="D12" s="156" t="s">
        <v>229</v>
      </c>
      <c r="E12" s="156" t="s">
        <v>0</v>
      </c>
      <c r="F12" s="156" t="s">
        <v>230</v>
      </c>
      <c r="G12" s="157">
        <v>0.1</v>
      </c>
      <c r="H12" s="165">
        <v>1003.2</v>
      </c>
      <c r="I12" s="156"/>
      <c r="J12" s="156" t="s">
        <v>356</v>
      </c>
      <c r="K12" s="156"/>
    </row>
    <row r="13" spans="1:11" ht="25.5" x14ac:dyDescent="0.2">
      <c r="A13" s="8" t="s">
        <v>352</v>
      </c>
      <c r="B13" s="156" t="s">
        <v>1389</v>
      </c>
      <c r="C13" s="156" t="s">
        <v>1375</v>
      </c>
      <c r="D13" s="156" t="s">
        <v>229</v>
      </c>
      <c r="E13" s="156" t="s">
        <v>0</v>
      </c>
      <c r="F13" s="156" t="s">
        <v>230</v>
      </c>
      <c r="G13" s="157">
        <v>0.1</v>
      </c>
      <c r="H13" s="165">
        <v>959.2</v>
      </c>
      <c r="I13" s="156"/>
      <c r="J13" s="156" t="s">
        <v>356</v>
      </c>
      <c r="K13" s="156"/>
    </row>
    <row r="14" spans="1:11" ht="25.5" x14ac:dyDescent="0.2">
      <c r="A14" s="8" t="s">
        <v>352</v>
      </c>
      <c r="B14" s="156" t="s">
        <v>1390</v>
      </c>
      <c r="C14" s="156" t="s">
        <v>1375</v>
      </c>
      <c r="D14" s="156" t="s">
        <v>229</v>
      </c>
      <c r="E14" s="156" t="s">
        <v>0</v>
      </c>
      <c r="F14" s="156" t="s">
        <v>230</v>
      </c>
      <c r="G14" s="157">
        <v>0.1</v>
      </c>
      <c r="H14" s="165">
        <v>775.50000000000011</v>
      </c>
      <c r="I14" s="156"/>
      <c r="J14" s="156" t="s">
        <v>356</v>
      </c>
      <c r="K14" s="156"/>
    </row>
    <row r="15" spans="1:11" ht="25.5" x14ac:dyDescent="0.2">
      <c r="A15" s="8" t="s">
        <v>352</v>
      </c>
      <c r="B15" s="156" t="s">
        <v>1391</v>
      </c>
      <c r="C15" s="156" t="s">
        <v>1375</v>
      </c>
      <c r="D15" s="156" t="s">
        <v>229</v>
      </c>
      <c r="E15" s="156" t="s">
        <v>0</v>
      </c>
      <c r="F15" s="156" t="s">
        <v>230</v>
      </c>
      <c r="G15" s="157">
        <v>0.1</v>
      </c>
      <c r="H15" s="165">
        <v>662.2</v>
      </c>
      <c r="I15" s="156"/>
      <c r="J15" s="156" t="s">
        <v>356</v>
      </c>
      <c r="K15" s="156"/>
    </row>
    <row r="16" spans="1:11" ht="25.5" x14ac:dyDescent="0.2">
      <c r="A16" s="8" t="s">
        <v>352</v>
      </c>
      <c r="B16" s="156" t="s">
        <v>1392</v>
      </c>
      <c r="C16" s="156" t="s">
        <v>1393</v>
      </c>
      <c r="D16" s="156" t="s">
        <v>240</v>
      </c>
      <c r="E16" s="156" t="s">
        <v>1394</v>
      </c>
      <c r="F16" s="156" t="s">
        <v>230</v>
      </c>
      <c r="G16" s="157">
        <v>0.1</v>
      </c>
      <c r="H16" s="165">
        <v>508.20000000000005</v>
      </c>
      <c r="I16" s="156"/>
      <c r="J16" s="156" t="s">
        <v>356</v>
      </c>
      <c r="K16" s="156"/>
    </row>
    <row r="17" spans="1:11" ht="25.5" x14ac:dyDescent="0.2">
      <c r="A17" s="8" t="s">
        <v>352</v>
      </c>
      <c r="B17" s="156" t="s">
        <v>1395</v>
      </c>
      <c r="C17" s="156" t="s">
        <v>1393</v>
      </c>
      <c r="D17" s="156" t="s">
        <v>240</v>
      </c>
      <c r="E17" s="156" t="s">
        <v>1394</v>
      </c>
      <c r="F17" s="156" t="s">
        <v>230</v>
      </c>
      <c r="G17" s="157">
        <v>0.1</v>
      </c>
      <c r="H17" s="165">
        <v>330</v>
      </c>
      <c r="I17" s="156"/>
      <c r="J17" s="156" t="s">
        <v>356</v>
      </c>
      <c r="K17" s="156"/>
    </row>
    <row r="18" spans="1:11" ht="25.5" x14ac:dyDescent="0.2">
      <c r="A18" s="8" t="s">
        <v>352</v>
      </c>
      <c r="B18" s="156" t="s">
        <v>1396</v>
      </c>
      <c r="C18" s="156" t="s">
        <v>1393</v>
      </c>
      <c r="D18" s="156" t="s">
        <v>240</v>
      </c>
      <c r="E18" s="156" t="s">
        <v>1394</v>
      </c>
      <c r="F18" s="156" t="s">
        <v>230</v>
      </c>
      <c r="G18" s="157">
        <v>0.1</v>
      </c>
      <c r="H18" s="165">
        <v>284.90000000000003</v>
      </c>
      <c r="I18" s="156"/>
      <c r="J18" s="156" t="s">
        <v>356</v>
      </c>
      <c r="K18" s="156"/>
    </row>
    <row r="19" spans="1:11" ht="25.5" x14ac:dyDescent="0.2">
      <c r="A19" s="8" t="s">
        <v>352</v>
      </c>
      <c r="B19" s="8" t="s">
        <v>1397</v>
      </c>
      <c r="C19" s="8" t="s">
        <v>1393</v>
      </c>
      <c r="D19" s="155" t="s">
        <v>240</v>
      </c>
      <c r="E19" s="156" t="s">
        <v>1394</v>
      </c>
      <c r="F19" s="8" t="s">
        <v>230</v>
      </c>
      <c r="G19" s="157">
        <v>0.1</v>
      </c>
      <c r="H19" s="165">
        <v>254.10000000000002</v>
      </c>
      <c r="I19" s="156"/>
      <c r="J19" s="156" t="s">
        <v>356</v>
      </c>
      <c r="K19" s="156"/>
    </row>
    <row r="20" spans="1:11" ht="38.25" x14ac:dyDescent="0.2">
      <c r="A20" s="8" t="s">
        <v>9</v>
      </c>
      <c r="B20" s="8" t="s">
        <v>238</v>
      </c>
      <c r="C20" s="8" t="s">
        <v>239</v>
      </c>
      <c r="D20" s="155" t="s">
        <v>229</v>
      </c>
      <c r="E20" s="156" t="s">
        <v>0</v>
      </c>
      <c r="F20" s="8" t="s">
        <v>230</v>
      </c>
      <c r="G20" s="157">
        <v>0.6</v>
      </c>
      <c r="H20" s="165">
        <v>336.05</v>
      </c>
      <c r="I20" s="8" t="s">
        <v>1404</v>
      </c>
      <c r="J20" s="8" t="s">
        <v>1405</v>
      </c>
      <c r="K20" s="8" t="s">
        <v>1406</v>
      </c>
    </row>
    <row r="21" spans="1:11" ht="38.25" x14ac:dyDescent="0.2">
      <c r="A21" s="8" t="s">
        <v>9</v>
      </c>
      <c r="B21" s="8" t="s">
        <v>1407</v>
      </c>
      <c r="C21" s="8" t="s">
        <v>1408</v>
      </c>
      <c r="D21" s="155" t="s">
        <v>229</v>
      </c>
      <c r="E21" s="156" t="s">
        <v>0</v>
      </c>
      <c r="F21" s="8" t="s">
        <v>230</v>
      </c>
      <c r="G21" s="157">
        <v>0.6</v>
      </c>
      <c r="H21" s="165">
        <v>423.50000000000006</v>
      </c>
      <c r="I21" s="8" t="s">
        <v>1409</v>
      </c>
      <c r="J21" s="8" t="s">
        <v>1405</v>
      </c>
      <c r="K21" s="8" t="s">
        <v>1406</v>
      </c>
    </row>
    <row r="22" spans="1:11" ht="38.25" x14ac:dyDescent="0.2">
      <c r="A22" s="8" t="s">
        <v>9</v>
      </c>
      <c r="B22" s="8" t="s">
        <v>241</v>
      </c>
      <c r="C22" s="8" t="s">
        <v>1410</v>
      </c>
      <c r="D22" s="155" t="s">
        <v>229</v>
      </c>
      <c r="E22" s="156" t="s">
        <v>0</v>
      </c>
      <c r="F22" s="8" t="s">
        <v>230</v>
      </c>
      <c r="G22" s="157">
        <v>0.6</v>
      </c>
      <c r="H22" s="165">
        <v>746.90000000000009</v>
      </c>
      <c r="I22" s="8" t="s">
        <v>1411</v>
      </c>
      <c r="J22" s="8" t="s">
        <v>1405</v>
      </c>
      <c r="K22" s="8" t="s">
        <v>1406</v>
      </c>
    </row>
    <row r="23" spans="1:11" ht="38.25" x14ac:dyDescent="0.2">
      <c r="A23" s="8" t="s">
        <v>9</v>
      </c>
      <c r="B23" s="8" t="s">
        <v>237</v>
      </c>
      <c r="C23" s="8" t="s">
        <v>242</v>
      </c>
      <c r="D23" s="155" t="s">
        <v>229</v>
      </c>
      <c r="E23" s="156" t="s">
        <v>0</v>
      </c>
      <c r="F23" s="8" t="s">
        <v>230</v>
      </c>
      <c r="G23" s="157">
        <v>0.6</v>
      </c>
      <c r="H23" s="165">
        <v>440.00000000000006</v>
      </c>
      <c r="I23" s="8" t="s">
        <v>1412</v>
      </c>
      <c r="J23" s="8" t="s">
        <v>1405</v>
      </c>
      <c r="K23" s="8" t="s">
        <v>1413</v>
      </c>
    </row>
    <row r="24" spans="1:11" ht="38.25" x14ac:dyDescent="0.2">
      <c r="A24" s="8" t="s">
        <v>9</v>
      </c>
      <c r="B24" s="8" t="s">
        <v>237</v>
      </c>
      <c r="C24" s="8" t="s">
        <v>1414</v>
      </c>
      <c r="D24" s="155" t="s">
        <v>240</v>
      </c>
      <c r="E24" s="156" t="s">
        <v>1415</v>
      </c>
      <c r="F24" s="8" t="s">
        <v>243</v>
      </c>
      <c r="G24" s="157">
        <v>0.6</v>
      </c>
      <c r="H24" s="165">
        <v>88</v>
      </c>
      <c r="I24" s="8"/>
      <c r="J24" s="8" t="s">
        <v>1405</v>
      </c>
      <c r="K24" s="8" t="s">
        <v>1416</v>
      </c>
    </row>
    <row r="25" spans="1:11" ht="63.75" x14ac:dyDescent="0.2">
      <c r="A25" s="8" t="s">
        <v>9</v>
      </c>
      <c r="B25" s="8" t="s">
        <v>1417</v>
      </c>
      <c r="C25" s="8" t="s">
        <v>1418</v>
      </c>
      <c r="D25" s="155" t="s">
        <v>240</v>
      </c>
      <c r="E25" s="156" t="s">
        <v>1415</v>
      </c>
      <c r="F25" s="8" t="s">
        <v>230</v>
      </c>
      <c r="G25" s="157">
        <v>0.6</v>
      </c>
      <c r="H25" s="165">
        <v>81.400000000000006</v>
      </c>
      <c r="I25" s="8"/>
      <c r="J25" s="8" t="s">
        <v>1419</v>
      </c>
      <c r="K25" s="8" t="s">
        <v>1420</v>
      </c>
    </row>
    <row r="26" spans="1:11" ht="38.25" x14ac:dyDescent="0.2">
      <c r="A26" s="8" t="s">
        <v>9</v>
      </c>
      <c r="B26" s="8" t="s">
        <v>1417</v>
      </c>
      <c r="C26" s="8" t="s">
        <v>1421</v>
      </c>
      <c r="D26" s="155" t="s">
        <v>240</v>
      </c>
      <c r="E26" s="156" t="s">
        <v>1415</v>
      </c>
      <c r="F26" s="8" t="s">
        <v>230</v>
      </c>
      <c r="G26" s="157">
        <v>0.6</v>
      </c>
      <c r="H26" s="165">
        <v>162.80000000000001</v>
      </c>
      <c r="I26" s="8"/>
      <c r="J26" s="8" t="s">
        <v>1405</v>
      </c>
      <c r="K26" s="8" t="s">
        <v>1420</v>
      </c>
    </row>
    <row r="27" spans="1:11" ht="25.5" x14ac:dyDescent="0.2">
      <c r="A27" s="8" t="s">
        <v>7</v>
      </c>
      <c r="B27" s="8" t="s">
        <v>1734</v>
      </c>
      <c r="C27" s="8" t="s">
        <v>1735</v>
      </c>
      <c r="D27" s="155" t="s">
        <v>0</v>
      </c>
      <c r="E27" s="156" t="s">
        <v>229</v>
      </c>
      <c r="F27" s="8" t="s">
        <v>230</v>
      </c>
      <c r="G27" s="157">
        <v>0.1</v>
      </c>
      <c r="H27" s="165">
        <v>647.46</v>
      </c>
      <c r="I27" s="8" t="s">
        <v>1724</v>
      </c>
      <c r="J27" s="8" t="s">
        <v>1725</v>
      </c>
      <c r="K27" s="8" t="s">
        <v>1726</v>
      </c>
    </row>
    <row r="28" spans="1:11" ht="25.5" x14ac:dyDescent="0.2">
      <c r="A28" s="8" t="s">
        <v>7</v>
      </c>
      <c r="B28" s="8" t="s">
        <v>1736</v>
      </c>
      <c r="C28" s="8" t="s">
        <v>1735</v>
      </c>
      <c r="D28" s="155" t="s">
        <v>1394</v>
      </c>
      <c r="E28" s="156" t="s">
        <v>240</v>
      </c>
      <c r="F28" s="8" t="s">
        <v>230</v>
      </c>
      <c r="G28" s="157">
        <v>0.1</v>
      </c>
      <c r="H28" s="165">
        <v>358.38</v>
      </c>
      <c r="I28" s="8" t="s">
        <v>1724</v>
      </c>
      <c r="J28" s="8" t="s">
        <v>1725</v>
      </c>
      <c r="K28" s="8" t="s">
        <v>1727</v>
      </c>
    </row>
    <row r="29" spans="1:11" ht="25.5" x14ac:dyDescent="0.2">
      <c r="A29" s="8" t="s">
        <v>7</v>
      </c>
      <c r="B29" s="8" t="s">
        <v>1737</v>
      </c>
      <c r="C29" s="8" t="s">
        <v>1738</v>
      </c>
      <c r="D29" s="155" t="s">
        <v>1394</v>
      </c>
      <c r="E29" s="156" t="s">
        <v>240</v>
      </c>
      <c r="F29" s="8" t="s">
        <v>230</v>
      </c>
      <c r="G29" s="157">
        <v>0.1</v>
      </c>
      <c r="H29" s="165">
        <v>383.13</v>
      </c>
      <c r="I29" s="8" t="s">
        <v>1728</v>
      </c>
      <c r="J29" s="8" t="s">
        <v>1725</v>
      </c>
      <c r="K29" s="8" t="s">
        <v>1727</v>
      </c>
    </row>
    <row r="30" spans="1:11" ht="25.5" x14ac:dyDescent="0.2">
      <c r="A30" s="8" t="s">
        <v>7</v>
      </c>
      <c r="B30" s="8" t="s">
        <v>1739</v>
      </c>
      <c r="C30" s="8" t="s">
        <v>1735</v>
      </c>
      <c r="D30" s="155" t="s">
        <v>1394</v>
      </c>
      <c r="E30" s="156" t="s">
        <v>240</v>
      </c>
      <c r="F30" s="8" t="s">
        <v>230</v>
      </c>
      <c r="G30" s="157">
        <v>0</v>
      </c>
      <c r="H30" s="165">
        <v>689.7</v>
      </c>
      <c r="I30" s="8" t="s">
        <v>1728</v>
      </c>
      <c r="J30" s="8" t="s">
        <v>1725</v>
      </c>
      <c r="K30" s="8" t="s">
        <v>1729</v>
      </c>
    </row>
    <row r="31" spans="1:11" ht="25.5" x14ac:dyDescent="0.2">
      <c r="A31" s="8" t="s">
        <v>7</v>
      </c>
      <c r="B31" s="8" t="s">
        <v>1740</v>
      </c>
      <c r="C31" s="8" t="s">
        <v>1735</v>
      </c>
      <c r="D31" s="155" t="s">
        <v>0</v>
      </c>
      <c r="E31" s="156" t="s">
        <v>229</v>
      </c>
      <c r="F31" s="8" t="s">
        <v>230</v>
      </c>
      <c r="G31" s="157">
        <v>0.4</v>
      </c>
      <c r="H31" s="165">
        <v>726.66</v>
      </c>
      <c r="I31" s="8" t="s">
        <v>1724</v>
      </c>
      <c r="J31" s="8" t="s">
        <v>1730</v>
      </c>
      <c r="K31" s="8" t="s">
        <v>1731</v>
      </c>
    </row>
    <row r="32" spans="1:11" ht="25.5" x14ac:dyDescent="0.2">
      <c r="A32" s="8" t="s">
        <v>7</v>
      </c>
      <c r="B32" s="8" t="s">
        <v>1741</v>
      </c>
      <c r="C32" s="8" t="s">
        <v>1735</v>
      </c>
      <c r="D32" s="155" t="s">
        <v>1394</v>
      </c>
      <c r="E32" s="156" t="s">
        <v>240</v>
      </c>
      <c r="F32" s="8" t="s">
        <v>230</v>
      </c>
      <c r="G32" s="157">
        <v>0.1</v>
      </c>
      <c r="H32" s="165">
        <v>280.92</v>
      </c>
      <c r="I32" s="8" t="s">
        <v>1732</v>
      </c>
      <c r="J32" s="8" t="s">
        <v>1725</v>
      </c>
      <c r="K32" s="8" t="s">
        <v>1733</v>
      </c>
    </row>
    <row r="33" spans="1:11" x14ac:dyDescent="0.2">
      <c r="A33" s="8" t="s">
        <v>8</v>
      </c>
      <c r="B33" s="8" t="s">
        <v>1422</v>
      </c>
      <c r="C33" s="8" t="s">
        <v>1423</v>
      </c>
      <c r="D33" s="8" t="s">
        <v>240</v>
      </c>
      <c r="E33" s="156" t="s">
        <v>1424</v>
      </c>
      <c r="F33" s="8" t="s">
        <v>1425</v>
      </c>
      <c r="G33" s="157">
        <v>0.05</v>
      </c>
      <c r="H33" s="165">
        <v>622.072</v>
      </c>
      <c r="I33" s="8" t="s">
        <v>1426</v>
      </c>
      <c r="J33" s="8" t="s">
        <v>1427</v>
      </c>
      <c r="K33" s="8"/>
    </row>
    <row r="34" spans="1:11" x14ac:dyDescent="0.2">
      <c r="A34" s="8" t="s">
        <v>8</v>
      </c>
      <c r="B34" s="8" t="s">
        <v>1422</v>
      </c>
      <c r="C34" s="8" t="s">
        <v>1428</v>
      </c>
      <c r="D34" s="8" t="s">
        <v>240</v>
      </c>
      <c r="E34" s="156" t="s">
        <v>1424</v>
      </c>
      <c r="F34" s="8" t="s">
        <v>1425</v>
      </c>
      <c r="G34" s="157">
        <v>0.05</v>
      </c>
      <c r="H34" s="165">
        <v>777.59</v>
      </c>
      <c r="I34" s="8" t="s">
        <v>1426</v>
      </c>
      <c r="J34" s="8" t="s">
        <v>1427</v>
      </c>
      <c r="K34" s="8"/>
    </row>
    <row r="35" spans="1:11" x14ac:dyDescent="0.2">
      <c r="A35" s="8" t="s">
        <v>8</v>
      </c>
      <c r="B35" s="8" t="s">
        <v>1422</v>
      </c>
      <c r="C35" s="8" t="s">
        <v>1429</v>
      </c>
      <c r="D35" s="8" t="s">
        <v>240</v>
      </c>
      <c r="E35" s="156" t="s">
        <v>1424</v>
      </c>
      <c r="F35" s="8" t="s">
        <v>1425</v>
      </c>
      <c r="G35" s="157">
        <v>0.05</v>
      </c>
      <c r="H35" s="165">
        <v>1167.7270000000001</v>
      </c>
      <c r="I35" s="8" t="s">
        <v>1426</v>
      </c>
      <c r="J35" s="8" t="s">
        <v>1427</v>
      </c>
      <c r="K35" s="8"/>
    </row>
    <row r="36" spans="1:11" x14ac:dyDescent="0.2">
      <c r="A36" s="8" t="s">
        <v>8</v>
      </c>
      <c r="B36" s="8" t="s">
        <v>248</v>
      </c>
      <c r="C36" s="8" t="s">
        <v>1430</v>
      </c>
      <c r="D36" s="8" t="s">
        <v>229</v>
      </c>
      <c r="E36" s="156" t="s">
        <v>1431</v>
      </c>
      <c r="F36" s="8" t="s">
        <v>1425</v>
      </c>
      <c r="G36" s="157">
        <v>0.05</v>
      </c>
      <c r="H36" s="165">
        <v>569.52500000000009</v>
      </c>
      <c r="I36" s="8" t="s">
        <v>1426</v>
      </c>
      <c r="J36" s="8" t="s">
        <v>1427</v>
      </c>
      <c r="K36" s="8" t="s">
        <v>1432</v>
      </c>
    </row>
    <row r="37" spans="1:11" ht="25.5" x14ac:dyDescent="0.2">
      <c r="A37" s="8" t="s">
        <v>8</v>
      </c>
      <c r="B37" s="8" t="s">
        <v>248</v>
      </c>
      <c r="C37" s="8" t="s">
        <v>1433</v>
      </c>
      <c r="D37" s="8" t="s">
        <v>229</v>
      </c>
      <c r="E37" s="156" t="s">
        <v>1431</v>
      </c>
      <c r="F37" s="8" t="s">
        <v>1425</v>
      </c>
      <c r="G37" s="157">
        <v>0.05</v>
      </c>
      <c r="H37" s="165">
        <v>427.40500000000003</v>
      </c>
      <c r="I37" s="8" t="s">
        <v>1426</v>
      </c>
      <c r="J37" s="8" t="s">
        <v>1427</v>
      </c>
      <c r="K37" s="8" t="s">
        <v>1434</v>
      </c>
    </row>
    <row r="38" spans="1:11" ht="25.5" x14ac:dyDescent="0.2">
      <c r="A38" s="8" t="s">
        <v>8</v>
      </c>
      <c r="B38" s="8" t="s">
        <v>1435</v>
      </c>
      <c r="C38" s="8" t="s">
        <v>1436</v>
      </c>
      <c r="D38" s="8" t="s">
        <v>229</v>
      </c>
      <c r="E38" s="156" t="s">
        <v>1424</v>
      </c>
      <c r="F38" s="8" t="s">
        <v>1425</v>
      </c>
      <c r="G38" s="157">
        <v>0.05</v>
      </c>
      <c r="H38" s="165">
        <v>318.30700000000002</v>
      </c>
      <c r="I38" s="8" t="s">
        <v>1426</v>
      </c>
      <c r="J38" s="8" t="s">
        <v>1427</v>
      </c>
      <c r="K38" s="8"/>
    </row>
    <row r="39" spans="1:11" ht="25.5" x14ac:dyDescent="0.2">
      <c r="A39" s="8" t="s">
        <v>8</v>
      </c>
      <c r="B39" s="8" t="s">
        <v>1435</v>
      </c>
      <c r="C39" s="8" t="s">
        <v>1437</v>
      </c>
      <c r="D39" s="8" t="s">
        <v>229</v>
      </c>
      <c r="E39" s="156" t="s">
        <v>1424</v>
      </c>
      <c r="F39" s="8" t="s">
        <v>1425</v>
      </c>
      <c r="G39" s="157">
        <v>0.05</v>
      </c>
      <c r="H39" s="165">
        <v>401.06000000000006</v>
      </c>
      <c r="I39" s="8" t="s">
        <v>1426</v>
      </c>
      <c r="J39" s="8" t="s">
        <v>1427</v>
      </c>
      <c r="K39" s="8"/>
    </row>
    <row r="40" spans="1:11" ht="25.5" x14ac:dyDescent="0.2">
      <c r="A40" s="8" t="s">
        <v>8</v>
      </c>
      <c r="B40" s="8" t="s">
        <v>1435</v>
      </c>
      <c r="C40" s="8" t="s">
        <v>1438</v>
      </c>
      <c r="D40" s="8" t="s">
        <v>229</v>
      </c>
      <c r="E40" s="156" t="s">
        <v>1424</v>
      </c>
      <c r="F40" s="8" t="s">
        <v>1425</v>
      </c>
      <c r="G40" s="157">
        <v>0.05</v>
      </c>
      <c r="H40" s="165">
        <v>707.35500000000002</v>
      </c>
      <c r="I40" s="8" t="s">
        <v>1426</v>
      </c>
      <c r="J40" s="8" t="s">
        <v>1427</v>
      </c>
      <c r="K40" s="8"/>
    </row>
    <row r="41" spans="1:11" x14ac:dyDescent="0.2">
      <c r="A41" s="8" t="s">
        <v>8</v>
      </c>
      <c r="B41" s="8" t="s">
        <v>1435</v>
      </c>
      <c r="C41" s="8" t="s">
        <v>1439</v>
      </c>
      <c r="D41" s="8" t="s">
        <v>229</v>
      </c>
      <c r="E41" s="156" t="s">
        <v>1431</v>
      </c>
      <c r="F41" s="8" t="s">
        <v>1425</v>
      </c>
      <c r="G41" s="157">
        <v>0.05</v>
      </c>
      <c r="H41" s="165">
        <v>38.489000000000004</v>
      </c>
      <c r="I41" s="8" t="s">
        <v>1440</v>
      </c>
      <c r="J41" s="8" t="s">
        <v>1427</v>
      </c>
      <c r="K41" s="8"/>
    </row>
    <row r="42" spans="1:11" x14ac:dyDescent="0.2">
      <c r="A42" s="8" t="s">
        <v>8</v>
      </c>
      <c r="B42" s="8" t="s">
        <v>1441</v>
      </c>
      <c r="C42" s="8" t="s">
        <v>1442</v>
      </c>
      <c r="D42" s="8" t="s">
        <v>229</v>
      </c>
      <c r="E42" s="156" t="s">
        <v>1431</v>
      </c>
      <c r="F42" s="8" t="s">
        <v>1425</v>
      </c>
      <c r="G42" s="157">
        <v>0.05</v>
      </c>
      <c r="H42" s="165">
        <v>15.675000000000001</v>
      </c>
      <c r="I42" s="8" t="s">
        <v>1426</v>
      </c>
      <c r="J42" s="8" t="s">
        <v>1427</v>
      </c>
      <c r="K42" s="8" t="s">
        <v>1432</v>
      </c>
    </row>
    <row r="43" spans="1:11" x14ac:dyDescent="0.2">
      <c r="A43" s="8" t="s">
        <v>8</v>
      </c>
      <c r="B43" s="8" t="s">
        <v>1441</v>
      </c>
      <c r="C43" s="8" t="s">
        <v>1443</v>
      </c>
      <c r="D43" s="8" t="s">
        <v>229</v>
      </c>
      <c r="E43" s="156" t="s">
        <v>1431</v>
      </c>
      <c r="F43" s="8" t="s">
        <v>1425</v>
      </c>
      <c r="G43" s="157">
        <v>0.05</v>
      </c>
      <c r="H43" s="165">
        <v>620.73</v>
      </c>
      <c r="I43" s="8" t="s">
        <v>1426</v>
      </c>
      <c r="J43" s="8" t="s">
        <v>1427</v>
      </c>
      <c r="K43" s="8" t="s">
        <v>1432</v>
      </c>
    </row>
    <row r="44" spans="1:11" x14ac:dyDescent="0.2">
      <c r="A44" s="8" t="s">
        <v>8</v>
      </c>
      <c r="B44" s="8" t="s">
        <v>1441</v>
      </c>
      <c r="C44" s="8" t="s">
        <v>1444</v>
      </c>
      <c r="D44" s="8" t="s">
        <v>229</v>
      </c>
      <c r="E44" s="156" t="s">
        <v>1431</v>
      </c>
      <c r="F44" s="8" t="s">
        <v>1425</v>
      </c>
      <c r="G44" s="157">
        <v>0.05</v>
      </c>
      <c r="H44" s="165">
        <v>620.73</v>
      </c>
      <c r="I44" s="8" t="s">
        <v>1426</v>
      </c>
      <c r="J44" s="8" t="s">
        <v>1427</v>
      </c>
      <c r="K44" s="8" t="s">
        <v>1432</v>
      </c>
    </row>
    <row r="45" spans="1:11" x14ac:dyDescent="0.2">
      <c r="A45" s="8" t="s">
        <v>8</v>
      </c>
      <c r="B45" s="8" t="s">
        <v>1445</v>
      </c>
      <c r="C45" s="8" t="s">
        <v>1446</v>
      </c>
      <c r="D45" s="8" t="s">
        <v>240</v>
      </c>
      <c r="E45" s="156" t="s">
        <v>1424</v>
      </c>
      <c r="F45" s="8" t="s">
        <v>1425</v>
      </c>
      <c r="G45" s="157">
        <v>0.05</v>
      </c>
      <c r="H45" s="165">
        <v>295.73500000000007</v>
      </c>
      <c r="I45" s="8" t="s">
        <v>1426</v>
      </c>
      <c r="J45" s="8" t="s">
        <v>1427</v>
      </c>
      <c r="K45" s="8"/>
    </row>
    <row r="46" spans="1:11" x14ac:dyDescent="0.2">
      <c r="A46" s="8" t="s">
        <v>8</v>
      </c>
      <c r="B46" s="8" t="s">
        <v>1445</v>
      </c>
      <c r="C46" s="8" t="s">
        <v>1447</v>
      </c>
      <c r="D46" s="8" t="s">
        <v>240</v>
      </c>
      <c r="E46" s="156" t="s">
        <v>1424</v>
      </c>
      <c r="F46" s="8" t="s">
        <v>1425</v>
      </c>
      <c r="G46" s="157">
        <v>0.05</v>
      </c>
      <c r="H46" s="165">
        <v>148.39000000000001</v>
      </c>
      <c r="I46" s="8" t="s">
        <v>1426</v>
      </c>
      <c r="J46" s="8" t="s">
        <v>1427</v>
      </c>
      <c r="K46" s="8"/>
    </row>
    <row r="47" spans="1:11" x14ac:dyDescent="0.2"/>
    <row r="48" spans="1:11" x14ac:dyDescent="0.2">
      <c r="A48" s="365" t="s">
        <v>245</v>
      </c>
      <c r="B48" s="366"/>
      <c r="C48" s="366"/>
      <c r="D48" s="366"/>
      <c r="E48" s="366"/>
      <c r="F48" s="366"/>
      <c r="G48" s="366"/>
      <c r="H48" s="366"/>
      <c r="I48" s="367"/>
    </row>
    <row r="49" spans="1:9" ht="45" x14ac:dyDescent="0.2">
      <c r="A49" s="61" t="s">
        <v>33</v>
      </c>
      <c r="B49" s="61" t="s">
        <v>43</v>
      </c>
      <c r="C49" s="61" t="s">
        <v>246</v>
      </c>
      <c r="D49" s="448" t="s">
        <v>247</v>
      </c>
      <c r="E49" s="449"/>
      <c r="F49" s="61" t="s">
        <v>1327</v>
      </c>
      <c r="G49" s="158" t="s">
        <v>1372</v>
      </c>
      <c r="H49" s="61" t="s">
        <v>234</v>
      </c>
      <c r="I49" s="61" t="s">
        <v>221</v>
      </c>
    </row>
    <row r="50" spans="1:9" x14ac:dyDescent="0.2">
      <c r="A50" s="8" t="s">
        <v>352</v>
      </c>
      <c r="B50" s="159" t="s">
        <v>998</v>
      </c>
      <c r="C50" s="159" t="s">
        <v>1398</v>
      </c>
      <c r="D50" s="450" t="s">
        <v>1401</v>
      </c>
      <c r="E50" s="451"/>
      <c r="F50" s="157">
        <v>0.65</v>
      </c>
      <c r="G50" s="165">
        <v>296.5</v>
      </c>
      <c r="H50" s="162"/>
      <c r="I50" s="161" t="s">
        <v>1402</v>
      </c>
    </row>
    <row r="51" spans="1:9" ht="25.5" x14ac:dyDescent="0.2">
      <c r="A51" s="8" t="s">
        <v>352</v>
      </c>
      <c r="B51" s="163" t="s">
        <v>1399</v>
      </c>
      <c r="C51" s="162" t="s">
        <v>1400</v>
      </c>
      <c r="D51" s="444" t="s">
        <v>1401</v>
      </c>
      <c r="E51" s="445"/>
      <c r="F51" s="157">
        <v>0.65</v>
      </c>
      <c r="G51" s="166">
        <v>507.5</v>
      </c>
      <c r="H51" s="160"/>
      <c r="I51" s="161" t="s">
        <v>1403</v>
      </c>
    </row>
    <row r="52" spans="1:9" ht="38.25" x14ac:dyDescent="0.2">
      <c r="A52" s="8" t="s">
        <v>7</v>
      </c>
      <c r="B52" s="163" t="s">
        <v>1742</v>
      </c>
      <c r="C52" s="162" t="s">
        <v>1743</v>
      </c>
      <c r="D52" s="444" t="s">
        <v>1744</v>
      </c>
      <c r="E52" s="445"/>
      <c r="F52" s="157">
        <v>0.1</v>
      </c>
      <c r="G52" s="166">
        <v>247.5</v>
      </c>
      <c r="H52" s="160" t="s">
        <v>1730</v>
      </c>
      <c r="I52" s="164" t="s">
        <v>1756</v>
      </c>
    </row>
    <row r="53" spans="1:9" ht="63.75" x14ac:dyDescent="0.2">
      <c r="A53" s="8" t="s">
        <v>7</v>
      </c>
      <c r="B53" s="163" t="s">
        <v>1745</v>
      </c>
      <c r="C53" s="162" t="s">
        <v>1746</v>
      </c>
      <c r="D53" s="444" t="s">
        <v>1744</v>
      </c>
      <c r="E53" s="445"/>
      <c r="F53" s="157">
        <v>0.1</v>
      </c>
      <c r="G53" s="166">
        <v>464.31</v>
      </c>
      <c r="H53" s="160" t="s">
        <v>1755</v>
      </c>
      <c r="I53" s="164" t="s">
        <v>1756</v>
      </c>
    </row>
    <row r="54" spans="1:9" ht="63.75" x14ac:dyDescent="0.2">
      <c r="A54" s="8" t="s">
        <v>7</v>
      </c>
      <c r="B54" s="163" t="s">
        <v>1745</v>
      </c>
      <c r="C54" s="162" t="s">
        <v>1747</v>
      </c>
      <c r="D54" s="444" t="s">
        <v>1744</v>
      </c>
      <c r="E54" s="445"/>
      <c r="F54" s="157">
        <v>0.1</v>
      </c>
      <c r="G54" s="166">
        <v>484.11</v>
      </c>
      <c r="H54" s="160" t="s">
        <v>1755</v>
      </c>
      <c r="I54" s="164" t="s">
        <v>1756</v>
      </c>
    </row>
    <row r="55" spans="1:9" ht="63.75" x14ac:dyDescent="0.2">
      <c r="A55" s="8" t="s">
        <v>7</v>
      </c>
      <c r="B55" s="163" t="s">
        <v>1748</v>
      </c>
      <c r="C55" s="162" t="s">
        <v>1749</v>
      </c>
      <c r="D55" s="444" t="s">
        <v>1744</v>
      </c>
      <c r="E55" s="445"/>
      <c r="F55" s="157">
        <v>0.1</v>
      </c>
      <c r="G55" s="166">
        <v>444.51</v>
      </c>
      <c r="H55" s="160" t="s">
        <v>1755</v>
      </c>
      <c r="I55" s="164" t="s">
        <v>1756</v>
      </c>
    </row>
    <row r="56" spans="1:9" ht="38.25" x14ac:dyDescent="0.2">
      <c r="A56" s="8" t="s">
        <v>7</v>
      </c>
      <c r="B56" s="163" t="s">
        <v>1750</v>
      </c>
      <c r="C56" s="162" t="s">
        <v>1751</v>
      </c>
      <c r="D56" s="444" t="s">
        <v>1752</v>
      </c>
      <c r="E56" s="445"/>
      <c r="F56" s="157">
        <v>0.4</v>
      </c>
      <c r="G56" s="166">
        <v>207.24</v>
      </c>
      <c r="H56" s="160" t="s">
        <v>1730</v>
      </c>
      <c r="I56" s="164" t="s">
        <v>1757</v>
      </c>
    </row>
    <row r="57" spans="1:9" ht="63.75" x14ac:dyDescent="0.2">
      <c r="A57" s="8" t="s">
        <v>7</v>
      </c>
      <c r="B57" s="163" t="s">
        <v>1753</v>
      </c>
      <c r="C57" s="162"/>
      <c r="D57" s="444" t="s">
        <v>1754</v>
      </c>
      <c r="E57" s="445"/>
      <c r="F57" s="157" t="s">
        <v>0</v>
      </c>
      <c r="G57" s="166" t="s">
        <v>0</v>
      </c>
      <c r="H57" s="160" t="s">
        <v>1755</v>
      </c>
      <c r="I57" s="164" t="s">
        <v>1758</v>
      </c>
    </row>
    <row r="58" spans="1:9" ht="25.5" x14ac:dyDescent="0.2">
      <c r="A58" s="8" t="s">
        <v>8</v>
      </c>
      <c r="B58" s="163">
        <v>953246</v>
      </c>
      <c r="C58" s="162" t="s">
        <v>1448</v>
      </c>
      <c r="D58" s="444" t="s">
        <v>1450</v>
      </c>
      <c r="E58" s="445"/>
      <c r="F58" s="157">
        <v>0.05</v>
      </c>
      <c r="G58" s="166">
        <v>344.85</v>
      </c>
      <c r="H58" s="160" t="s">
        <v>1451</v>
      </c>
      <c r="I58" s="161" t="s">
        <v>1452</v>
      </c>
    </row>
    <row r="59" spans="1:9" ht="25.5" x14ac:dyDescent="0.2">
      <c r="A59" s="8" t="s">
        <v>8</v>
      </c>
      <c r="B59" s="163">
        <v>9500331</v>
      </c>
      <c r="C59" s="162" t="s">
        <v>1449</v>
      </c>
      <c r="D59" s="444" t="s">
        <v>1450</v>
      </c>
      <c r="E59" s="445"/>
      <c r="F59" s="157">
        <v>0.05</v>
      </c>
      <c r="G59" s="166">
        <v>422.18000000000006</v>
      </c>
      <c r="H59" s="160" t="s">
        <v>1451</v>
      </c>
      <c r="I59" s="161" t="s">
        <v>1452</v>
      </c>
    </row>
    <row r="60" spans="1:9" x14ac:dyDescent="0.2"/>
  </sheetData>
  <sheetProtection algorithmName="SHA-512" hashValue="tPUsnbY5DXSa/8t/eYX0TJ7E40oJgVAtEI9HLMD+nFKKA1/S9zaT1uMXIYODWbX8IcfL7DrVdNTK942H+pg2PQ==" saltValue="K08hmpJMm/FKPLZK4d8VBw==" spinCount="100000" sheet="1" formatCells="0" formatColumns="0" formatRows="0" sort="0" autoFilter="0"/>
  <autoFilter ref="A5:K46" xr:uid="{00000000-0009-0000-0000-00000C000000}"/>
  <mergeCells count="15">
    <mergeCell ref="A1:K1"/>
    <mergeCell ref="A2:K2"/>
    <mergeCell ref="D59:E59"/>
    <mergeCell ref="D58:E58"/>
    <mergeCell ref="D51:E51"/>
    <mergeCell ref="A4:K4"/>
    <mergeCell ref="D49:E49"/>
    <mergeCell ref="D50:E50"/>
    <mergeCell ref="D57:E57"/>
    <mergeCell ref="A48:I48"/>
    <mergeCell ref="D52:E52"/>
    <mergeCell ref="D53:E53"/>
    <mergeCell ref="D54:E54"/>
    <mergeCell ref="D55:E55"/>
    <mergeCell ref="D56:E56"/>
  </mergeCells>
  <dataValidations count="1">
    <dataValidation type="list" allowBlank="1" showInputMessage="1" showErrorMessage="1" sqref="E16:E32" xr:uid="{00000000-0002-0000-0C00-000000000000}">
      <formula1>"Perpetual, Subscription"</formula1>
    </dataValidation>
  </dataValidations>
  <pageMargins left="0.7" right="0.7" top="0.75" bottom="0.75" header="0.3" footer="0.3"/>
  <pageSetup paperSize="9" orientation="portrait" r:id="rId1"/>
  <headerFooter>
    <oddHeader>&amp;C&amp;"Calibri"&amp;12&amp;KFF0000 OFFICIAL&amp;1#_x000D_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theme="9" tint="0.39997558519241921"/>
  </sheetPr>
  <dimension ref="A1:R129"/>
  <sheetViews>
    <sheetView topLeftCell="G1" workbookViewId="0">
      <selection activeCell="N9" sqref="N9"/>
    </sheetView>
  </sheetViews>
  <sheetFormatPr defaultRowHeight="18" customHeight="1" x14ac:dyDescent="0.2"/>
  <cols>
    <col min="1" max="1" width="11.42578125" customWidth="1"/>
    <col min="2" max="2" width="34" customWidth="1"/>
    <col min="3" max="3" width="12.28515625" customWidth="1"/>
    <col min="4" max="4" width="29.28515625" customWidth="1"/>
    <col min="6" max="6" width="22.42578125" customWidth="1"/>
    <col min="7" max="7" width="15.85546875" customWidth="1"/>
    <col min="8" max="8" width="3.7109375" customWidth="1"/>
    <col min="9" max="9" width="15.85546875" customWidth="1"/>
    <col min="10" max="10" width="12.85546875" style="14" customWidth="1"/>
    <col min="11" max="11" width="23.85546875" style="31" customWidth="1"/>
    <col min="12" max="12" width="24" customWidth="1"/>
    <col min="13" max="13" width="19.5703125" customWidth="1"/>
    <col min="14" max="14" width="24.28515625" customWidth="1"/>
    <col min="17" max="17" width="19.5703125" customWidth="1"/>
    <col min="18" max="18" width="30.5703125" customWidth="1"/>
  </cols>
  <sheetData>
    <row r="1" spans="1:18" ht="18" customHeight="1" x14ac:dyDescent="0.2">
      <c r="A1" s="21" t="s">
        <v>169</v>
      </c>
      <c r="B1" s="21" t="s">
        <v>170</v>
      </c>
      <c r="C1" s="21" t="s">
        <v>181</v>
      </c>
      <c r="D1" s="21" t="s">
        <v>175</v>
      </c>
      <c r="E1" s="21" t="s">
        <v>181</v>
      </c>
      <c r="F1" s="21" t="s">
        <v>176</v>
      </c>
      <c r="G1" s="21" t="s">
        <v>347</v>
      </c>
      <c r="H1" s="22"/>
      <c r="I1" s="21" t="s">
        <v>177</v>
      </c>
      <c r="J1" s="23"/>
      <c r="K1" s="29" t="s">
        <v>56</v>
      </c>
      <c r="L1" s="26" t="s">
        <v>187</v>
      </c>
      <c r="M1" s="26" t="s">
        <v>4</v>
      </c>
      <c r="N1" s="26" t="s">
        <v>14</v>
      </c>
      <c r="O1" s="26" t="s">
        <v>32</v>
      </c>
      <c r="P1" s="26" t="s">
        <v>186</v>
      </c>
      <c r="Q1" s="26"/>
      <c r="R1" s="26" t="s">
        <v>199</v>
      </c>
    </row>
    <row r="2" spans="1:18" ht="47.25" customHeight="1" x14ac:dyDescent="0.2">
      <c r="A2" s="24" t="s">
        <v>127</v>
      </c>
      <c r="B2" s="52" t="s">
        <v>302</v>
      </c>
      <c r="C2" s="24" t="s">
        <v>182</v>
      </c>
      <c r="D2" s="52" t="s">
        <v>303</v>
      </c>
      <c r="E2" s="24" t="s">
        <v>182</v>
      </c>
      <c r="F2" s="23" t="s">
        <v>352</v>
      </c>
      <c r="G2" s="23" t="s">
        <v>9</v>
      </c>
      <c r="H2" s="23" t="s">
        <v>155</v>
      </c>
      <c r="I2" s="23" t="s">
        <v>178</v>
      </c>
      <c r="J2" s="23"/>
      <c r="K2" s="30" t="str">
        <f t="shared" ref="K2:K33" si="0">M2&amp;"_"&amp;IF(N2="Fuji Business Innovation","FX",LEFT(N2,2))&amp;"_"&amp;LEFT(O2,1)&amp;"_"&amp;P2</f>
        <v>MFD-Colour_FX_E_1</v>
      </c>
      <c r="L2" s="16" t="e">
        <f>IF(VLOOKUP(K2,Data!A:I,8,FALSE)=0,"Not Offered",VLOOKUP(K2,Data!A:I,8,FALSE))</f>
        <v>#N/A</v>
      </c>
      <c r="M2" s="15" t="s">
        <v>127</v>
      </c>
      <c r="N2" s="16" t="s">
        <v>353</v>
      </c>
      <c r="O2" s="16" t="s">
        <v>171</v>
      </c>
      <c r="P2" s="16">
        <v>1</v>
      </c>
      <c r="Q2" s="32"/>
      <c r="R2" s="7" t="s">
        <v>201</v>
      </c>
    </row>
    <row r="3" spans="1:18" ht="37.5" customHeight="1" x14ac:dyDescent="0.2">
      <c r="A3" s="24" t="s">
        <v>158</v>
      </c>
      <c r="B3" s="52" t="s">
        <v>345</v>
      </c>
      <c r="C3" s="24" t="s">
        <v>344</v>
      </c>
      <c r="D3" s="52" t="s">
        <v>346</v>
      </c>
      <c r="E3" s="24" t="s">
        <v>344</v>
      </c>
      <c r="F3" s="23" t="s">
        <v>9</v>
      </c>
      <c r="G3" s="23" t="s">
        <v>7</v>
      </c>
      <c r="H3" s="23" t="s">
        <v>155</v>
      </c>
      <c r="I3" s="23" t="s">
        <v>180</v>
      </c>
      <c r="J3" s="23"/>
      <c r="K3" s="30" t="str">
        <f t="shared" si="0"/>
        <v>MFD-Colour_FX_E_2</v>
      </c>
      <c r="L3" s="16" t="e">
        <f>IF(VLOOKUP(K3,Data!A:I,8,FALSE)=0,"Not Offered",VLOOKUP(K3,Data!A:I,8,FALSE))</f>
        <v>#N/A</v>
      </c>
      <c r="M3" s="15" t="s">
        <v>127</v>
      </c>
      <c r="N3" s="16" t="s">
        <v>353</v>
      </c>
      <c r="O3" s="16" t="s">
        <v>171</v>
      </c>
      <c r="P3" s="16">
        <v>2</v>
      </c>
      <c r="Q3" s="32"/>
      <c r="R3" s="7" t="s">
        <v>322</v>
      </c>
    </row>
    <row r="4" spans="1:18" ht="40.5" customHeight="1" x14ac:dyDescent="0.2">
      <c r="A4" s="24" t="s">
        <v>161</v>
      </c>
      <c r="B4" s="52" t="s">
        <v>300</v>
      </c>
      <c r="C4" s="24" t="s">
        <v>183</v>
      </c>
      <c r="D4" s="52" t="s">
        <v>304</v>
      </c>
      <c r="E4" s="24" t="s">
        <v>185</v>
      </c>
      <c r="F4" s="23" t="s">
        <v>7</v>
      </c>
      <c r="G4" s="23" t="s">
        <v>8</v>
      </c>
      <c r="H4" s="23" t="s">
        <v>155</v>
      </c>
      <c r="I4" s="23" t="s">
        <v>188</v>
      </c>
      <c r="J4" s="23"/>
      <c r="K4" s="30" t="str">
        <f t="shared" si="0"/>
        <v>MFD-Colour_Ko_E_1</v>
      </c>
      <c r="L4" s="16" t="e">
        <f>IF(VLOOKUP(K4,Data!A:I,8,FALSE)=0,"Not Offered",VLOOKUP(K4,Data!A:I,8,FALSE))</f>
        <v>#N/A</v>
      </c>
      <c r="M4" s="15" t="s">
        <v>127</v>
      </c>
      <c r="N4" s="16" t="s">
        <v>9</v>
      </c>
      <c r="O4" s="16" t="s">
        <v>171</v>
      </c>
      <c r="P4" s="16">
        <v>1</v>
      </c>
      <c r="Q4" s="32"/>
      <c r="R4" s="7" t="s">
        <v>323</v>
      </c>
    </row>
    <row r="5" spans="1:18" ht="41.25" customHeight="1" x14ac:dyDescent="0.2">
      <c r="A5" s="24" t="s">
        <v>160</v>
      </c>
      <c r="B5" s="52" t="s">
        <v>301</v>
      </c>
      <c r="C5" s="24" t="s">
        <v>184</v>
      </c>
      <c r="D5" s="23"/>
      <c r="E5" s="23"/>
      <c r="F5" s="23" t="s">
        <v>8</v>
      </c>
      <c r="G5" s="23"/>
      <c r="H5" s="23"/>
      <c r="I5" s="23" t="s">
        <v>189</v>
      </c>
      <c r="J5" s="23"/>
      <c r="K5" s="30" t="str">
        <f t="shared" si="0"/>
        <v>MFD-Colour_Ko_E_2</v>
      </c>
      <c r="L5" s="16" t="e">
        <f>IF(VLOOKUP(K5,Data!A:I,8,FALSE)=0,"Not Offered",VLOOKUP(K5,Data!A:I,8,FALSE))</f>
        <v>#N/A</v>
      </c>
      <c r="M5" s="15" t="s">
        <v>127</v>
      </c>
      <c r="N5" s="16" t="s">
        <v>9</v>
      </c>
      <c r="O5" s="16" t="s">
        <v>171</v>
      </c>
      <c r="P5" s="16">
        <v>2</v>
      </c>
      <c r="Q5" s="32"/>
      <c r="R5" s="7" t="s">
        <v>321</v>
      </c>
    </row>
    <row r="6" spans="1:18" ht="27.95" customHeight="1" x14ac:dyDescent="0.2">
      <c r="A6" s="23"/>
      <c r="B6" s="23"/>
      <c r="C6" s="23"/>
      <c r="D6" s="23"/>
      <c r="E6" s="23"/>
      <c r="F6" s="23"/>
      <c r="G6" s="23"/>
      <c r="H6" s="23"/>
      <c r="I6" s="23" t="s">
        <v>190</v>
      </c>
      <c r="J6" s="23"/>
      <c r="K6" s="30" t="str">
        <f t="shared" si="0"/>
        <v>MFD-Colour_Ky_E_1</v>
      </c>
      <c r="L6" s="16" t="e">
        <f>IF(VLOOKUP(K6,Data!A:I,8,FALSE)=0,"Not Offered",VLOOKUP(K6,Data!A:I,8,FALSE))</f>
        <v>#N/A</v>
      </c>
      <c r="M6" s="15" t="s">
        <v>127</v>
      </c>
      <c r="N6" s="16" t="s">
        <v>7</v>
      </c>
      <c r="O6" s="16" t="s">
        <v>171</v>
      </c>
      <c r="P6" s="16">
        <v>1</v>
      </c>
      <c r="Q6" s="32"/>
      <c r="R6" s="7" t="s">
        <v>324</v>
      </c>
    </row>
    <row r="7" spans="1:18" ht="18" customHeight="1" x14ac:dyDescent="0.2">
      <c r="A7" s="23"/>
      <c r="B7" s="23"/>
      <c r="C7" s="23"/>
      <c r="D7" s="23"/>
      <c r="E7" s="23"/>
      <c r="F7" s="23"/>
      <c r="G7" s="23"/>
      <c r="H7" s="23"/>
      <c r="I7" s="23" t="s">
        <v>179</v>
      </c>
      <c r="J7" s="23"/>
      <c r="K7" s="30" t="str">
        <f t="shared" si="0"/>
        <v>MFD-Colour_Ky_E_2</v>
      </c>
      <c r="L7" s="16" t="e">
        <f>IF(VLOOKUP(K7,Data!A:I,8,FALSE)=0,"Not Offered",VLOOKUP(K7,Data!A:I,8,FALSE))</f>
        <v>#N/A</v>
      </c>
      <c r="M7" s="15" t="s">
        <v>127</v>
      </c>
      <c r="N7" s="16" t="s">
        <v>7</v>
      </c>
      <c r="O7" s="16" t="s">
        <v>171</v>
      </c>
      <c r="P7" s="16">
        <v>2</v>
      </c>
      <c r="Q7" s="32"/>
      <c r="R7" s="7" t="s">
        <v>325</v>
      </c>
    </row>
    <row r="8" spans="1:18" ht="18" customHeight="1" x14ac:dyDescent="0.2">
      <c r="A8" s="24" t="s">
        <v>319</v>
      </c>
      <c r="B8" s="23"/>
      <c r="C8" s="23"/>
      <c r="D8" s="23"/>
      <c r="E8" s="23"/>
      <c r="F8" s="23"/>
      <c r="G8" s="23"/>
      <c r="H8" s="23"/>
      <c r="I8" s="23" t="s">
        <v>191</v>
      </c>
      <c r="J8" s="23"/>
      <c r="K8" s="30" t="str">
        <f t="shared" si="0"/>
        <v>MFD-Colour_Ri_E_1</v>
      </c>
      <c r="L8" s="16" t="e">
        <f>IF(VLOOKUP(K8,Data!A:I,8,FALSE)=0,"Not Offered",VLOOKUP(K8,Data!A:I,8,FALSE))</f>
        <v>#N/A</v>
      </c>
      <c r="M8" s="15" t="s">
        <v>127</v>
      </c>
      <c r="N8" s="16" t="s">
        <v>8</v>
      </c>
      <c r="O8" s="16" t="s">
        <v>171</v>
      </c>
      <c r="P8" s="16">
        <v>1</v>
      </c>
      <c r="Q8" s="32"/>
      <c r="R8" s="7" t="s">
        <v>327</v>
      </c>
    </row>
    <row r="9" spans="1:18" ht="18" customHeight="1" x14ac:dyDescent="0.2">
      <c r="A9" s="24" t="s">
        <v>127</v>
      </c>
      <c r="B9" s="23"/>
      <c r="C9" s="23"/>
      <c r="D9" s="23"/>
      <c r="E9" s="23"/>
      <c r="F9" s="23"/>
      <c r="G9" s="23"/>
      <c r="H9" s="23"/>
      <c r="I9" s="23" t="s">
        <v>192</v>
      </c>
      <c r="J9" s="23"/>
      <c r="K9" s="30" t="str">
        <f t="shared" si="0"/>
        <v>MFD-Colour_Ri_E_2</v>
      </c>
      <c r="L9" s="16" t="e">
        <f>IF(VLOOKUP(K9,Data!A:I,8,FALSE)=0,"Not Offered",VLOOKUP(K9,Data!A:I,8,FALSE))</f>
        <v>#N/A</v>
      </c>
      <c r="M9" s="15" t="s">
        <v>127</v>
      </c>
      <c r="N9" s="16" t="s">
        <v>8</v>
      </c>
      <c r="O9" s="16" t="s">
        <v>171</v>
      </c>
      <c r="P9" s="16">
        <v>2</v>
      </c>
      <c r="Q9" s="32"/>
      <c r="R9" s="7" t="s">
        <v>328</v>
      </c>
    </row>
    <row r="10" spans="1:18" ht="18" customHeight="1" x14ac:dyDescent="0.2">
      <c r="A10" s="24" t="s">
        <v>158</v>
      </c>
      <c r="B10" s="23"/>
      <c r="C10" s="23"/>
      <c r="D10" s="23"/>
      <c r="E10" s="23"/>
      <c r="F10" s="23"/>
      <c r="G10" s="23"/>
      <c r="H10" s="23"/>
      <c r="I10" s="23" t="s">
        <v>193</v>
      </c>
      <c r="J10" s="23"/>
      <c r="K10" s="30" t="str">
        <f t="shared" si="0"/>
        <v>MFD-Colour_FX_L_1</v>
      </c>
      <c r="L10" s="16" t="e">
        <f>IF(VLOOKUP(K10,Data!A:I,8,FALSE)=0,"Not Offered",VLOOKUP(K10,Data!A:I,8,FALSE))</f>
        <v>#N/A</v>
      </c>
      <c r="M10" s="15" t="s">
        <v>127</v>
      </c>
      <c r="N10" s="16" t="s">
        <v>353</v>
      </c>
      <c r="O10" s="16" t="s">
        <v>172</v>
      </c>
      <c r="P10" s="16">
        <v>1</v>
      </c>
      <c r="Q10" s="32"/>
      <c r="R10" s="7" t="s">
        <v>329</v>
      </c>
    </row>
    <row r="11" spans="1:18" ht="18" customHeight="1" x14ac:dyDescent="0.2">
      <c r="A11" s="24" t="s">
        <v>161</v>
      </c>
      <c r="B11" s="23"/>
      <c r="C11" s="23"/>
      <c r="D11" s="23"/>
      <c r="E11" s="23"/>
      <c r="F11" s="23"/>
      <c r="G11" s="23"/>
      <c r="H11" s="23"/>
      <c r="I11" s="23" t="s">
        <v>194</v>
      </c>
      <c r="J11" s="23"/>
      <c r="K11" s="30" t="str">
        <f t="shared" si="0"/>
        <v>MFD-Colour_FX_L_2</v>
      </c>
      <c r="L11" s="16" t="e">
        <f>IF(VLOOKUP(K11,Data!A:I,8,FALSE)=0,"Not Offered",VLOOKUP(K11,Data!A:I,8,FALSE))</f>
        <v>#N/A</v>
      </c>
      <c r="M11" s="15" t="s">
        <v>127</v>
      </c>
      <c r="N11" s="16" t="s">
        <v>353</v>
      </c>
      <c r="O11" s="16" t="s">
        <v>172</v>
      </c>
      <c r="P11" s="16">
        <v>2</v>
      </c>
      <c r="Q11" s="32"/>
      <c r="R11" s="7" t="s">
        <v>330</v>
      </c>
    </row>
    <row r="12" spans="1:18" ht="18" customHeight="1" x14ac:dyDescent="0.2">
      <c r="A12" s="24" t="s">
        <v>160</v>
      </c>
      <c r="B12" s="23"/>
      <c r="C12" s="23"/>
      <c r="D12" s="23"/>
      <c r="E12" s="23"/>
      <c r="F12" s="23"/>
      <c r="G12" s="23"/>
      <c r="H12" s="23"/>
      <c r="I12" s="23" t="s">
        <v>195</v>
      </c>
      <c r="J12" s="23"/>
      <c r="K12" s="30" t="str">
        <f t="shared" si="0"/>
        <v>MFD-Colour_FX_L_3</v>
      </c>
      <c r="L12" s="16" t="e">
        <f>IF(VLOOKUP(K12,Data!A:I,8,FALSE)=0,"Not Offered",VLOOKUP(K12,Data!A:I,8,FALSE))</f>
        <v>#N/A</v>
      </c>
      <c r="M12" s="15" t="s">
        <v>127</v>
      </c>
      <c r="N12" s="16" t="s">
        <v>353</v>
      </c>
      <c r="O12" s="16" t="s">
        <v>172</v>
      </c>
      <c r="P12" s="16">
        <v>3</v>
      </c>
      <c r="Q12" s="32"/>
      <c r="R12" s="7" t="s">
        <v>331</v>
      </c>
    </row>
    <row r="13" spans="1:18" ht="18" customHeight="1" x14ac:dyDescent="0.2">
      <c r="A13" s="23"/>
      <c r="B13" s="23"/>
      <c r="C13" s="23"/>
      <c r="D13" s="23"/>
      <c r="E13" s="23"/>
      <c r="F13" s="23"/>
      <c r="G13" s="23"/>
      <c r="H13" s="23"/>
      <c r="I13" s="23" t="s">
        <v>196</v>
      </c>
      <c r="J13" s="23"/>
      <c r="K13" s="30" t="str">
        <f t="shared" si="0"/>
        <v>MFD-Colour_FX_L_4</v>
      </c>
      <c r="L13" s="16" t="e">
        <f>IF(VLOOKUP(K13,Data!A:I,8,FALSE)=0,"Not Offered",VLOOKUP(K13,Data!A:I,8,FALSE))</f>
        <v>#N/A</v>
      </c>
      <c r="M13" s="15" t="s">
        <v>127</v>
      </c>
      <c r="N13" s="16" t="s">
        <v>353</v>
      </c>
      <c r="O13" s="16" t="s">
        <v>172</v>
      </c>
      <c r="P13" s="16">
        <v>4</v>
      </c>
      <c r="Q13" s="32"/>
      <c r="R13" s="7" t="s">
        <v>332</v>
      </c>
    </row>
    <row r="14" spans="1:18" ht="18" customHeight="1" x14ac:dyDescent="0.2">
      <c r="A14" s="23"/>
      <c r="B14" s="23"/>
      <c r="C14" s="23"/>
      <c r="D14" s="23"/>
      <c r="E14" s="23"/>
      <c r="F14" s="23"/>
      <c r="G14" s="23"/>
      <c r="H14" s="23"/>
      <c r="I14" s="23" t="s">
        <v>197</v>
      </c>
      <c r="J14" s="23"/>
      <c r="K14" s="30" t="str">
        <f t="shared" si="0"/>
        <v>MFD-Colour_Ko_L_1</v>
      </c>
      <c r="L14" s="16" t="e">
        <f>IF(VLOOKUP(K14,Data!A:I,8,FALSE)=0,"Not Offered",VLOOKUP(K14,Data!A:I,8,FALSE))</f>
        <v>#N/A</v>
      </c>
      <c r="M14" s="15" t="s">
        <v>127</v>
      </c>
      <c r="N14" s="16" t="s">
        <v>9</v>
      </c>
      <c r="O14" s="16" t="s">
        <v>172</v>
      </c>
      <c r="P14" s="16">
        <v>1</v>
      </c>
      <c r="Q14" s="32"/>
      <c r="R14" s="7" t="s">
        <v>326</v>
      </c>
    </row>
    <row r="15" spans="1:18" ht="18" customHeight="1" x14ac:dyDescent="0.2">
      <c r="A15" s="23"/>
      <c r="B15" s="23"/>
      <c r="C15" s="23"/>
      <c r="D15" s="23"/>
      <c r="E15" s="23"/>
      <c r="F15" s="23"/>
      <c r="G15" s="23"/>
      <c r="H15" s="23"/>
      <c r="I15" s="23" t="s">
        <v>198</v>
      </c>
      <c r="J15" s="23"/>
      <c r="K15" s="30" t="str">
        <f t="shared" si="0"/>
        <v>MFD-Colour_Ko_L_2</v>
      </c>
      <c r="L15" s="16" t="e">
        <f>IF(VLOOKUP(K15,Data!A:I,8,FALSE)=0,"Not Offered",VLOOKUP(K15,Data!A:I,8,FALSE))</f>
        <v>#N/A</v>
      </c>
      <c r="M15" s="15" t="s">
        <v>127</v>
      </c>
      <c r="N15" s="16" t="s">
        <v>9</v>
      </c>
      <c r="O15" s="16" t="s">
        <v>172</v>
      </c>
      <c r="P15" s="16">
        <v>2</v>
      </c>
      <c r="Q15" s="28"/>
    </row>
    <row r="16" spans="1:18" ht="18" customHeight="1" x14ac:dyDescent="0.2">
      <c r="A16" s="23"/>
      <c r="B16" s="23"/>
      <c r="C16" s="23"/>
      <c r="D16" s="23"/>
      <c r="E16" s="23"/>
      <c r="F16" s="23"/>
      <c r="G16" s="23"/>
      <c r="H16" s="23"/>
      <c r="I16" s="23"/>
      <c r="J16" s="23"/>
      <c r="K16" s="30" t="str">
        <f t="shared" si="0"/>
        <v>MFD-Colour_Ko_L_3</v>
      </c>
      <c r="L16" s="16" t="e">
        <f>IF(VLOOKUP(K16,Data!A:I,8,FALSE)=0,"Not Offered",VLOOKUP(K16,Data!A:I,8,FALSE))</f>
        <v>#N/A</v>
      </c>
      <c r="M16" s="15" t="s">
        <v>127</v>
      </c>
      <c r="N16" s="16" t="s">
        <v>9</v>
      </c>
      <c r="O16" s="16" t="s">
        <v>172</v>
      </c>
      <c r="P16" s="16">
        <v>3</v>
      </c>
      <c r="Q16" s="28"/>
    </row>
    <row r="17" spans="1:17" ht="18" customHeight="1" x14ac:dyDescent="0.2">
      <c r="A17" s="23"/>
      <c r="B17" s="23"/>
      <c r="C17" s="23"/>
      <c r="D17" s="23"/>
      <c r="E17" s="23"/>
      <c r="F17" s="23"/>
      <c r="G17" s="23"/>
      <c r="H17" s="23"/>
      <c r="I17" s="24" t="s">
        <v>127</v>
      </c>
      <c r="J17" s="24"/>
      <c r="K17" s="30" t="str">
        <f t="shared" si="0"/>
        <v>MFD-Colour_Ko_L_4</v>
      </c>
      <c r="L17" s="16" t="e">
        <f>IF(VLOOKUP(K17,Data!A:I,8,FALSE)=0,"Not Offered",VLOOKUP(K17,Data!A:I,8,FALSE))</f>
        <v>#N/A</v>
      </c>
      <c r="M17" s="15" t="s">
        <v>127</v>
      </c>
      <c r="N17" s="16" t="s">
        <v>9</v>
      </c>
      <c r="O17" s="16" t="s">
        <v>172</v>
      </c>
      <c r="P17" s="16">
        <v>4</v>
      </c>
      <c r="Q17" s="28"/>
    </row>
    <row r="18" spans="1:17" ht="18" customHeight="1" x14ac:dyDescent="0.2">
      <c r="A18" s="23"/>
      <c r="B18" s="23"/>
      <c r="C18" s="23"/>
      <c r="D18" s="23"/>
      <c r="E18" s="23" t="str">
        <f>ADDRESS(MATCH(R2,Locations,0),COLUMN(R1))</f>
        <v>$R$1</v>
      </c>
      <c r="F18" s="23"/>
      <c r="G18" s="23"/>
      <c r="H18" s="23"/>
      <c r="I18" s="24" t="s">
        <v>158</v>
      </c>
      <c r="J18" s="24"/>
      <c r="K18" s="30" t="str">
        <f t="shared" si="0"/>
        <v>MFD-Colour_Ky_L_1</v>
      </c>
      <c r="L18" s="16" t="str">
        <f>IF(VLOOKUP(K18,Data!A:I,8,FALSE)=0,"Not Offered",VLOOKUP(K18,Data!A:I,8,FALSE))</f>
        <v>110C2M3AU0</v>
      </c>
      <c r="M18" s="15" t="s">
        <v>127</v>
      </c>
      <c r="N18" s="16" t="s">
        <v>7</v>
      </c>
      <c r="O18" s="16" t="s">
        <v>172</v>
      </c>
      <c r="P18" s="16">
        <v>1</v>
      </c>
      <c r="Q18" s="28"/>
    </row>
    <row r="19" spans="1:17" ht="18" customHeight="1" x14ac:dyDescent="0.2">
      <c r="A19" s="23"/>
      <c r="B19" s="23"/>
      <c r="C19" s="23"/>
      <c r="D19" s="23"/>
      <c r="E19" s="23"/>
      <c r="F19" s="23"/>
      <c r="G19" s="23"/>
      <c r="H19" s="23"/>
      <c r="I19" s="24" t="s">
        <v>161</v>
      </c>
      <c r="J19" s="24"/>
      <c r="K19" s="30" t="str">
        <f t="shared" si="0"/>
        <v>MFD-Colour_Ky_L_2</v>
      </c>
      <c r="L19" s="27" t="str">
        <f>IF(VLOOKUP(K19,Data!A:I,8,FALSE)=0,"Not Offered",VLOOKUP(K19,Data!A:I,8,FALSE))</f>
        <v>822UG01003</v>
      </c>
      <c r="M19" s="15" t="s">
        <v>127</v>
      </c>
      <c r="N19" s="16" t="s">
        <v>7</v>
      </c>
      <c r="O19" s="16" t="s">
        <v>172</v>
      </c>
      <c r="P19" s="16">
        <v>2</v>
      </c>
      <c r="Q19" s="28"/>
    </row>
    <row r="20" spans="1:17" ht="18" customHeight="1" x14ac:dyDescent="0.2">
      <c r="A20" s="23"/>
      <c r="B20" s="23"/>
      <c r="C20" s="23"/>
      <c r="D20" s="23"/>
      <c r="E20" s="23"/>
      <c r="F20" s="23"/>
      <c r="G20" s="23"/>
      <c r="H20" s="23"/>
      <c r="I20" s="24" t="s">
        <v>160</v>
      </c>
      <c r="J20" s="24"/>
      <c r="K20" s="30" t="str">
        <f t="shared" si="0"/>
        <v>MFD-Colour_Ky_L_3</v>
      </c>
      <c r="L20" s="16" t="str">
        <f>IF(VLOOKUP(K20,Data!A:I,8,FALSE)=0,"Not Offered",VLOOKUP(K20,Data!A:I,8,FALSE))</f>
        <v>1102Z63AU0</v>
      </c>
      <c r="M20" s="15" t="s">
        <v>127</v>
      </c>
      <c r="N20" s="16" t="s">
        <v>7</v>
      </c>
      <c r="O20" s="16" t="s">
        <v>172</v>
      </c>
      <c r="P20" s="16">
        <v>3</v>
      </c>
      <c r="Q20" s="28"/>
    </row>
    <row r="21" spans="1:17" ht="18" customHeight="1" x14ac:dyDescent="0.2">
      <c r="A21" s="23"/>
      <c r="B21" s="23"/>
      <c r="C21" s="23"/>
      <c r="D21" s="23"/>
      <c r="E21" s="23"/>
      <c r="F21" s="23"/>
      <c r="G21" s="23"/>
      <c r="H21" s="23"/>
      <c r="I21" s="23"/>
      <c r="J21" s="23"/>
      <c r="K21" s="30" t="str">
        <f t="shared" si="0"/>
        <v>MFD-Colour_Ky_L_4</v>
      </c>
      <c r="L21" s="16" t="str">
        <f>IF(VLOOKUP(K21,Data!A:I,8,FALSE)=0,"Not Offered",VLOOKUP(K21,Data!A:I,8,FALSE))</f>
        <v>1102YK3AU0</v>
      </c>
      <c r="M21" s="15" t="s">
        <v>127</v>
      </c>
      <c r="N21" s="16" t="s">
        <v>7</v>
      </c>
      <c r="O21" s="16" t="s">
        <v>172</v>
      </c>
      <c r="P21" s="16">
        <v>4</v>
      </c>
      <c r="Q21" s="28"/>
    </row>
    <row r="22" spans="1:17" ht="18" customHeight="1" x14ac:dyDescent="0.2">
      <c r="A22" s="23"/>
      <c r="B22" s="23"/>
      <c r="C22" s="23"/>
      <c r="D22" s="23"/>
      <c r="E22" s="23"/>
      <c r="F22" s="23"/>
      <c r="G22" s="23"/>
      <c r="H22" s="23"/>
      <c r="I22" s="23"/>
      <c r="J22" s="23"/>
      <c r="K22" s="30" t="str">
        <f t="shared" si="0"/>
        <v>MFD-Colour_Ri_L_1</v>
      </c>
      <c r="L22" s="16">
        <f>IF(VLOOKUP(K22,Data!A:I,8,FALSE)=0,"Not Offered",VLOOKUP(K22,Data!A:I,8,FALSE))</f>
        <v>408545</v>
      </c>
      <c r="M22" s="15" t="s">
        <v>127</v>
      </c>
      <c r="N22" s="16" t="s">
        <v>8</v>
      </c>
      <c r="O22" s="16" t="s">
        <v>172</v>
      </c>
      <c r="P22" s="16">
        <v>1</v>
      </c>
      <c r="Q22" s="28"/>
    </row>
    <row r="23" spans="1:17" ht="18" customHeight="1" x14ac:dyDescent="0.2">
      <c r="A23" s="23"/>
      <c r="B23" s="23"/>
      <c r="C23" s="23"/>
      <c r="D23" s="23"/>
      <c r="E23" s="23"/>
      <c r="F23" s="23"/>
      <c r="G23" s="23"/>
      <c r="H23" s="23"/>
      <c r="I23" s="23"/>
      <c r="J23" s="23"/>
      <c r="K23" s="30" t="str">
        <f t="shared" si="0"/>
        <v>MFD-Colour_Ri_L_2</v>
      </c>
      <c r="L23" s="16">
        <f>IF(VLOOKUP(K23,Data!A:I,8,FALSE)=0,"Not Offered",VLOOKUP(K23,Data!A:I,8,FALSE))</f>
        <v>418573</v>
      </c>
      <c r="M23" s="15" t="s">
        <v>127</v>
      </c>
      <c r="N23" s="16" t="s">
        <v>8</v>
      </c>
      <c r="O23" s="16" t="s">
        <v>172</v>
      </c>
      <c r="P23" s="16">
        <v>2</v>
      </c>
      <c r="Q23" s="28"/>
    </row>
    <row r="24" spans="1:17" ht="18" customHeight="1" x14ac:dyDescent="0.2">
      <c r="A24" s="23"/>
      <c r="B24" s="23"/>
      <c r="C24" s="23"/>
      <c r="D24" s="23"/>
      <c r="E24" s="23"/>
      <c r="F24" s="23"/>
      <c r="G24" s="23"/>
      <c r="H24" s="23"/>
      <c r="I24" s="23"/>
      <c r="J24" s="23"/>
      <c r="K24" s="30" t="str">
        <f t="shared" si="0"/>
        <v>MFD-Colour_Ri_L_3</v>
      </c>
      <c r="L24" s="16">
        <f>IF(VLOOKUP(K24,Data!A:I,8,FALSE)=0,"Not Offered",VLOOKUP(K24,Data!A:I,8,FALSE))</f>
        <v>419346</v>
      </c>
      <c r="M24" s="15" t="s">
        <v>127</v>
      </c>
      <c r="N24" s="16" t="s">
        <v>8</v>
      </c>
      <c r="O24" s="16" t="s">
        <v>172</v>
      </c>
      <c r="P24" s="16">
        <v>3</v>
      </c>
      <c r="Q24" s="28"/>
    </row>
    <row r="25" spans="1:17" ht="18" customHeight="1" x14ac:dyDescent="0.2">
      <c r="A25" s="23"/>
      <c r="B25" s="23"/>
      <c r="C25" s="23"/>
      <c r="D25" s="23"/>
      <c r="E25" s="23"/>
      <c r="F25" s="23"/>
      <c r="G25" s="23"/>
      <c r="H25" s="23"/>
      <c r="I25" s="23"/>
      <c r="J25" s="23"/>
      <c r="K25" s="30" t="str">
        <f t="shared" si="0"/>
        <v>MFD-Colour_Ri_L_4</v>
      </c>
      <c r="L25" s="17">
        <f>IF(VLOOKUP(K25,Data!A:I,8,FALSE)=0,"Not Offered",VLOOKUP(K25,Data!A:I,8,FALSE))</f>
        <v>419309</v>
      </c>
      <c r="M25" s="20" t="s">
        <v>127</v>
      </c>
      <c r="N25" s="17" t="s">
        <v>8</v>
      </c>
      <c r="O25" s="17" t="s">
        <v>172</v>
      </c>
      <c r="P25" s="17">
        <v>4</v>
      </c>
      <c r="Q25" s="33"/>
    </row>
    <row r="26" spans="1:17" ht="18" customHeight="1" x14ac:dyDescent="0.2">
      <c r="A26" s="23"/>
      <c r="B26" s="23"/>
      <c r="C26" s="23"/>
      <c r="D26" s="23"/>
      <c r="E26" s="23"/>
      <c r="F26" s="23"/>
      <c r="G26" s="23"/>
      <c r="H26" s="23"/>
      <c r="I26" s="23"/>
      <c r="J26" s="23"/>
      <c r="K26" s="30" t="str">
        <f t="shared" si="0"/>
        <v>MFD-Colour_FX_M_1</v>
      </c>
      <c r="L26" s="16" t="e">
        <f>IF(VLOOKUP(K26,Data!A:I,8,FALSE)=0,"Not Offered",VLOOKUP(K26,Data!A:I,8,FALSE))</f>
        <v>#N/A</v>
      </c>
      <c r="M26" s="15" t="s">
        <v>127</v>
      </c>
      <c r="N26" s="16" t="s">
        <v>353</v>
      </c>
      <c r="O26" s="16" t="s">
        <v>173</v>
      </c>
      <c r="P26" s="16">
        <v>1</v>
      </c>
      <c r="Q26" s="28"/>
    </row>
    <row r="27" spans="1:17" ht="18" customHeight="1" x14ac:dyDescent="0.2">
      <c r="A27" s="23"/>
      <c r="B27" s="23"/>
      <c r="C27" s="23"/>
      <c r="D27" s="23"/>
      <c r="E27" s="23"/>
      <c r="F27" s="23"/>
      <c r="G27" s="23"/>
      <c r="H27" s="23"/>
      <c r="I27" s="23"/>
      <c r="J27" s="23"/>
      <c r="K27" s="30" t="str">
        <f t="shared" si="0"/>
        <v>MFD-Colour_FX_M_2</v>
      </c>
      <c r="L27" s="16" t="e">
        <f>IF(VLOOKUP(K27,Data!A:I,8,FALSE)=0,"Not Offered",VLOOKUP(K27,Data!A:I,8,FALSE))</f>
        <v>#N/A</v>
      </c>
      <c r="M27" s="15" t="s">
        <v>127</v>
      </c>
      <c r="N27" s="16" t="s">
        <v>353</v>
      </c>
      <c r="O27" s="16" t="s">
        <v>173</v>
      </c>
      <c r="P27" s="16">
        <v>2</v>
      </c>
      <c r="Q27" s="28"/>
    </row>
    <row r="28" spans="1:17" ht="18" customHeight="1" x14ac:dyDescent="0.2">
      <c r="A28" s="23"/>
      <c r="B28" s="23"/>
      <c r="C28" s="23"/>
      <c r="D28" s="23"/>
      <c r="E28" s="23"/>
      <c r="F28" s="23"/>
      <c r="G28" s="23"/>
      <c r="H28" s="23"/>
      <c r="I28" s="23"/>
      <c r="J28" s="23"/>
      <c r="K28" s="30" t="str">
        <f t="shared" si="0"/>
        <v>MFD-Colour_FX_M_3</v>
      </c>
      <c r="L28" s="16" t="e">
        <f>IF(VLOOKUP(K28,Data!A:I,8,FALSE)=0,"Not Offered",VLOOKUP(K28,Data!A:I,8,FALSE))</f>
        <v>#N/A</v>
      </c>
      <c r="M28" s="15" t="s">
        <v>127</v>
      </c>
      <c r="N28" s="16" t="s">
        <v>353</v>
      </c>
      <c r="O28" s="16" t="s">
        <v>173</v>
      </c>
      <c r="P28" s="16">
        <v>3</v>
      </c>
      <c r="Q28" s="28"/>
    </row>
    <row r="29" spans="1:17" ht="18" customHeight="1" x14ac:dyDescent="0.2">
      <c r="A29" s="23"/>
      <c r="B29" s="23"/>
      <c r="C29" s="23"/>
      <c r="D29" s="23"/>
      <c r="E29" s="23"/>
      <c r="F29" s="23"/>
      <c r="G29" s="23"/>
      <c r="H29" s="23"/>
      <c r="I29" s="23"/>
      <c r="J29" s="23"/>
      <c r="K29" s="30" t="str">
        <f t="shared" si="0"/>
        <v>MFD-Colour_FX_M_4</v>
      </c>
      <c r="L29" s="16" t="e">
        <f>IF(VLOOKUP(K29,Data!A:I,8,FALSE)=0,"Not Offered",VLOOKUP(K29,Data!A:I,8,FALSE))</f>
        <v>#N/A</v>
      </c>
      <c r="M29" s="15" t="s">
        <v>127</v>
      </c>
      <c r="N29" s="16" t="s">
        <v>353</v>
      </c>
      <c r="O29" s="16" t="s">
        <v>173</v>
      </c>
      <c r="P29" s="16">
        <v>4</v>
      </c>
      <c r="Q29" s="28"/>
    </row>
    <row r="30" spans="1:17" ht="18" customHeight="1" x14ac:dyDescent="0.2">
      <c r="A30" s="23"/>
      <c r="B30" s="23"/>
      <c r="C30" s="23"/>
      <c r="D30" s="23"/>
      <c r="E30" s="23"/>
      <c r="F30" s="23"/>
      <c r="G30" s="23"/>
      <c r="H30" s="23"/>
      <c r="I30" s="23"/>
      <c r="J30" s="23"/>
      <c r="K30" s="30" t="str">
        <f t="shared" si="0"/>
        <v>MFD-Colour_Ko_M_1</v>
      </c>
      <c r="L30" s="16" t="e">
        <f>IF(VLOOKUP(K30,Data!A:I,8,FALSE)=0,"Not Offered",VLOOKUP(K30,Data!A:I,8,FALSE))</f>
        <v>#N/A</v>
      </c>
      <c r="M30" s="15" t="s">
        <v>127</v>
      </c>
      <c r="N30" s="16" t="s">
        <v>9</v>
      </c>
      <c r="O30" s="16" t="s">
        <v>173</v>
      </c>
      <c r="P30" s="16">
        <v>1</v>
      </c>
      <c r="Q30" s="28"/>
    </row>
    <row r="31" spans="1:17" ht="18" customHeight="1" x14ac:dyDescent="0.2">
      <c r="A31" s="23"/>
      <c r="B31" s="23"/>
      <c r="C31" s="23"/>
      <c r="D31" s="23"/>
      <c r="E31" s="23"/>
      <c r="F31" s="23"/>
      <c r="G31" s="23"/>
      <c r="H31" s="23"/>
      <c r="I31" s="23"/>
      <c r="J31" s="23"/>
      <c r="K31" s="30" t="str">
        <f t="shared" si="0"/>
        <v>MFD-Colour_Ko_M_2</v>
      </c>
      <c r="L31" s="16" t="e">
        <f>IF(VLOOKUP(K31,Data!A:I,8,FALSE)=0,"Not Offered",VLOOKUP(K31,Data!A:I,8,FALSE))</f>
        <v>#N/A</v>
      </c>
      <c r="M31" s="15" t="s">
        <v>127</v>
      </c>
      <c r="N31" s="16" t="s">
        <v>9</v>
      </c>
      <c r="O31" s="16" t="s">
        <v>173</v>
      </c>
      <c r="P31" s="16">
        <v>2</v>
      </c>
      <c r="Q31" s="28"/>
    </row>
    <row r="32" spans="1:17" ht="18" customHeight="1" x14ac:dyDescent="0.2">
      <c r="A32" s="23"/>
      <c r="B32" s="23"/>
      <c r="C32" s="23"/>
      <c r="D32" s="23"/>
      <c r="E32" s="23"/>
      <c r="F32" s="23"/>
      <c r="G32" s="23"/>
      <c r="H32" s="23"/>
      <c r="I32" s="23"/>
      <c r="J32" s="23"/>
      <c r="K32" s="30" t="str">
        <f t="shared" si="0"/>
        <v>MFD-Colour_Ko_M_3</v>
      </c>
      <c r="L32" s="17" t="e">
        <f>IF(VLOOKUP(K32,Data!A:I,8,FALSE)=0,"Not Offered",VLOOKUP(K32,Data!A:I,8,FALSE))</f>
        <v>#N/A</v>
      </c>
      <c r="M32" s="20" t="s">
        <v>127</v>
      </c>
      <c r="N32" s="17" t="s">
        <v>9</v>
      </c>
      <c r="O32" s="17" t="s">
        <v>173</v>
      </c>
      <c r="P32" s="17">
        <v>3</v>
      </c>
      <c r="Q32" s="33"/>
    </row>
    <row r="33" spans="1:17" ht="18" customHeight="1" x14ac:dyDescent="0.2">
      <c r="A33" s="23"/>
      <c r="B33" s="23"/>
      <c r="C33" s="23"/>
      <c r="D33" s="23"/>
      <c r="E33" s="23"/>
      <c r="F33" s="23"/>
      <c r="G33" s="23"/>
      <c r="H33" s="23"/>
      <c r="I33" s="23"/>
      <c r="J33" s="23"/>
      <c r="K33" s="30" t="str">
        <f t="shared" si="0"/>
        <v>MFD-Colour_Ko_M_4</v>
      </c>
      <c r="L33" s="17" t="e">
        <f>IF(VLOOKUP(K33,Data!A:I,8,FALSE)=0,"Not Offered",VLOOKUP(K33,Data!A:I,8,FALSE))</f>
        <v>#N/A</v>
      </c>
      <c r="M33" s="20" t="s">
        <v>127</v>
      </c>
      <c r="N33" s="17" t="s">
        <v>9</v>
      </c>
      <c r="O33" s="17" t="s">
        <v>173</v>
      </c>
      <c r="P33" s="17">
        <v>4</v>
      </c>
      <c r="Q33" s="33"/>
    </row>
    <row r="34" spans="1:17" ht="18" customHeight="1" x14ac:dyDescent="0.2">
      <c r="A34" s="23"/>
      <c r="B34" s="23"/>
      <c r="C34" s="23"/>
      <c r="D34" s="23"/>
      <c r="E34" s="23"/>
      <c r="F34" s="23"/>
      <c r="G34" s="23"/>
      <c r="H34" s="23"/>
      <c r="I34" s="23"/>
      <c r="J34" s="23"/>
      <c r="K34" s="30" t="str">
        <f t="shared" ref="K34:K65" si="1">M34&amp;"_"&amp;IF(N34="Fuji Business Innovation","FX",LEFT(N34,2))&amp;"_"&amp;LEFT(O34,1)&amp;"_"&amp;P34</f>
        <v>MFD-Colour_Ky_M_1</v>
      </c>
      <c r="L34" s="16" t="str">
        <f>IF(VLOOKUP(K34,Data!A:I,8,FALSE)=0,"Not Offered",VLOOKUP(K34,Data!A:I,8,FALSE))</f>
        <v>110C2K3AU0</v>
      </c>
      <c r="M34" s="15" t="s">
        <v>127</v>
      </c>
      <c r="N34" s="16" t="s">
        <v>7</v>
      </c>
      <c r="O34" s="16" t="s">
        <v>173</v>
      </c>
      <c r="P34" s="16">
        <v>1</v>
      </c>
      <c r="Q34" s="28"/>
    </row>
    <row r="35" spans="1:17" ht="18" customHeight="1" x14ac:dyDescent="0.2">
      <c r="A35" s="23"/>
      <c r="B35" s="23"/>
      <c r="C35" s="23"/>
      <c r="D35" s="23"/>
      <c r="E35" s="23"/>
      <c r="F35" s="23"/>
      <c r="G35" s="23"/>
      <c r="H35" s="23"/>
      <c r="I35" s="23"/>
      <c r="J35" s="23"/>
      <c r="K35" s="30" t="str">
        <f t="shared" si="1"/>
        <v>MFD-Colour_Ky_M_2</v>
      </c>
      <c r="L35" s="16" t="str">
        <f>IF(VLOOKUP(K35,Data!A:I,8,FALSE)=0,"Not Offered",VLOOKUP(K35,Data!A:I,8,FALSE))</f>
        <v>822UG01002</v>
      </c>
      <c r="M35" s="15" t="s">
        <v>127</v>
      </c>
      <c r="N35" s="16" t="s">
        <v>7</v>
      </c>
      <c r="O35" s="16" t="s">
        <v>173</v>
      </c>
      <c r="P35" s="16">
        <v>2</v>
      </c>
      <c r="Q35" s="28"/>
    </row>
    <row r="36" spans="1:17" ht="18" customHeight="1" x14ac:dyDescent="0.2">
      <c r="A36" s="23"/>
      <c r="B36" s="23"/>
      <c r="C36" s="23"/>
      <c r="D36" s="23"/>
      <c r="E36" s="23"/>
      <c r="F36" s="23"/>
      <c r="G36" s="23"/>
      <c r="H36" s="23"/>
      <c r="I36" s="23"/>
      <c r="J36" s="23"/>
      <c r="K36" s="30" t="str">
        <f t="shared" si="1"/>
        <v>MFD-Colour_Ky_M_3</v>
      </c>
      <c r="L36" s="16" t="str">
        <f>IF(VLOOKUP(K36,Data!A:I,8,FALSE)=0,"Not Offered",VLOOKUP(K36,Data!A:I,8,FALSE))</f>
        <v>1102Z53AU0</v>
      </c>
      <c r="M36" s="15" t="s">
        <v>127</v>
      </c>
      <c r="N36" s="16" t="s">
        <v>7</v>
      </c>
      <c r="O36" s="16" t="s">
        <v>173</v>
      </c>
      <c r="P36" s="16">
        <v>3</v>
      </c>
      <c r="Q36" s="28"/>
    </row>
    <row r="37" spans="1:17" ht="18" customHeight="1" x14ac:dyDescent="0.2">
      <c r="A37" s="23"/>
      <c r="B37" s="23"/>
      <c r="C37" s="23"/>
      <c r="D37" s="23"/>
      <c r="E37" s="23"/>
      <c r="F37" s="23"/>
      <c r="G37" s="23"/>
      <c r="H37" s="23"/>
      <c r="I37" s="23"/>
      <c r="J37" s="23"/>
      <c r="K37" s="30" t="str">
        <f t="shared" si="1"/>
        <v>MFD-Colour_Ri_M_4</v>
      </c>
      <c r="L37" s="17" t="str">
        <f>IF(VLOOKUP(K37,Data!A:I,8,FALSE)=0,"Not Offered",VLOOKUP(K37,Data!A:I,8,FALSE))</f>
        <v>Not Offered</v>
      </c>
      <c r="M37" s="20" t="s">
        <v>127</v>
      </c>
      <c r="N37" s="17" t="s">
        <v>8</v>
      </c>
      <c r="O37" s="17" t="s">
        <v>173</v>
      </c>
      <c r="P37" s="17">
        <v>4</v>
      </c>
      <c r="Q37" s="28"/>
    </row>
    <row r="38" spans="1:17" ht="18" customHeight="1" x14ac:dyDescent="0.2">
      <c r="A38" s="23"/>
      <c r="B38" s="23"/>
      <c r="C38" s="23"/>
      <c r="D38" s="23"/>
      <c r="E38" s="23"/>
      <c r="F38" s="23"/>
      <c r="G38" s="23"/>
      <c r="H38" s="23"/>
      <c r="I38" s="23"/>
      <c r="J38" s="23"/>
      <c r="K38" s="30" t="str">
        <f t="shared" si="1"/>
        <v>MFD-Colour_Ri_M_1</v>
      </c>
      <c r="L38" s="16">
        <f>IF(VLOOKUP(K38,Data!A:I,8,FALSE)=0,"Not Offered",VLOOKUP(K38,Data!A:I,8,FALSE))</f>
        <v>418567</v>
      </c>
      <c r="M38" s="15" t="s">
        <v>127</v>
      </c>
      <c r="N38" s="16" t="s">
        <v>8</v>
      </c>
      <c r="O38" s="16" t="s">
        <v>173</v>
      </c>
      <c r="P38" s="16">
        <v>1</v>
      </c>
      <c r="Q38" s="28"/>
    </row>
    <row r="39" spans="1:17" ht="18" customHeight="1" x14ac:dyDescent="0.2">
      <c r="A39" s="23"/>
      <c r="B39" s="23"/>
      <c r="C39" s="23"/>
      <c r="D39" s="23"/>
      <c r="E39" s="23"/>
      <c r="F39" s="23"/>
      <c r="G39" s="23"/>
      <c r="H39" s="23"/>
      <c r="I39" s="23"/>
      <c r="J39" s="23"/>
      <c r="K39" s="30" t="str">
        <f t="shared" si="1"/>
        <v>MFD-Colour_Ri_M_2</v>
      </c>
      <c r="L39" s="17">
        <f>IF(VLOOKUP(K39,Data!A:I,8,FALSE)=0,"Not Offered",VLOOKUP(K39,Data!A:I,8,FALSE))</f>
        <v>419327</v>
      </c>
      <c r="M39" s="20" t="s">
        <v>127</v>
      </c>
      <c r="N39" s="17" t="s">
        <v>8</v>
      </c>
      <c r="O39" s="17" t="s">
        <v>173</v>
      </c>
      <c r="P39" s="17">
        <v>2</v>
      </c>
      <c r="Q39" s="33"/>
    </row>
    <row r="40" spans="1:17" ht="18" customHeight="1" x14ac:dyDescent="0.2">
      <c r="A40" s="23"/>
      <c r="B40" s="23"/>
      <c r="C40" s="23"/>
      <c r="D40" s="23"/>
      <c r="E40" s="23"/>
      <c r="F40" s="23"/>
      <c r="G40" s="23"/>
      <c r="H40" s="23"/>
      <c r="I40" s="23"/>
      <c r="J40" s="23"/>
      <c r="K40" s="30" t="str">
        <f t="shared" si="1"/>
        <v>MFD-Colour_Ri_M_3</v>
      </c>
      <c r="L40" s="17" t="str">
        <f>IF(VLOOKUP(K40,Data!A:I,8,FALSE)=0,"Not Offered",VLOOKUP(K40,Data!A:I,8,FALSE))</f>
        <v>Not Offered</v>
      </c>
      <c r="M40" s="20" t="s">
        <v>127</v>
      </c>
      <c r="N40" s="17" t="s">
        <v>8</v>
      </c>
      <c r="O40" s="17" t="s">
        <v>173</v>
      </c>
      <c r="P40" s="17">
        <v>3</v>
      </c>
      <c r="Q40" s="33"/>
    </row>
    <row r="41" spans="1:17" ht="18" customHeight="1" x14ac:dyDescent="0.2">
      <c r="A41" s="23"/>
      <c r="B41" s="23"/>
      <c r="C41" s="23"/>
      <c r="D41" s="23"/>
      <c r="E41" s="23"/>
      <c r="F41" s="23"/>
      <c r="G41" s="23"/>
      <c r="H41" s="23"/>
      <c r="I41" s="23"/>
      <c r="J41" s="23"/>
      <c r="K41" s="30" t="str">
        <f t="shared" si="1"/>
        <v>MFD-Colour_Ri_M_4</v>
      </c>
      <c r="L41" s="17" t="str">
        <f>IF(VLOOKUP(K41,Data!A:I,8,FALSE)=0,"Not Offered",VLOOKUP(K41,Data!A:I,8,FALSE))</f>
        <v>Not Offered</v>
      </c>
      <c r="M41" s="20" t="s">
        <v>127</v>
      </c>
      <c r="N41" s="17" t="s">
        <v>8</v>
      </c>
      <c r="O41" s="17" t="s">
        <v>173</v>
      </c>
      <c r="P41" s="17">
        <v>4</v>
      </c>
      <c r="Q41" s="33"/>
    </row>
    <row r="42" spans="1:17" ht="18" customHeight="1" x14ac:dyDescent="0.2">
      <c r="A42" s="23"/>
      <c r="B42" s="23"/>
      <c r="C42" s="23"/>
      <c r="D42" s="23"/>
      <c r="E42" s="23"/>
      <c r="F42" s="23"/>
      <c r="G42" s="23"/>
      <c r="H42" s="23"/>
      <c r="I42" s="23"/>
      <c r="J42" s="23"/>
      <c r="K42" s="30" t="str">
        <f t="shared" si="1"/>
        <v>MFD-Colour_FX_H_1</v>
      </c>
      <c r="L42" s="16" t="e">
        <f>IF(VLOOKUP(K42,Data!A:I,8,FALSE)=0,"Not Offered",VLOOKUP(K42,Data!A:I,8,FALSE))</f>
        <v>#N/A</v>
      </c>
      <c r="M42" s="15" t="s">
        <v>127</v>
      </c>
      <c r="N42" s="16" t="s">
        <v>353</v>
      </c>
      <c r="O42" s="16" t="s">
        <v>174</v>
      </c>
      <c r="P42" s="16">
        <v>1</v>
      </c>
      <c r="Q42" s="28"/>
    </row>
    <row r="43" spans="1:17" ht="18" customHeight="1" x14ac:dyDescent="0.2">
      <c r="A43" s="23"/>
      <c r="B43" s="23"/>
      <c r="C43" s="23"/>
      <c r="D43" s="23"/>
      <c r="E43" s="23"/>
      <c r="F43" s="23"/>
      <c r="G43" s="23"/>
      <c r="H43" s="23"/>
      <c r="I43" s="23"/>
      <c r="J43" s="23"/>
      <c r="K43" s="30" t="str">
        <f t="shared" si="1"/>
        <v>MFD-Colour_FX_H_2</v>
      </c>
      <c r="L43" s="16" t="e">
        <f>IF(VLOOKUP(K43,Data!A:I,8,FALSE)=0,"Not Offered",VLOOKUP(K43,Data!A:I,8,FALSE))</f>
        <v>#N/A</v>
      </c>
      <c r="M43" s="15" t="s">
        <v>127</v>
      </c>
      <c r="N43" s="16" t="s">
        <v>353</v>
      </c>
      <c r="O43" s="16" t="s">
        <v>174</v>
      </c>
      <c r="P43" s="16">
        <v>2</v>
      </c>
      <c r="Q43" s="28"/>
    </row>
    <row r="44" spans="1:17" ht="18" customHeight="1" x14ac:dyDescent="0.2">
      <c r="A44" s="23"/>
      <c r="B44" s="23"/>
      <c r="C44" s="23"/>
      <c r="D44" s="23"/>
      <c r="E44" s="23"/>
      <c r="F44" s="23"/>
      <c r="G44" s="23"/>
      <c r="H44" s="23"/>
      <c r="I44" s="23"/>
      <c r="J44" s="23"/>
      <c r="K44" s="30" t="str">
        <f t="shared" si="1"/>
        <v>MFD-Colour_FX_H_3</v>
      </c>
      <c r="L44" s="16" t="e">
        <f>IF(VLOOKUP(K44,Data!A:I,8,FALSE)=0,"Not Offered",VLOOKUP(K44,Data!A:I,8,FALSE))</f>
        <v>#N/A</v>
      </c>
      <c r="M44" s="15" t="s">
        <v>127</v>
      </c>
      <c r="N44" s="16" t="s">
        <v>353</v>
      </c>
      <c r="O44" s="16" t="s">
        <v>174</v>
      </c>
      <c r="P44" s="16">
        <v>3</v>
      </c>
      <c r="Q44" s="28"/>
    </row>
    <row r="45" spans="1:17" ht="18" customHeight="1" x14ac:dyDescent="0.2">
      <c r="A45" s="23"/>
      <c r="B45" s="23"/>
      <c r="C45" s="23"/>
      <c r="D45" s="23"/>
      <c r="E45" s="23"/>
      <c r="F45" s="23"/>
      <c r="G45" s="23"/>
      <c r="H45" s="23"/>
      <c r="I45" s="23"/>
      <c r="J45" s="23"/>
      <c r="K45" s="30" t="str">
        <f t="shared" si="1"/>
        <v>MFD-Colour_FX_H_4</v>
      </c>
      <c r="L45" s="16" t="e">
        <f>IF(VLOOKUP(K45,Data!A:I,8,FALSE)=0,"Not Offered",VLOOKUP(K45,Data!A:I,8,FALSE))</f>
        <v>#N/A</v>
      </c>
      <c r="M45" s="15" t="s">
        <v>127</v>
      </c>
      <c r="N45" s="16" t="s">
        <v>353</v>
      </c>
      <c r="O45" s="16" t="s">
        <v>174</v>
      </c>
      <c r="P45" s="16">
        <v>4</v>
      </c>
      <c r="Q45" s="28"/>
    </row>
    <row r="46" spans="1:17" ht="18" customHeight="1" x14ac:dyDescent="0.2">
      <c r="A46" s="23"/>
      <c r="B46" s="23"/>
      <c r="C46" s="23"/>
      <c r="D46" s="23"/>
      <c r="E46" s="23"/>
      <c r="F46" s="23"/>
      <c r="G46" s="23"/>
      <c r="H46" s="23"/>
      <c r="I46" s="23"/>
      <c r="J46" s="23"/>
      <c r="K46" s="30" t="str">
        <f t="shared" si="1"/>
        <v>MFD-Colour_Ko_H_1</v>
      </c>
      <c r="L46" s="16" t="e">
        <f>IF(VLOOKUP(K46,Data!A:I,8,FALSE)=0,"Not Offered",VLOOKUP(K46,Data!A:I,8,FALSE))</f>
        <v>#N/A</v>
      </c>
      <c r="M46" s="15" t="s">
        <v>127</v>
      </c>
      <c r="N46" s="16" t="s">
        <v>9</v>
      </c>
      <c r="O46" s="16" t="s">
        <v>174</v>
      </c>
      <c r="P46" s="16">
        <v>1</v>
      </c>
      <c r="Q46" s="28"/>
    </row>
    <row r="47" spans="1:17" ht="18" customHeight="1" x14ac:dyDescent="0.2">
      <c r="A47" s="23"/>
      <c r="B47" s="23"/>
      <c r="C47" s="23"/>
      <c r="D47" s="23"/>
      <c r="E47" s="23"/>
      <c r="F47" s="23"/>
      <c r="G47" s="23"/>
      <c r="H47" s="23"/>
      <c r="I47" s="23"/>
      <c r="J47" s="23"/>
      <c r="K47" s="30" t="str">
        <f t="shared" si="1"/>
        <v>MFD-Colour_Ko_H_2</v>
      </c>
      <c r="L47" s="16" t="e">
        <f>IF(VLOOKUP(K47,Data!A:I,8,FALSE)=0,"Not Offered",VLOOKUP(K47,Data!A:I,8,FALSE))</f>
        <v>#N/A</v>
      </c>
      <c r="M47" s="15" t="s">
        <v>127</v>
      </c>
      <c r="N47" s="16" t="s">
        <v>9</v>
      </c>
      <c r="O47" s="16" t="s">
        <v>174</v>
      </c>
      <c r="P47" s="16">
        <v>2</v>
      </c>
      <c r="Q47" s="28"/>
    </row>
    <row r="48" spans="1:17" ht="18" customHeight="1" x14ac:dyDescent="0.2">
      <c r="A48" s="23"/>
      <c r="B48" s="23"/>
      <c r="C48" s="23"/>
      <c r="D48" s="23"/>
      <c r="E48" s="23"/>
      <c r="F48" s="23"/>
      <c r="G48" s="23"/>
      <c r="H48" s="23"/>
      <c r="I48" s="23"/>
      <c r="J48" s="23"/>
      <c r="K48" s="30" t="str">
        <f t="shared" si="1"/>
        <v>MFD-Colour_Ko_H_3</v>
      </c>
      <c r="L48" s="16" t="e">
        <f>IF(VLOOKUP(K48,Data!A:I,8,FALSE)=0,"Not Offered",VLOOKUP(K48,Data!A:I,8,FALSE))</f>
        <v>#N/A</v>
      </c>
      <c r="M48" s="15" t="s">
        <v>127</v>
      </c>
      <c r="N48" s="16" t="s">
        <v>9</v>
      </c>
      <c r="O48" s="16" t="s">
        <v>174</v>
      </c>
      <c r="P48" s="16">
        <v>3</v>
      </c>
      <c r="Q48" s="28"/>
    </row>
    <row r="49" spans="1:17" ht="18" customHeight="1" x14ac:dyDescent="0.2">
      <c r="A49" s="23"/>
      <c r="B49" s="23"/>
      <c r="C49" s="23"/>
      <c r="D49" s="23"/>
      <c r="E49" s="23"/>
      <c r="F49" s="23"/>
      <c r="G49" s="23"/>
      <c r="H49" s="23"/>
      <c r="I49" s="23"/>
      <c r="J49" s="23"/>
      <c r="K49" s="30" t="str">
        <f t="shared" si="1"/>
        <v>MFD-Colour_Ko_H_4</v>
      </c>
      <c r="L49" s="17" t="e">
        <f>IF(VLOOKUP(K49,Data!A:I,8,FALSE)=0,"Not Offered",VLOOKUP(K49,Data!A:I,8,FALSE))</f>
        <v>#N/A</v>
      </c>
      <c r="M49" s="20" t="s">
        <v>127</v>
      </c>
      <c r="N49" s="17" t="s">
        <v>9</v>
      </c>
      <c r="O49" s="17" t="s">
        <v>174</v>
      </c>
      <c r="P49" s="17">
        <v>4</v>
      </c>
      <c r="Q49" s="33"/>
    </row>
    <row r="50" spans="1:17" ht="18" customHeight="1" x14ac:dyDescent="0.2">
      <c r="A50" s="23"/>
      <c r="B50" s="23"/>
      <c r="C50" s="23"/>
      <c r="D50" s="23"/>
      <c r="E50" s="23"/>
      <c r="F50" s="23"/>
      <c r="G50" s="23"/>
      <c r="H50" s="23"/>
      <c r="I50" s="23"/>
      <c r="J50" s="23"/>
      <c r="K50" s="30" t="str">
        <f t="shared" si="1"/>
        <v>MFD-Colour_Ky_H_1</v>
      </c>
      <c r="L50" s="16" t="str">
        <f>IF(VLOOKUP(K50,Data!A:I,8,FALSE)=0,"Not Offered",VLOOKUP(K50,Data!A:I,8,FALSE))</f>
        <v>822UG01001</v>
      </c>
      <c r="M50" s="15" t="s">
        <v>127</v>
      </c>
      <c r="N50" s="16" t="s">
        <v>7</v>
      </c>
      <c r="O50" s="16" t="s">
        <v>174</v>
      </c>
      <c r="P50" s="16">
        <v>1</v>
      </c>
      <c r="Q50" s="28"/>
    </row>
    <row r="51" spans="1:17" ht="18" customHeight="1" x14ac:dyDescent="0.2">
      <c r="A51" s="23"/>
      <c r="B51" s="23"/>
      <c r="C51" s="23"/>
      <c r="D51" s="23"/>
      <c r="E51" s="23"/>
      <c r="F51" s="23"/>
      <c r="G51" s="23"/>
      <c r="H51" s="23"/>
      <c r="I51" s="23"/>
      <c r="J51" s="23"/>
      <c r="K51" s="30" t="str">
        <f t="shared" si="1"/>
        <v>MFD-Colour_Ky_H_2</v>
      </c>
      <c r="L51" s="16" t="str">
        <f>IF(VLOOKUP(K51,Data!A:I,8,FALSE)=0,"Not Offered",VLOOKUP(K51,Data!A:I,8,FALSE))</f>
        <v>110C2G3AU0</v>
      </c>
      <c r="M51" s="15" t="s">
        <v>127</v>
      </c>
      <c r="N51" s="16" t="s">
        <v>7</v>
      </c>
      <c r="O51" s="16" t="s">
        <v>174</v>
      </c>
      <c r="P51" s="16">
        <v>2</v>
      </c>
      <c r="Q51" s="28"/>
    </row>
    <row r="52" spans="1:17" ht="18" customHeight="1" x14ac:dyDescent="0.2">
      <c r="A52" s="23"/>
      <c r="B52" s="23"/>
      <c r="C52" s="23"/>
      <c r="D52" s="23"/>
      <c r="E52" s="23"/>
      <c r="F52" s="23"/>
      <c r="G52" s="23"/>
      <c r="H52" s="23"/>
      <c r="I52" s="23"/>
      <c r="J52" s="23"/>
      <c r="K52" s="30" t="str">
        <f t="shared" si="1"/>
        <v>MFD-Colour_Ky_H_3</v>
      </c>
      <c r="L52" s="16" t="str">
        <f>IF(VLOOKUP(K52,Data!A:I,8,FALSE)=0,"Not Offered",VLOOKUP(K52,Data!A:I,8,FALSE))</f>
        <v>1102XP3AU0</v>
      </c>
      <c r="M52" s="15" t="s">
        <v>127</v>
      </c>
      <c r="N52" s="16" t="s">
        <v>7</v>
      </c>
      <c r="O52" s="16" t="s">
        <v>174</v>
      </c>
      <c r="P52" s="16">
        <v>3</v>
      </c>
      <c r="Q52" s="28"/>
    </row>
    <row r="53" spans="1:17" ht="18" customHeight="1" x14ac:dyDescent="0.2">
      <c r="A53" s="23"/>
      <c r="B53" s="23"/>
      <c r="C53" s="23"/>
      <c r="D53" s="23"/>
      <c r="E53" s="23"/>
      <c r="F53" s="23"/>
      <c r="G53" s="23"/>
      <c r="H53" s="23"/>
      <c r="I53" s="23"/>
      <c r="J53" s="23"/>
      <c r="K53" s="30" t="str">
        <f t="shared" si="1"/>
        <v>MFD-Colour_Ky_H_4</v>
      </c>
      <c r="L53" s="17" t="str">
        <f>IF(VLOOKUP(K53,Data!A:I,8,FALSE)=0,"Not Offered",VLOOKUP(K53,Data!A:I,8,FALSE))</f>
        <v>1102XN3AU0</v>
      </c>
      <c r="M53" s="20" t="s">
        <v>127</v>
      </c>
      <c r="N53" s="17" t="s">
        <v>7</v>
      </c>
      <c r="O53" s="17" t="s">
        <v>174</v>
      </c>
      <c r="P53" s="17">
        <v>4</v>
      </c>
      <c r="Q53" s="33"/>
    </row>
    <row r="54" spans="1:17" ht="18" customHeight="1" x14ac:dyDescent="0.2">
      <c r="A54" s="23"/>
      <c r="B54" s="23"/>
      <c r="C54" s="23"/>
      <c r="D54" s="23"/>
      <c r="E54" s="23"/>
      <c r="F54" s="23"/>
      <c r="G54" s="23"/>
      <c r="H54" s="23"/>
      <c r="I54" s="23"/>
      <c r="J54" s="23"/>
      <c r="K54" s="30" t="str">
        <f t="shared" si="1"/>
        <v>MFD-Colour_Ri_H_1</v>
      </c>
      <c r="L54" s="16">
        <f>IF(VLOOKUP(K54,Data!A:I,8,FALSE)=0,"Not Offered",VLOOKUP(K54,Data!A:I,8,FALSE))</f>
        <v>419338</v>
      </c>
      <c r="M54" s="15" t="s">
        <v>127</v>
      </c>
      <c r="N54" s="16" t="s">
        <v>8</v>
      </c>
      <c r="O54" s="16" t="s">
        <v>174</v>
      </c>
      <c r="P54" s="16">
        <v>1</v>
      </c>
      <c r="Q54" s="28"/>
    </row>
    <row r="55" spans="1:17" ht="18" customHeight="1" x14ac:dyDescent="0.2">
      <c r="A55" s="23"/>
      <c r="B55" s="23"/>
      <c r="C55" s="23"/>
      <c r="D55" s="23"/>
      <c r="E55" s="23"/>
      <c r="F55" s="23"/>
      <c r="G55" s="23"/>
      <c r="H55" s="23"/>
      <c r="I55" s="23"/>
      <c r="J55" s="23"/>
      <c r="K55" s="30" t="str">
        <f t="shared" si="1"/>
        <v>MFD-Colour_Ri_H_2</v>
      </c>
      <c r="L55" s="16">
        <f>IF(VLOOKUP(K55,Data!A:I,8,FALSE)=0,"Not Offered",VLOOKUP(K55,Data!A:I,8,FALSE))</f>
        <v>418170</v>
      </c>
      <c r="M55" s="15" t="s">
        <v>127</v>
      </c>
      <c r="N55" s="16" t="s">
        <v>8</v>
      </c>
      <c r="O55" s="16" t="s">
        <v>174</v>
      </c>
      <c r="P55" s="16">
        <v>2</v>
      </c>
      <c r="Q55" s="28"/>
    </row>
    <row r="56" spans="1:17" ht="18" customHeight="1" x14ac:dyDescent="0.2">
      <c r="A56" s="23"/>
      <c r="B56" s="23"/>
      <c r="C56" s="23"/>
      <c r="D56" s="23"/>
      <c r="E56" s="23"/>
      <c r="F56" s="23"/>
      <c r="G56" s="23"/>
      <c r="H56" s="23"/>
      <c r="I56" s="23"/>
      <c r="J56" s="23"/>
      <c r="K56" s="30" t="str">
        <f t="shared" si="1"/>
        <v>MFD-Colour_Ri_H_3</v>
      </c>
      <c r="L56" s="16">
        <f>IF(VLOOKUP(K56,Data!A:I,8,FALSE)=0,"Not Offered",VLOOKUP(K56,Data!A:I,8,FALSE))</f>
        <v>418176</v>
      </c>
      <c r="M56" s="15" t="s">
        <v>127</v>
      </c>
      <c r="N56" s="16" t="s">
        <v>8</v>
      </c>
      <c r="O56" s="16" t="s">
        <v>174</v>
      </c>
      <c r="P56" s="16">
        <v>3</v>
      </c>
      <c r="Q56" s="28"/>
    </row>
    <row r="57" spans="1:17" ht="18" customHeight="1" x14ac:dyDescent="0.2">
      <c r="A57" s="23"/>
      <c r="B57" s="23"/>
      <c r="C57" s="23"/>
      <c r="D57" s="23"/>
      <c r="E57" s="23"/>
      <c r="F57" s="23"/>
      <c r="G57" s="23"/>
      <c r="H57" s="23"/>
      <c r="I57" s="23"/>
      <c r="J57" s="23"/>
      <c r="K57" s="30" t="str">
        <f t="shared" si="1"/>
        <v>MFD-Colour_Ri_H_4</v>
      </c>
      <c r="L57" s="17" t="str">
        <f>IF(VLOOKUP(K57,Data!A:I,8,FALSE)=0,"Not Offered",VLOOKUP(K57,Data!A:I,8,FALSE))</f>
        <v>Not Offered</v>
      </c>
      <c r="M57" s="20" t="s">
        <v>127</v>
      </c>
      <c r="N57" s="17" t="s">
        <v>8</v>
      </c>
      <c r="O57" s="17" t="s">
        <v>174</v>
      </c>
      <c r="P57" s="17">
        <v>4</v>
      </c>
      <c r="Q57" s="33"/>
    </row>
    <row r="58" spans="1:17" ht="18" customHeight="1" x14ac:dyDescent="0.2">
      <c r="A58" s="23"/>
      <c r="B58" s="23"/>
      <c r="C58" s="23"/>
      <c r="D58" s="23"/>
      <c r="E58" s="23"/>
      <c r="F58" s="23"/>
      <c r="G58" s="23"/>
      <c r="H58" s="23"/>
      <c r="I58" s="23"/>
      <c r="J58" s="23"/>
      <c r="K58" s="30" t="str">
        <f t="shared" si="1"/>
        <v>MFD-BW_FX_E_1</v>
      </c>
      <c r="L58" s="15" t="e">
        <f>IF(VLOOKUP(K58,Data!A:I,8,FALSE)=0,"Not Offered",VLOOKUP(K58,Data!A:I,8,FALSE))</f>
        <v>#N/A</v>
      </c>
      <c r="M58" s="15" t="s">
        <v>158</v>
      </c>
      <c r="N58" s="16" t="s">
        <v>353</v>
      </c>
      <c r="O58" s="15" t="s">
        <v>171</v>
      </c>
      <c r="P58" s="15">
        <v>1</v>
      </c>
      <c r="Q58" s="28"/>
    </row>
    <row r="59" spans="1:17" ht="18" customHeight="1" x14ac:dyDescent="0.2">
      <c r="A59" s="23"/>
      <c r="B59" s="23"/>
      <c r="C59" s="23"/>
      <c r="D59" s="23"/>
      <c r="E59" s="23"/>
      <c r="F59" s="23"/>
      <c r="G59" s="23"/>
      <c r="H59" s="23"/>
      <c r="I59" s="23"/>
      <c r="J59" s="23"/>
      <c r="K59" s="30" t="str">
        <f t="shared" si="1"/>
        <v>MFD-BW_Ko_E_1</v>
      </c>
      <c r="L59" s="15" t="e">
        <f>IF(VLOOKUP(K59,Data!A:I,8,FALSE)=0,"Not Offered",VLOOKUP(K59,Data!A:I,8,FALSE))</f>
        <v>#N/A</v>
      </c>
      <c r="M59" s="15" t="s">
        <v>158</v>
      </c>
      <c r="N59" s="16" t="s">
        <v>9</v>
      </c>
      <c r="O59" s="15" t="s">
        <v>171</v>
      </c>
      <c r="P59" s="15">
        <v>1</v>
      </c>
      <c r="Q59" s="28"/>
    </row>
    <row r="60" spans="1:17" ht="18" customHeight="1" x14ac:dyDescent="0.2">
      <c r="A60" s="23"/>
      <c r="B60" s="23"/>
      <c r="C60" s="23"/>
      <c r="D60" s="23"/>
      <c r="E60" s="23"/>
      <c r="F60" s="23"/>
      <c r="G60" s="23"/>
      <c r="H60" s="23"/>
      <c r="I60" s="23"/>
      <c r="J60" s="23"/>
      <c r="K60" s="30" t="str">
        <f t="shared" si="1"/>
        <v>MFD-BW_Ky_E_1</v>
      </c>
      <c r="L60" s="15" t="e">
        <f>IF(VLOOKUP(K60,Data!A:I,8,FALSE)=0,"Not Offered",VLOOKUP(K60,Data!A:I,8,FALSE))</f>
        <v>#N/A</v>
      </c>
      <c r="M60" s="15" t="s">
        <v>158</v>
      </c>
      <c r="N60" s="16" t="s">
        <v>7</v>
      </c>
      <c r="O60" s="15" t="s">
        <v>171</v>
      </c>
      <c r="P60" s="15">
        <v>1</v>
      </c>
      <c r="Q60" s="28"/>
    </row>
    <row r="61" spans="1:17" ht="18" customHeight="1" x14ac:dyDescent="0.2">
      <c r="A61" s="23"/>
      <c r="B61" s="23"/>
      <c r="C61" s="23"/>
      <c r="D61" s="23"/>
      <c r="E61" s="23"/>
      <c r="F61" s="23"/>
      <c r="G61" s="23"/>
      <c r="H61" s="23"/>
      <c r="I61" s="23"/>
      <c r="J61" s="23"/>
      <c r="K61" s="30" t="str">
        <f t="shared" si="1"/>
        <v>MFD-BW_Ri_E_1</v>
      </c>
      <c r="L61" s="15" t="e">
        <f>IF(VLOOKUP(K61,Data!A:I,8,FALSE)=0,"Not Offered",VLOOKUP(K61,Data!A:I,8,FALSE))</f>
        <v>#N/A</v>
      </c>
      <c r="M61" s="15" t="s">
        <v>158</v>
      </c>
      <c r="N61" s="16" t="s">
        <v>8</v>
      </c>
      <c r="O61" s="15" t="s">
        <v>171</v>
      </c>
      <c r="P61" s="15">
        <v>1</v>
      </c>
      <c r="Q61" s="28"/>
    </row>
    <row r="62" spans="1:17" ht="18" customHeight="1" x14ac:dyDescent="0.2">
      <c r="A62" s="23"/>
      <c r="B62" s="23"/>
      <c r="C62" s="23"/>
      <c r="D62" s="23"/>
      <c r="E62" s="23"/>
      <c r="F62" s="23"/>
      <c r="G62" s="23"/>
      <c r="H62" s="23"/>
      <c r="I62" s="23"/>
      <c r="J62" s="23"/>
      <c r="K62" s="30" t="str">
        <f t="shared" si="1"/>
        <v>MFD-BW_FX_L_1</v>
      </c>
      <c r="L62" s="15" t="e">
        <f>IF(VLOOKUP(K62,Data!A:I,8,FALSE)=0,"Not Offered",VLOOKUP(K62,Data!A:I,8,FALSE))</f>
        <v>#N/A</v>
      </c>
      <c r="M62" s="15" t="s">
        <v>158</v>
      </c>
      <c r="N62" s="16" t="s">
        <v>353</v>
      </c>
      <c r="O62" s="15" t="s">
        <v>172</v>
      </c>
      <c r="P62" s="15">
        <v>1</v>
      </c>
      <c r="Q62" s="28"/>
    </row>
    <row r="63" spans="1:17" ht="18" customHeight="1" x14ac:dyDescent="0.2">
      <c r="A63" s="23"/>
      <c r="B63" s="23"/>
      <c r="C63" s="23"/>
      <c r="D63" s="23"/>
      <c r="E63" s="23"/>
      <c r="F63" s="23"/>
      <c r="G63" s="23"/>
      <c r="H63" s="23"/>
      <c r="I63" s="23"/>
      <c r="J63" s="23"/>
      <c r="K63" s="30" t="str">
        <f t="shared" si="1"/>
        <v>MFD-BW_FX_L_2</v>
      </c>
      <c r="L63" s="15" t="e">
        <f>IF(VLOOKUP(K63,Data!A:I,8,FALSE)=0,"Not Offered",VLOOKUP(K63,Data!A:I,8,FALSE))</f>
        <v>#N/A</v>
      </c>
      <c r="M63" s="15" t="s">
        <v>158</v>
      </c>
      <c r="N63" s="16" t="s">
        <v>353</v>
      </c>
      <c r="O63" s="15" t="s">
        <v>172</v>
      </c>
      <c r="P63" s="15">
        <v>2</v>
      </c>
      <c r="Q63" s="28"/>
    </row>
    <row r="64" spans="1:17" ht="18" customHeight="1" x14ac:dyDescent="0.2">
      <c r="A64" s="23"/>
      <c r="B64" s="23"/>
      <c r="C64" s="23"/>
      <c r="D64" s="23"/>
      <c r="E64" s="23"/>
      <c r="F64" s="23"/>
      <c r="G64" s="23"/>
      <c r="H64" s="23"/>
      <c r="I64" s="23"/>
      <c r="J64" s="23"/>
      <c r="K64" s="30" t="str">
        <f t="shared" si="1"/>
        <v>MFD-BW_Ko_L_1</v>
      </c>
      <c r="L64" s="15" t="e">
        <f>IF(VLOOKUP(K64,Data!A:I,8,FALSE)=0,"Not Offered",VLOOKUP(K64,Data!A:I,8,FALSE))</f>
        <v>#N/A</v>
      </c>
      <c r="M64" s="15" t="s">
        <v>158</v>
      </c>
      <c r="N64" s="16" t="s">
        <v>9</v>
      </c>
      <c r="O64" s="15" t="s">
        <v>172</v>
      </c>
      <c r="P64" s="15">
        <v>1</v>
      </c>
      <c r="Q64" s="28"/>
    </row>
    <row r="65" spans="1:17" ht="18" customHeight="1" x14ac:dyDescent="0.2">
      <c r="A65" s="23"/>
      <c r="B65" s="23"/>
      <c r="C65" s="23"/>
      <c r="D65" s="23"/>
      <c r="E65" s="23"/>
      <c r="F65" s="23"/>
      <c r="G65" s="23"/>
      <c r="H65" s="23"/>
      <c r="I65" s="23"/>
      <c r="J65" s="23"/>
      <c r="K65" s="30" t="str">
        <f t="shared" si="1"/>
        <v>MFD-BW_Ko_L_2</v>
      </c>
      <c r="L65" s="15" t="e">
        <f>IF(VLOOKUP(K65,Data!A:I,8,FALSE)=0,"Not Offered",VLOOKUP(K65,Data!A:I,8,FALSE))</f>
        <v>#N/A</v>
      </c>
      <c r="M65" s="15" t="s">
        <v>158</v>
      </c>
      <c r="N65" s="16" t="s">
        <v>9</v>
      </c>
      <c r="O65" s="15" t="s">
        <v>172</v>
      </c>
      <c r="P65" s="15">
        <v>2</v>
      </c>
      <c r="Q65" s="28"/>
    </row>
    <row r="66" spans="1:17" ht="18" customHeight="1" x14ac:dyDescent="0.2">
      <c r="A66" s="23"/>
      <c r="B66" s="23"/>
      <c r="C66" s="23"/>
      <c r="D66" s="23"/>
      <c r="E66" s="23"/>
      <c r="F66" s="23"/>
      <c r="G66" s="23"/>
      <c r="H66" s="23"/>
      <c r="I66" s="23"/>
      <c r="J66" s="23"/>
      <c r="K66" s="30" t="str">
        <f t="shared" ref="K66:K97" si="2">M66&amp;"_"&amp;IF(N66="Fuji Business Innovation","FX",LEFT(N66,2))&amp;"_"&amp;LEFT(O66,1)&amp;"_"&amp;P66</f>
        <v>MFD-BW_Ky_L_1</v>
      </c>
      <c r="L66" s="15" t="str">
        <f>IF(VLOOKUP(K66,Data!A:I,8,FALSE)=0,"Not Offered",VLOOKUP(K66,Data!A:I,8,FALSE))</f>
        <v>Not offered</v>
      </c>
      <c r="M66" s="15" t="s">
        <v>158</v>
      </c>
      <c r="N66" s="16" t="s">
        <v>7</v>
      </c>
      <c r="O66" s="15" t="s">
        <v>172</v>
      </c>
      <c r="P66" s="15">
        <v>1</v>
      </c>
      <c r="Q66" s="28"/>
    </row>
    <row r="67" spans="1:17" ht="18" customHeight="1" x14ac:dyDescent="0.2">
      <c r="A67" s="23"/>
      <c r="B67" s="23"/>
      <c r="C67" s="23"/>
      <c r="D67" s="23"/>
      <c r="E67" s="23"/>
      <c r="F67" s="23"/>
      <c r="G67" s="23"/>
      <c r="H67" s="23"/>
      <c r="I67" s="23"/>
      <c r="J67" s="23"/>
      <c r="K67" s="30" t="str">
        <f t="shared" si="2"/>
        <v>MFD-BW_Ky_L_2</v>
      </c>
      <c r="L67" s="15" t="str">
        <f>IF(VLOOKUP(K67,Data!A:I,8,FALSE)=0,"Not Offered",VLOOKUP(K67,Data!A:I,8,FALSE))</f>
        <v>110C3C3AU0</v>
      </c>
      <c r="M67" s="15" t="s">
        <v>158</v>
      </c>
      <c r="N67" s="16" t="s">
        <v>7</v>
      </c>
      <c r="O67" s="15" t="s">
        <v>172</v>
      </c>
      <c r="P67" s="15">
        <v>2</v>
      </c>
      <c r="Q67" s="28"/>
    </row>
    <row r="68" spans="1:17" ht="18" customHeight="1" x14ac:dyDescent="0.2">
      <c r="A68" s="23"/>
      <c r="B68" s="23"/>
      <c r="C68" s="23"/>
      <c r="D68" s="23"/>
      <c r="E68" s="23"/>
      <c r="F68" s="23"/>
      <c r="G68" s="23"/>
      <c r="H68" s="23"/>
      <c r="I68" s="23"/>
      <c r="J68" s="23"/>
      <c r="K68" s="30" t="str">
        <f t="shared" si="2"/>
        <v>MFD-BW_Ri_L_1</v>
      </c>
      <c r="L68" s="15">
        <f>IF(VLOOKUP(K68,Data!A:I,8,FALSE)=0,"Not Offered",VLOOKUP(K68,Data!A:I,8,FALSE))</f>
        <v>408534</v>
      </c>
      <c r="M68" s="15" t="s">
        <v>158</v>
      </c>
      <c r="N68" s="16" t="s">
        <v>8</v>
      </c>
      <c r="O68" s="15" t="s">
        <v>172</v>
      </c>
      <c r="P68" s="15">
        <v>1</v>
      </c>
      <c r="Q68" s="28"/>
    </row>
    <row r="69" spans="1:17" ht="18" customHeight="1" x14ac:dyDescent="0.2">
      <c r="A69" s="23"/>
      <c r="B69" s="23"/>
      <c r="C69" s="23"/>
      <c r="D69" s="23"/>
      <c r="E69" s="23"/>
      <c r="F69" s="23"/>
      <c r="G69" s="23"/>
      <c r="H69" s="23"/>
      <c r="I69" s="23"/>
      <c r="J69" s="23"/>
      <c r="K69" s="30" t="str">
        <f t="shared" si="2"/>
        <v>MFD-BW_Ri_L_2</v>
      </c>
      <c r="L69" s="15">
        <f>IF(VLOOKUP(K69,Data!A:I,8,FALSE)=0,"Not Offered",VLOOKUP(K69,Data!A:I,8,FALSE))</f>
        <v>423504</v>
      </c>
      <c r="M69" s="15" t="s">
        <v>158</v>
      </c>
      <c r="N69" s="16" t="s">
        <v>8</v>
      </c>
      <c r="O69" s="15" t="s">
        <v>172</v>
      </c>
      <c r="P69" s="15">
        <v>2</v>
      </c>
      <c r="Q69" s="28"/>
    </row>
    <row r="70" spans="1:17" ht="18" customHeight="1" x14ac:dyDescent="0.2">
      <c r="A70" s="23"/>
      <c r="B70" s="23"/>
      <c r="C70" s="23"/>
      <c r="D70" s="23"/>
      <c r="E70" s="23"/>
      <c r="F70" s="23"/>
      <c r="G70" s="23"/>
      <c r="H70" s="23"/>
      <c r="I70" s="23"/>
      <c r="J70" s="23"/>
      <c r="K70" s="30" t="str">
        <f t="shared" si="2"/>
        <v>MFD-BW_FX_M_1</v>
      </c>
      <c r="L70" s="15" t="e">
        <f>IF(VLOOKUP(K70,Data!A:I,8,FALSE)=0,"Not Offered",VLOOKUP(K70,Data!A:I,8,FALSE))</f>
        <v>#N/A</v>
      </c>
      <c r="M70" s="15" t="s">
        <v>158</v>
      </c>
      <c r="N70" s="16" t="s">
        <v>353</v>
      </c>
      <c r="O70" s="15" t="s">
        <v>173</v>
      </c>
      <c r="P70" s="15">
        <v>1</v>
      </c>
      <c r="Q70" s="28"/>
    </row>
    <row r="71" spans="1:17" ht="18" customHeight="1" x14ac:dyDescent="0.2">
      <c r="A71" s="23"/>
      <c r="B71" s="23"/>
      <c r="C71" s="23"/>
      <c r="D71" s="23"/>
      <c r="E71" s="23"/>
      <c r="F71" s="23"/>
      <c r="G71" s="23"/>
      <c r="H71" s="23"/>
      <c r="I71" s="23"/>
      <c r="J71" s="23"/>
      <c r="K71" s="30" t="str">
        <f t="shared" si="2"/>
        <v>MFD-BW_FX_M_2</v>
      </c>
      <c r="L71" s="15" t="e">
        <f>IF(VLOOKUP(K71,Data!A:I,8,FALSE)=0,"Not Offered",VLOOKUP(K71,Data!A:I,8,FALSE))</f>
        <v>#N/A</v>
      </c>
      <c r="M71" s="15" t="s">
        <v>158</v>
      </c>
      <c r="N71" s="16" t="s">
        <v>353</v>
      </c>
      <c r="O71" s="15" t="s">
        <v>173</v>
      </c>
      <c r="P71" s="15">
        <v>2</v>
      </c>
      <c r="Q71" s="28"/>
    </row>
    <row r="72" spans="1:17" ht="18" customHeight="1" x14ac:dyDescent="0.2">
      <c r="A72" s="23"/>
      <c r="B72" s="23"/>
      <c r="C72" s="23"/>
      <c r="D72" s="23"/>
      <c r="E72" s="23"/>
      <c r="F72" s="23"/>
      <c r="G72" s="23"/>
      <c r="H72" s="23"/>
      <c r="I72" s="23"/>
      <c r="J72" s="23"/>
      <c r="K72" s="30" t="str">
        <f t="shared" si="2"/>
        <v>MFD-BW_FX_M_3</v>
      </c>
      <c r="L72" s="15" t="e">
        <f>IF(VLOOKUP(K72,Data!A:I,8,FALSE)=0,"Not Offered",VLOOKUP(K72,Data!A:I,8,FALSE))</f>
        <v>#N/A</v>
      </c>
      <c r="M72" s="15" t="s">
        <v>158</v>
      </c>
      <c r="N72" s="16" t="s">
        <v>353</v>
      </c>
      <c r="O72" s="15" t="s">
        <v>173</v>
      </c>
      <c r="P72" s="15">
        <v>3</v>
      </c>
      <c r="Q72" s="28"/>
    </row>
    <row r="73" spans="1:17" ht="18" customHeight="1" x14ac:dyDescent="0.2">
      <c r="A73" s="23"/>
      <c r="B73" s="23"/>
      <c r="C73" s="23"/>
      <c r="D73" s="23"/>
      <c r="E73" s="23"/>
      <c r="F73" s="23"/>
      <c r="G73" s="23"/>
      <c r="H73" s="23"/>
      <c r="I73" s="23"/>
      <c r="J73" s="23"/>
      <c r="K73" s="30" t="str">
        <f t="shared" si="2"/>
        <v>MFD-BW_Ko_M_1</v>
      </c>
      <c r="L73" s="15" t="e">
        <f>IF(VLOOKUP(K73,Data!A:I,8,FALSE)=0,"Not Offered",VLOOKUP(K73,Data!A:I,8,FALSE))</f>
        <v>#N/A</v>
      </c>
      <c r="M73" s="15" t="s">
        <v>158</v>
      </c>
      <c r="N73" s="16" t="s">
        <v>9</v>
      </c>
      <c r="O73" s="15" t="s">
        <v>173</v>
      </c>
      <c r="P73" s="15">
        <v>1</v>
      </c>
      <c r="Q73" s="28"/>
    </row>
    <row r="74" spans="1:17" ht="18" customHeight="1" x14ac:dyDescent="0.2">
      <c r="A74" s="23"/>
      <c r="B74" s="23"/>
      <c r="C74" s="23"/>
      <c r="D74" s="23"/>
      <c r="E74" s="23"/>
      <c r="F74" s="23"/>
      <c r="G74" s="23"/>
      <c r="H74" s="23"/>
      <c r="I74" s="23"/>
      <c r="J74" s="23"/>
      <c r="K74" s="30" t="str">
        <f t="shared" si="2"/>
        <v>MFD-BW_Ko_M_2</v>
      </c>
      <c r="L74" s="15" t="e">
        <f>IF(VLOOKUP(K74,Data!A:I,8,FALSE)=0,"Not Offered",VLOOKUP(K74,Data!A:I,8,FALSE))</f>
        <v>#N/A</v>
      </c>
      <c r="M74" s="15" t="s">
        <v>158</v>
      </c>
      <c r="N74" s="16" t="s">
        <v>9</v>
      </c>
      <c r="O74" s="15" t="s">
        <v>173</v>
      </c>
      <c r="P74" s="15">
        <v>2</v>
      </c>
      <c r="Q74" s="28"/>
    </row>
    <row r="75" spans="1:17" ht="18" customHeight="1" x14ac:dyDescent="0.2">
      <c r="A75" s="23"/>
      <c r="B75" s="23"/>
      <c r="C75" s="23"/>
      <c r="D75" s="23"/>
      <c r="E75" s="23"/>
      <c r="F75" s="23"/>
      <c r="G75" s="23"/>
      <c r="H75" s="23"/>
      <c r="I75" s="23"/>
      <c r="J75" s="23"/>
      <c r="K75" s="30" t="str">
        <f t="shared" si="2"/>
        <v>MFD-BW_Ko_M_3</v>
      </c>
      <c r="L75" s="15" t="e">
        <f>IF(VLOOKUP(K75,Data!A:I,8,FALSE)=0,"Not Offered",VLOOKUP(K75,Data!A:I,8,FALSE))</f>
        <v>#N/A</v>
      </c>
      <c r="M75" s="15" t="s">
        <v>158</v>
      </c>
      <c r="N75" s="16" t="s">
        <v>9</v>
      </c>
      <c r="O75" s="15" t="s">
        <v>173</v>
      </c>
      <c r="P75" s="15">
        <v>3</v>
      </c>
      <c r="Q75" s="28"/>
    </row>
    <row r="76" spans="1:17" ht="18" customHeight="1" x14ac:dyDescent="0.2">
      <c r="A76" s="23"/>
      <c r="B76" s="23"/>
      <c r="C76" s="23"/>
      <c r="D76" s="23"/>
      <c r="E76" s="23"/>
      <c r="F76" s="23"/>
      <c r="G76" s="23"/>
      <c r="H76" s="23"/>
      <c r="I76" s="23"/>
      <c r="J76" s="23"/>
      <c r="K76" s="30" t="str">
        <f t="shared" si="2"/>
        <v>MFD-BW_Ky_M_1</v>
      </c>
      <c r="L76" s="15" t="str">
        <f>IF(VLOOKUP(K76,Data!A:I,8,FALSE)=0,"Not Offered",VLOOKUP(K76,Data!A:I,8,FALSE))</f>
        <v>110C143AU0</v>
      </c>
      <c r="M76" s="15" t="s">
        <v>158</v>
      </c>
      <c r="N76" s="16" t="s">
        <v>7</v>
      </c>
      <c r="O76" s="15" t="s">
        <v>173</v>
      </c>
      <c r="P76" s="15">
        <v>1</v>
      </c>
      <c r="Q76" s="28"/>
    </row>
    <row r="77" spans="1:17" ht="18" customHeight="1" x14ac:dyDescent="0.2">
      <c r="A77" s="23"/>
      <c r="B77" s="23"/>
      <c r="C77" s="23"/>
      <c r="D77" s="23"/>
      <c r="E77" s="23"/>
      <c r="F77" s="23"/>
      <c r="G77" s="23"/>
      <c r="H77" s="23"/>
      <c r="I77" s="23"/>
      <c r="J77" s="23"/>
      <c r="K77" s="30" t="str">
        <f t="shared" si="2"/>
        <v>MFD-BW_Ky_M_2</v>
      </c>
      <c r="L77" s="15" t="str">
        <f>IF(VLOOKUP(K77,Data!A:I,8,FALSE)=0,"Not Offered",VLOOKUP(K77,Data!A:I,8,FALSE))</f>
        <v>1102ZSAU0</v>
      </c>
      <c r="M77" s="15" t="s">
        <v>158</v>
      </c>
      <c r="N77" s="16" t="s">
        <v>7</v>
      </c>
      <c r="O77" s="15" t="s">
        <v>173</v>
      </c>
      <c r="P77" s="15">
        <v>2</v>
      </c>
      <c r="Q77" s="28"/>
    </row>
    <row r="78" spans="1:17" ht="18" customHeight="1" x14ac:dyDescent="0.2">
      <c r="A78" s="23"/>
      <c r="B78" s="23"/>
      <c r="C78" s="23"/>
      <c r="D78" s="23"/>
      <c r="E78" s="23"/>
      <c r="F78" s="23"/>
      <c r="G78" s="23"/>
      <c r="H78" s="23"/>
      <c r="I78" s="23"/>
      <c r="J78" s="23"/>
      <c r="K78" s="30" t="str">
        <f t="shared" si="2"/>
        <v>MFD-BW_Ky_M_3</v>
      </c>
      <c r="L78" s="15" t="str">
        <f>IF(VLOOKUP(K78,Data!A:I,8,FALSE)=0,"Not Offered",VLOOKUP(K78,Data!A:I,8,FALSE))</f>
        <v>110C2R3AU0</v>
      </c>
      <c r="M78" s="15" t="s">
        <v>158</v>
      </c>
      <c r="N78" s="16" t="s">
        <v>7</v>
      </c>
      <c r="O78" s="15" t="s">
        <v>173</v>
      </c>
      <c r="P78" s="15">
        <v>3</v>
      </c>
      <c r="Q78" s="28"/>
    </row>
    <row r="79" spans="1:17" ht="18" customHeight="1" x14ac:dyDescent="0.2">
      <c r="A79" s="23"/>
      <c r="B79" s="23"/>
      <c r="C79" s="23"/>
      <c r="D79" s="23"/>
      <c r="E79" s="23"/>
      <c r="F79" s="23"/>
      <c r="G79" s="23"/>
      <c r="H79" s="23"/>
      <c r="I79" s="23"/>
      <c r="J79" s="23"/>
      <c r="K79" s="30" t="str">
        <f t="shared" si="2"/>
        <v>MFD-BW_Ri_M_1</v>
      </c>
      <c r="L79" s="15">
        <f>IF(VLOOKUP(K79,Data!A:I,8,FALSE)=0,"Not Offered",VLOOKUP(K79,Data!A:I,8,FALSE))</f>
        <v>418846</v>
      </c>
      <c r="M79" s="15" t="s">
        <v>158</v>
      </c>
      <c r="N79" s="16" t="s">
        <v>8</v>
      </c>
      <c r="O79" s="15" t="s">
        <v>173</v>
      </c>
      <c r="P79" s="15">
        <v>1</v>
      </c>
      <c r="Q79" s="28"/>
    </row>
    <row r="80" spans="1:17" ht="18" customHeight="1" x14ac:dyDescent="0.2">
      <c r="A80" s="23"/>
      <c r="B80" s="23"/>
      <c r="C80" s="23"/>
      <c r="D80" s="23"/>
      <c r="E80" s="23"/>
      <c r="F80" s="23"/>
      <c r="G80" s="23"/>
      <c r="H80" s="23"/>
      <c r="I80" s="23"/>
      <c r="J80" s="23"/>
      <c r="K80" s="30" t="str">
        <f t="shared" si="2"/>
        <v>MFD-BW_Ri_M_2</v>
      </c>
      <c r="L80" s="15">
        <f>IF(VLOOKUP(K80,Data!A:I,8,FALSE)=0,"Not Offered",VLOOKUP(K80,Data!A:I,8,FALSE))</f>
        <v>423509</v>
      </c>
      <c r="M80" s="15" t="s">
        <v>158</v>
      </c>
      <c r="N80" s="16" t="s">
        <v>8</v>
      </c>
      <c r="O80" s="15" t="s">
        <v>173</v>
      </c>
      <c r="P80" s="15">
        <v>2</v>
      </c>
      <c r="Q80" s="28"/>
    </row>
    <row r="81" spans="1:17" ht="18" customHeight="1" x14ac:dyDescent="0.2">
      <c r="A81" s="23"/>
      <c r="B81" s="23"/>
      <c r="C81" s="23"/>
      <c r="D81" s="23"/>
      <c r="E81" s="23"/>
      <c r="F81" s="23"/>
      <c r="G81" s="23"/>
      <c r="H81" s="23"/>
      <c r="I81" s="23"/>
      <c r="J81" s="23"/>
      <c r="K81" s="30" t="str">
        <f t="shared" si="2"/>
        <v>MFD-BW_Ri_M_3</v>
      </c>
      <c r="L81" s="15">
        <f>IF(VLOOKUP(K81,Data!A:I,8,FALSE)=0,"Not Offered",VLOOKUP(K81,Data!A:I,8,FALSE))</f>
        <v>418460</v>
      </c>
      <c r="M81" s="15" t="s">
        <v>158</v>
      </c>
      <c r="N81" s="16" t="s">
        <v>8</v>
      </c>
      <c r="O81" s="15" t="s">
        <v>173</v>
      </c>
      <c r="P81" s="15">
        <v>3</v>
      </c>
      <c r="Q81" s="28"/>
    </row>
    <row r="82" spans="1:17" ht="18" customHeight="1" x14ac:dyDescent="0.2">
      <c r="A82" s="23"/>
      <c r="B82" s="23"/>
      <c r="C82" s="23"/>
      <c r="D82" s="23"/>
      <c r="E82" s="23"/>
      <c r="F82" s="23"/>
      <c r="G82" s="23"/>
      <c r="H82" s="23"/>
      <c r="I82" s="23"/>
      <c r="J82" s="23"/>
      <c r="K82" s="30" t="str">
        <f t="shared" si="2"/>
        <v>MFD-BW_FX_H_1</v>
      </c>
      <c r="L82" s="15" t="e">
        <f>IF(VLOOKUP(K82,Data!A:I,8,FALSE)=0,"Not Offered",VLOOKUP(K82,Data!A:I,8,FALSE))</f>
        <v>#N/A</v>
      </c>
      <c r="M82" s="15" t="s">
        <v>158</v>
      </c>
      <c r="N82" s="16" t="s">
        <v>353</v>
      </c>
      <c r="O82" s="15" t="s">
        <v>174</v>
      </c>
      <c r="P82" s="15">
        <v>1</v>
      </c>
      <c r="Q82" s="28"/>
    </row>
    <row r="83" spans="1:17" ht="18" customHeight="1" x14ac:dyDescent="0.2">
      <c r="A83" s="23"/>
      <c r="B83" s="23"/>
      <c r="C83" s="23"/>
      <c r="D83" s="23"/>
      <c r="E83" s="23"/>
      <c r="F83" s="23"/>
      <c r="G83" s="23"/>
      <c r="H83" s="23"/>
      <c r="I83" s="23"/>
      <c r="J83" s="23"/>
      <c r="K83" s="30" t="str">
        <f t="shared" si="2"/>
        <v>MFD-BW_FX_H_2</v>
      </c>
      <c r="L83" s="15" t="e">
        <f>IF(VLOOKUP(K83,Data!A:I,8,FALSE)=0,"Not Offered",VLOOKUP(K83,Data!A:I,8,FALSE))</f>
        <v>#N/A</v>
      </c>
      <c r="M83" s="15" t="s">
        <v>158</v>
      </c>
      <c r="N83" s="16" t="s">
        <v>353</v>
      </c>
      <c r="O83" s="15" t="s">
        <v>174</v>
      </c>
      <c r="P83" s="15">
        <v>2</v>
      </c>
      <c r="Q83" s="28"/>
    </row>
    <row r="84" spans="1:17" ht="18" customHeight="1" x14ac:dyDescent="0.2">
      <c r="A84" s="23"/>
      <c r="B84" s="23"/>
      <c r="C84" s="23"/>
      <c r="D84" s="23"/>
      <c r="E84" s="23"/>
      <c r="F84" s="23"/>
      <c r="G84" s="23"/>
      <c r="H84" s="23"/>
      <c r="I84" s="23"/>
      <c r="J84" s="23"/>
      <c r="K84" s="30" t="str">
        <f t="shared" si="2"/>
        <v>MFD-BW_FX_H_3</v>
      </c>
      <c r="L84" s="15" t="e">
        <f>IF(VLOOKUP(K84,Data!A:I,8,FALSE)=0,"Not Offered",VLOOKUP(K84,Data!A:I,8,FALSE))</f>
        <v>#N/A</v>
      </c>
      <c r="M84" s="15" t="s">
        <v>158</v>
      </c>
      <c r="N84" s="16" t="s">
        <v>353</v>
      </c>
      <c r="O84" s="15" t="s">
        <v>174</v>
      </c>
      <c r="P84" s="15">
        <v>3</v>
      </c>
      <c r="Q84" s="28"/>
    </row>
    <row r="85" spans="1:17" ht="18" customHeight="1" x14ac:dyDescent="0.2">
      <c r="A85" s="23"/>
      <c r="B85" s="23"/>
      <c r="C85" s="23"/>
      <c r="D85" s="23"/>
      <c r="E85" s="23"/>
      <c r="F85" s="23"/>
      <c r="G85" s="23"/>
      <c r="H85" s="23"/>
      <c r="I85" s="23"/>
      <c r="J85" s="23"/>
      <c r="K85" s="30" t="str">
        <f t="shared" si="2"/>
        <v>MFD-BW_Ko_H_1</v>
      </c>
      <c r="L85" s="15" t="e">
        <f>IF(VLOOKUP(K85,Data!A:I,8,FALSE)=0,"Not Offered",VLOOKUP(K85,Data!A:I,8,FALSE))</f>
        <v>#N/A</v>
      </c>
      <c r="M85" s="15" t="s">
        <v>158</v>
      </c>
      <c r="N85" s="16" t="s">
        <v>9</v>
      </c>
      <c r="O85" s="15" t="s">
        <v>174</v>
      </c>
      <c r="P85" s="15">
        <v>1</v>
      </c>
      <c r="Q85" s="28"/>
    </row>
    <row r="86" spans="1:17" ht="18" customHeight="1" x14ac:dyDescent="0.2">
      <c r="A86" s="23"/>
      <c r="B86" s="23"/>
      <c r="C86" s="23"/>
      <c r="D86" s="23"/>
      <c r="E86" s="23"/>
      <c r="F86" s="23"/>
      <c r="G86" s="23"/>
      <c r="H86" s="23"/>
      <c r="I86" s="23"/>
      <c r="J86" s="23"/>
      <c r="K86" s="30" t="str">
        <f t="shared" si="2"/>
        <v>MFD-BW_Ko_H_2</v>
      </c>
      <c r="L86" s="15" t="e">
        <f>IF(VLOOKUP(K86,Data!A:I,8,FALSE)=0,"Not Offered",VLOOKUP(K86,Data!A:I,8,FALSE))</f>
        <v>#N/A</v>
      </c>
      <c r="M86" s="15" t="s">
        <v>158</v>
      </c>
      <c r="N86" s="16" t="s">
        <v>9</v>
      </c>
      <c r="O86" s="15" t="s">
        <v>174</v>
      </c>
      <c r="P86" s="15">
        <v>2</v>
      </c>
      <c r="Q86" s="28"/>
    </row>
    <row r="87" spans="1:17" ht="18" customHeight="1" x14ac:dyDescent="0.2">
      <c r="A87" s="23"/>
      <c r="B87" s="23"/>
      <c r="C87" s="23"/>
      <c r="D87" s="23"/>
      <c r="E87" s="23"/>
      <c r="F87" s="23"/>
      <c r="G87" s="23"/>
      <c r="H87" s="23"/>
      <c r="I87" s="23"/>
      <c r="J87" s="23"/>
      <c r="K87" s="30" t="str">
        <f t="shared" si="2"/>
        <v>MFD-BW_Ko_H_3</v>
      </c>
      <c r="L87" s="15" t="e">
        <f>IF(VLOOKUP(K87,Data!A:I,8,FALSE)=0,"Not Offered",VLOOKUP(K87,Data!A:I,8,FALSE))</f>
        <v>#N/A</v>
      </c>
      <c r="M87" s="15" t="s">
        <v>158</v>
      </c>
      <c r="N87" s="16" t="s">
        <v>9</v>
      </c>
      <c r="O87" s="15" t="s">
        <v>174</v>
      </c>
      <c r="P87" s="15">
        <v>3</v>
      </c>
      <c r="Q87" s="28"/>
    </row>
    <row r="88" spans="1:17" ht="18" customHeight="1" x14ac:dyDescent="0.2">
      <c r="A88" s="23"/>
      <c r="B88" s="23"/>
      <c r="C88" s="23"/>
      <c r="D88" s="23"/>
      <c r="E88" s="23"/>
      <c r="F88" s="23"/>
      <c r="G88" s="23"/>
      <c r="H88" s="23"/>
      <c r="I88" s="23"/>
      <c r="J88" s="23"/>
      <c r="K88" s="30" t="str">
        <f t="shared" si="2"/>
        <v>MFD-BW_Ky_H_1</v>
      </c>
      <c r="L88" s="15" t="str">
        <f>IF(VLOOKUP(K88,Data!A:I,8,FALSE)=0,"Not Offered",VLOOKUP(K88,Data!A:I,8,FALSE))</f>
        <v>822UG01005</v>
      </c>
      <c r="M88" s="15" t="s">
        <v>158</v>
      </c>
      <c r="N88" s="16" t="s">
        <v>7</v>
      </c>
      <c r="O88" s="15" t="s">
        <v>174</v>
      </c>
      <c r="P88" s="15">
        <v>1</v>
      </c>
      <c r="Q88" s="28"/>
    </row>
    <row r="89" spans="1:17" ht="18" customHeight="1" x14ac:dyDescent="0.2">
      <c r="A89" s="23"/>
      <c r="B89" s="23"/>
      <c r="C89" s="23"/>
      <c r="D89" s="23"/>
      <c r="E89" s="23"/>
      <c r="F89" s="23"/>
      <c r="G89" s="23"/>
      <c r="H89" s="23"/>
      <c r="I89" s="23"/>
      <c r="J89" s="23"/>
      <c r="K89" s="30" t="str">
        <f t="shared" si="2"/>
        <v>MFD-BW_Ky_H_2</v>
      </c>
      <c r="L89" s="15" t="str">
        <f>IF(VLOOKUP(K89,Data!A:I,8,FALSE)=0,"Not Offered",VLOOKUP(K89,Data!A:I,8,FALSE))</f>
        <v>822UG01004</v>
      </c>
      <c r="M89" s="15" t="s">
        <v>158</v>
      </c>
      <c r="N89" s="16" t="s">
        <v>7</v>
      </c>
      <c r="O89" s="15" t="s">
        <v>174</v>
      </c>
      <c r="P89" s="15">
        <v>2</v>
      </c>
      <c r="Q89" s="28"/>
    </row>
    <row r="90" spans="1:17" ht="18" customHeight="1" x14ac:dyDescent="0.2">
      <c r="A90" s="23"/>
      <c r="B90" s="23"/>
      <c r="C90" s="23"/>
      <c r="D90" s="23"/>
      <c r="E90" s="23"/>
      <c r="F90" s="23"/>
      <c r="G90" s="23"/>
      <c r="H90" s="23"/>
      <c r="I90" s="23"/>
      <c r="J90" s="23"/>
      <c r="K90" s="30" t="str">
        <f t="shared" si="2"/>
        <v>MFD-BW_Ky_H_3</v>
      </c>
      <c r="L90" s="15" t="str">
        <f>IF(VLOOKUP(K90,Data!A:I,8,FALSE)=0,"Not Offered",VLOOKUP(K90,Data!A:I,8,FALSE))</f>
        <v>1102XT3AU0</v>
      </c>
      <c r="M90" s="15" t="s">
        <v>158</v>
      </c>
      <c r="N90" s="16" t="s">
        <v>7</v>
      </c>
      <c r="O90" s="15" t="s">
        <v>174</v>
      </c>
      <c r="P90" s="15">
        <v>3</v>
      </c>
      <c r="Q90" s="28"/>
    </row>
    <row r="91" spans="1:17" ht="18" customHeight="1" x14ac:dyDescent="0.2">
      <c r="A91" s="23"/>
      <c r="B91" s="23"/>
      <c r="C91" s="23"/>
      <c r="D91" s="23"/>
      <c r="E91" s="23"/>
      <c r="F91" s="23"/>
      <c r="G91" s="23"/>
      <c r="H91" s="23"/>
      <c r="I91" s="23"/>
      <c r="J91" s="23"/>
      <c r="K91" s="30" t="str">
        <f t="shared" si="2"/>
        <v>MFD-BW_Ri_H_1</v>
      </c>
      <c r="L91" s="15">
        <f>IF(VLOOKUP(K91,Data!A:I,8,FALSE)=0,"Not Offered",VLOOKUP(K91,Data!A:I,8,FALSE))</f>
        <v>418848</v>
      </c>
      <c r="M91" s="15" t="s">
        <v>158</v>
      </c>
      <c r="N91" s="16" t="s">
        <v>8</v>
      </c>
      <c r="O91" s="15" t="s">
        <v>174</v>
      </c>
      <c r="P91" s="15">
        <v>1</v>
      </c>
      <c r="Q91" s="28"/>
    </row>
    <row r="92" spans="1:17" ht="18" customHeight="1" x14ac:dyDescent="0.2">
      <c r="A92" s="23"/>
      <c r="B92" s="23"/>
      <c r="C92" s="23"/>
      <c r="D92" s="23"/>
      <c r="E92" s="23"/>
      <c r="F92" s="23"/>
      <c r="G92" s="23"/>
      <c r="H92" s="23"/>
      <c r="I92" s="23"/>
      <c r="J92" s="23"/>
      <c r="K92" s="30" t="str">
        <f t="shared" si="2"/>
        <v>MFD-BW_Ri_H_2</v>
      </c>
      <c r="L92" s="15">
        <f>IF(VLOOKUP(K92,Data!A:I,8,FALSE)=0,"Not Offered",VLOOKUP(K92,Data!A:I,8,FALSE))</f>
        <v>423536</v>
      </c>
      <c r="M92" s="15" t="s">
        <v>158</v>
      </c>
      <c r="N92" s="16" t="s">
        <v>8</v>
      </c>
      <c r="O92" s="15" t="s">
        <v>174</v>
      </c>
      <c r="P92" s="15">
        <v>2</v>
      </c>
      <c r="Q92" s="28"/>
    </row>
    <row r="93" spans="1:17" ht="18" customHeight="1" x14ac:dyDescent="0.2">
      <c r="A93" s="23"/>
      <c r="B93" s="23"/>
      <c r="C93" s="23"/>
      <c r="D93" s="23"/>
      <c r="E93" s="23"/>
      <c r="F93" s="23"/>
      <c r="G93" s="23"/>
      <c r="H93" s="23"/>
      <c r="I93" s="23"/>
      <c r="J93" s="23"/>
      <c r="K93" s="30" t="str">
        <f t="shared" si="2"/>
        <v>MFD-BW_Ri_H_3</v>
      </c>
      <c r="L93" s="15">
        <f>IF(VLOOKUP(K93,Data!A:I,8,FALSE)=0,"Not Offered",VLOOKUP(K93,Data!A:I,8,FALSE))</f>
        <v>423538</v>
      </c>
      <c r="M93" s="15" t="s">
        <v>158</v>
      </c>
      <c r="N93" s="16" t="s">
        <v>8</v>
      </c>
      <c r="O93" s="15" t="s">
        <v>174</v>
      </c>
      <c r="P93" s="15">
        <v>3</v>
      </c>
      <c r="Q93" s="28"/>
    </row>
    <row r="94" spans="1:17" ht="18" customHeight="1" x14ac:dyDescent="0.2">
      <c r="A94" s="23"/>
      <c r="B94" s="23"/>
      <c r="C94" s="23"/>
      <c r="D94" s="23"/>
      <c r="E94" s="23"/>
      <c r="F94" s="23"/>
      <c r="G94" s="23"/>
      <c r="H94" s="23"/>
      <c r="I94" s="23"/>
      <c r="J94" s="23"/>
      <c r="K94" s="30" t="str">
        <f t="shared" si="2"/>
        <v>SFP-Colour_Ko_L_1</v>
      </c>
      <c r="L94" s="15" t="e">
        <f>IF(VLOOKUP(K94,Data!A:I,8,FALSE)=0,"Not Offered",VLOOKUP(K94,Data!A:I,8,FALSE))</f>
        <v>#N/A</v>
      </c>
      <c r="M94" s="15" t="s">
        <v>161</v>
      </c>
      <c r="N94" s="18" t="s">
        <v>9</v>
      </c>
      <c r="O94" s="15" t="s">
        <v>172</v>
      </c>
      <c r="P94" s="15">
        <v>1</v>
      </c>
      <c r="Q94" s="28"/>
    </row>
    <row r="95" spans="1:17" ht="18" customHeight="1" x14ac:dyDescent="0.2">
      <c r="A95" s="23"/>
      <c r="B95" s="23"/>
      <c r="C95" s="23"/>
      <c r="D95" s="23"/>
      <c r="E95" s="23"/>
      <c r="F95" s="23"/>
      <c r="G95" s="23"/>
      <c r="H95" s="23"/>
      <c r="I95" s="23"/>
      <c r="J95" s="23"/>
      <c r="K95" s="30" t="str">
        <f t="shared" si="2"/>
        <v>SFP-Colour_Ko_L_2</v>
      </c>
      <c r="L95" s="17" t="e">
        <f>IF(VLOOKUP(K95,Data!A:I,8,FALSE)=0,"Not Offered",VLOOKUP(K95,Data!A:I,8,FALSE))</f>
        <v>#N/A</v>
      </c>
      <c r="M95" s="20" t="s">
        <v>161</v>
      </c>
      <c r="N95" s="19" t="s">
        <v>9</v>
      </c>
      <c r="O95" s="20" t="s">
        <v>172</v>
      </c>
      <c r="P95" s="20">
        <v>2</v>
      </c>
      <c r="Q95" s="33"/>
    </row>
    <row r="96" spans="1:17" ht="18" customHeight="1" x14ac:dyDescent="0.2">
      <c r="A96" s="23"/>
      <c r="B96" s="23"/>
      <c r="C96" s="23"/>
      <c r="D96" s="23"/>
      <c r="E96" s="23"/>
      <c r="F96" s="23"/>
      <c r="G96" s="23"/>
      <c r="H96" s="23"/>
      <c r="I96" s="23"/>
      <c r="J96" s="23"/>
      <c r="K96" s="30" t="str">
        <f t="shared" si="2"/>
        <v>SFP-Colour_Ky_L_1</v>
      </c>
      <c r="L96" s="15" t="str">
        <f>IF(VLOOKUP(K96,Data!A:I,8,FALSE)=0,"Not Offered",VLOOKUP(K96,Data!A:I,8,FALSE))</f>
        <v>110C0H3AU0</v>
      </c>
      <c r="M96" s="15" t="s">
        <v>161</v>
      </c>
      <c r="N96" s="18" t="s">
        <v>7</v>
      </c>
      <c r="O96" s="15" t="s">
        <v>172</v>
      </c>
      <c r="P96" s="15">
        <v>1</v>
      </c>
      <c r="Q96" s="28"/>
    </row>
    <row r="97" spans="1:17" ht="18" customHeight="1" x14ac:dyDescent="0.2">
      <c r="A97" s="23"/>
      <c r="B97" s="23"/>
      <c r="C97" s="23"/>
      <c r="D97" s="23"/>
      <c r="E97" s="23"/>
      <c r="F97" s="23"/>
      <c r="G97" s="23"/>
      <c r="H97" s="23"/>
      <c r="I97" s="23"/>
      <c r="J97" s="23"/>
      <c r="K97" s="30" t="str">
        <f t="shared" si="2"/>
        <v>SFP-Colour_Ky_L_2</v>
      </c>
      <c r="L97" s="15" t="str">
        <f>IF(VLOOKUP(K97,Data!A:I,8,FALSE)=0,"Not Offered",VLOOKUP(K97,Data!A:I,8,FALSE))</f>
        <v>1102YJ3AU0</v>
      </c>
      <c r="M97" s="15" t="s">
        <v>161</v>
      </c>
      <c r="N97" s="18" t="s">
        <v>7</v>
      </c>
      <c r="O97" s="15" t="s">
        <v>172</v>
      </c>
      <c r="P97" s="15">
        <v>2</v>
      </c>
      <c r="Q97" s="28"/>
    </row>
    <row r="98" spans="1:17" ht="18" customHeight="1" x14ac:dyDescent="0.2">
      <c r="A98" s="23"/>
      <c r="B98" s="23"/>
      <c r="C98" s="23"/>
      <c r="D98" s="23"/>
      <c r="E98" s="23"/>
      <c r="F98" s="23"/>
      <c r="G98" s="23"/>
      <c r="H98" s="23"/>
      <c r="I98" s="23"/>
      <c r="J98" s="23"/>
      <c r="K98" s="30" t="str">
        <f t="shared" ref="K98:K129" si="3">M98&amp;"_"&amp;IF(N98="Fuji Business Innovation","FX",LEFT(N98,2))&amp;"_"&amp;LEFT(O98,1)&amp;"_"&amp;P98</f>
        <v>SFP-Colour_Ri_L_1</v>
      </c>
      <c r="L98" s="15">
        <f>IF(VLOOKUP(K98,Data!A:I,8,FALSE)=0,"Not Offered",VLOOKUP(K98,Data!A:I,8,FALSE))</f>
        <v>408542</v>
      </c>
      <c r="M98" s="15" t="s">
        <v>161</v>
      </c>
      <c r="N98" s="18" t="s">
        <v>8</v>
      </c>
      <c r="O98" s="15" t="s">
        <v>172</v>
      </c>
      <c r="P98" s="15">
        <v>1</v>
      </c>
      <c r="Q98" s="28"/>
    </row>
    <row r="99" spans="1:17" ht="18" customHeight="1" x14ac:dyDescent="0.2">
      <c r="A99" s="23"/>
      <c r="B99" s="23"/>
      <c r="C99" s="23"/>
      <c r="D99" s="23"/>
      <c r="E99" s="23"/>
      <c r="F99" s="23"/>
      <c r="G99" s="23"/>
      <c r="H99" s="23"/>
      <c r="I99" s="23"/>
      <c r="J99" s="23"/>
      <c r="K99" s="30" t="str">
        <f t="shared" si="3"/>
        <v>SFP-Colour_Ri_L_2</v>
      </c>
      <c r="L99" s="15" t="str">
        <f>IF(VLOOKUP(K99,Data!A:I,8,FALSE)=0,"Not Offered",VLOOKUP(K99,Data!A:I,8,FALSE))</f>
        <v>Not Offered</v>
      </c>
      <c r="M99" s="15" t="s">
        <v>161</v>
      </c>
      <c r="N99" s="18" t="s">
        <v>8</v>
      </c>
      <c r="O99" s="15" t="s">
        <v>172</v>
      </c>
      <c r="P99" s="15">
        <v>2</v>
      </c>
      <c r="Q99" s="28"/>
    </row>
    <row r="100" spans="1:17" ht="18" customHeight="1" x14ac:dyDescent="0.2">
      <c r="A100" s="23"/>
      <c r="B100" s="23"/>
      <c r="C100" s="23"/>
      <c r="D100" s="23"/>
      <c r="E100" s="23"/>
      <c r="F100" s="23"/>
      <c r="G100" s="23"/>
      <c r="H100" s="23"/>
      <c r="I100" s="23"/>
      <c r="J100" s="23"/>
      <c r="K100" s="30" t="str">
        <f t="shared" si="3"/>
        <v>SFP-Colour_Ko_M_1</v>
      </c>
      <c r="L100" s="17" t="e">
        <f>IF(VLOOKUP(K100,Data!A:I,8,FALSE)=0,"Not Offered",VLOOKUP(K100,Data!A:I,8,FALSE))</f>
        <v>#N/A</v>
      </c>
      <c r="M100" s="20" t="s">
        <v>161</v>
      </c>
      <c r="N100" s="19" t="s">
        <v>9</v>
      </c>
      <c r="O100" s="20" t="s">
        <v>173</v>
      </c>
      <c r="P100" s="20">
        <v>1</v>
      </c>
      <c r="Q100" s="33"/>
    </row>
    <row r="101" spans="1:17" ht="18" customHeight="1" x14ac:dyDescent="0.2">
      <c r="A101" s="23"/>
      <c r="B101" s="23"/>
      <c r="C101" s="23"/>
      <c r="D101" s="23"/>
      <c r="E101" s="23"/>
      <c r="F101" s="23"/>
      <c r="G101" s="23"/>
      <c r="H101" s="23"/>
      <c r="I101" s="23"/>
      <c r="J101" s="23"/>
      <c r="K101" s="30" t="str">
        <f t="shared" si="3"/>
        <v>SFP-Colour_Ko_M_2</v>
      </c>
      <c r="L101" s="17" t="e">
        <f>IF(VLOOKUP(K101,Data!A:I,8,FALSE)=0,"Not Offered",VLOOKUP(K101,Data!A:I,8,FALSE))</f>
        <v>#N/A</v>
      </c>
      <c r="M101" s="20" t="s">
        <v>161</v>
      </c>
      <c r="N101" s="19" t="s">
        <v>9</v>
      </c>
      <c r="O101" s="20" t="s">
        <v>173</v>
      </c>
      <c r="P101" s="20">
        <v>2</v>
      </c>
      <c r="Q101" s="33"/>
    </row>
    <row r="102" spans="1:17" ht="18" customHeight="1" x14ac:dyDescent="0.2">
      <c r="A102" s="23"/>
      <c r="B102" s="23"/>
      <c r="C102" s="23"/>
      <c r="D102" s="23"/>
      <c r="E102" s="23"/>
      <c r="F102" s="23"/>
      <c r="G102" s="23"/>
      <c r="H102" s="23"/>
      <c r="I102" s="23"/>
      <c r="J102" s="23"/>
      <c r="K102" s="30" t="str">
        <f t="shared" si="3"/>
        <v>SFP-Colour_Ky_M_1</v>
      </c>
      <c r="L102" s="15" t="str">
        <f>IF(VLOOKUP(K102,Data!A:I,8,FALSE)=0,"Not Offered",VLOOKUP(K102,Data!A:I,8,FALSE))</f>
        <v>1102TW3AS0</v>
      </c>
      <c r="M102" s="15" t="s">
        <v>161</v>
      </c>
      <c r="N102" s="18" t="s">
        <v>7</v>
      </c>
      <c r="O102" s="15" t="s">
        <v>173</v>
      </c>
      <c r="P102" s="15">
        <v>1</v>
      </c>
      <c r="Q102" s="28"/>
    </row>
    <row r="103" spans="1:17" ht="18" customHeight="1" x14ac:dyDescent="0.2">
      <c r="A103" s="23"/>
      <c r="B103" s="23"/>
      <c r="C103" s="23"/>
      <c r="D103" s="23"/>
      <c r="E103" s="23"/>
      <c r="F103" s="23"/>
      <c r="G103" s="23"/>
      <c r="H103" s="23"/>
      <c r="I103" s="23"/>
      <c r="J103" s="23"/>
      <c r="K103" s="30" t="str">
        <f t="shared" si="3"/>
        <v>SFP-Colour_Ky_M_2</v>
      </c>
      <c r="L103" s="15" t="str">
        <f>IF(VLOOKUP(K103,Data!A:I,8,FALSE)=0,"Not Offered",VLOOKUP(K103,Data!A:I,8,FALSE))</f>
        <v>1102Z13AU0</v>
      </c>
      <c r="M103" s="15" t="s">
        <v>161</v>
      </c>
      <c r="N103" s="18" t="s">
        <v>7</v>
      </c>
      <c r="O103" s="15" t="s">
        <v>173</v>
      </c>
      <c r="P103" s="15">
        <v>2</v>
      </c>
      <c r="Q103" s="28"/>
    </row>
    <row r="104" spans="1:17" ht="18" customHeight="1" x14ac:dyDescent="0.2">
      <c r="A104" s="23"/>
      <c r="B104" s="23"/>
      <c r="C104" s="23"/>
      <c r="D104" s="23"/>
      <c r="E104" s="23"/>
      <c r="F104" s="23"/>
      <c r="G104" s="23"/>
      <c r="H104" s="23"/>
      <c r="I104" s="23"/>
      <c r="J104" s="23"/>
      <c r="K104" s="30" t="str">
        <f t="shared" si="3"/>
        <v>SFP-Colour_Ri_M_1</v>
      </c>
      <c r="L104" s="15">
        <f>IF(VLOOKUP(K104,Data!A:I,8,FALSE)=0,"Not Offered",VLOOKUP(K104,Data!A:I,8,FALSE))</f>
        <v>408303</v>
      </c>
      <c r="M104" s="15" t="s">
        <v>161</v>
      </c>
      <c r="N104" s="18" t="s">
        <v>8</v>
      </c>
      <c r="O104" s="15" t="s">
        <v>173</v>
      </c>
      <c r="P104" s="15">
        <v>1</v>
      </c>
      <c r="Q104" s="28"/>
    </row>
    <row r="105" spans="1:17" ht="18" customHeight="1" x14ac:dyDescent="0.2">
      <c r="A105" s="23"/>
      <c r="B105" s="23"/>
      <c r="C105" s="23"/>
      <c r="D105" s="23"/>
      <c r="E105" s="23"/>
      <c r="F105" s="23"/>
      <c r="G105" s="23"/>
      <c r="H105" s="23"/>
      <c r="I105" s="23"/>
      <c r="J105" s="23"/>
      <c r="K105" s="30" t="str">
        <f t="shared" si="3"/>
        <v>SFP-Colour_Ri_M_2</v>
      </c>
      <c r="L105" s="17" t="str">
        <f>IF(VLOOKUP(K105,Data!A:I,8,FALSE)=0,"Not Offered",VLOOKUP(K105,Data!A:I,8,FALSE))</f>
        <v>Not Offered</v>
      </c>
      <c r="M105" s="20" t="s">
        <v>161</v>
      </c>
      <c r="N105" s="19" t="s">
        <v>8</v>
      </c>
      <c r="O105" s="20" t="s">
        <v>173</v>
      </c>
      <c r="P105" s="20">
        <v>2</v>
      </c>
      <c r="Q105" s="33"/>
    </row>
    <row r="106" spans="1:17" ht="18" customHeight="1" x14ac:dyDescent="0.2">
      <c r="A106" s="23"/>
      <c r="B106" s="23"/>
      <c r="C106" s="23"/>
      <c r="D106" s="23"/>
      <c r="E106" s="23"/>
      <c r="F106" s="23"/>
      <c r="G106" s="23"/>
      <c r="H106" s="23"/>
      <c r="I106" s="23"/>
      <c r="J106" s="23"/>
      <c r="K106" s="30" t="str">
        <f t="shared" si="3"/>
        <v>SFP-Colour_Ko_H_1</v>
      </c>
      <c r="L106" s="17" t="e">
        <f>IF(VLOOKUP(K106,Data!A:I,8,FALSE)=0,"Not Offered",VLOOKUP(K106,Data!A:I,8,FALSE))</f>
        <v>#N/A</v>
      </c>
      <c r="M106" s="20" t="s">
        <v>161</v>
      </c>
      <c r="N106" s="19" t="s">
        <v>9</v>
      </c>
      <c r="O106" s="20" t="s">
        <v>174</v>
      </c>
      <c r="P106" s="20">
        <v>1</v>
      </c>
      <c r="Q106" s="33"/>
    </row>
    <row r="107" spans="1:17" ht="18" customHeight="1" x14ac:dyDescent="0.2">
      <c r="A107" s="23"/>
      <c r="B107" s="23"/>
      <c r="C107" s="23"/>
      <c r="D107" s="23"/>
      <c r="E107" s="23"/>
      <c r="F107" s="23"/>
      <c r="G107" s="23"/>
      <c r="H107" s="23"/>
      <c r="I107" s="23"/>
      <c r="J107" s="23"/>
      <c r="K107" s="30" t="str">
        <f t="shared" si="3"/>
        <v>SFP-Colour_Ko_H_2</v>
      </c>
      <c r="L107" s="17" t="e">
        <f>IF(VLOOKUP(K107,Data!A:I,8,FALSE)=0,"Not Offered",VLOOKUP(K107,Data!A:I,8,FALSE))</f>
        <v>#N/A</v>
      </c>
      <c r="M107" s="20" t="s">
        <v>161</v>
      </c>
      <c r="N107" s="19" t="s">
        <v>9</v>
      </c>
      <c r="O107" s="20" t="s">
        <v>174</v>
      </c>
      <c r="P107" s="20">
        <v>2</v>
      </c>
      <c r="Q107" s="33"/>
    </row>
    <row r="108" spans="1:17" ht="18" customHeight="1" x14ac:dyDescent="0.2">
      <c r="A108" s="23"/>
      <c r="B108" s="23"/>
      <c r="C108" s="23"/>
      <c r="D108" s="23"/>
      <c r="E108" s="23"/>
      <c r="F108" s="23"/>
      <c r="G108" s="23"/>
      <c r="H108" s="23"/>
      <c r="I108" s="23"/>
      <c r="J108" s="23"/>
      <c r="K108" s="30" t="str">
        <f t="shared" si="3"/>
        <v>SFP-Colour_Ky_H_1</v>
      </c>
      <c r="L108" s="15" t="str">
        <f>IF(VLOOKUP(K108,Data!A:I,8,FALSE)=0,"Not Offered",VLOOKUP(K108,Data!A:I,8,FALSE))</f>
        <v>1102RR3AS0</v>
      </c>
      <c r="M108" s="15" t="s">
        <v>161</v>
      </c>
      <c r="N108" s="18" t="s">
        <v>7</v>
      </c>
      <c r="O108" s="15" t="s">
        <v>174</v>
      </c>
      <c r="P108" s="15">
        <v>1</v>
      </c>
      <c r="Q108" s="28"/>
    </row>
    <row r="109" spans="1:17" ht="18" customHeight="1" x14ac:dyDescent="0.2">
      <c r="A109" s="23"/>
      <c r="B109" s="23"/>
      <c r="C109" s="23"/>
      <c r="D109" s="23"/>
      <c r="E109" s="23"/>
      <c r="F109" s="23"/>
      <c r="G109" s="23"/>
      <c r="H109" s="23"/>
      <c r="I109" s="23"/>
      <c r="J109" s="23"/>
      <c r="K109" s="30" t="str">
        <f t="shared" si="3"/>
        <v>SFP-Colour_Ky_H_2</v>
      </c>
      <c r="L109" s="15" t="str">
        <f>IF(VLOOKUP(K109,Data!A:I,8,FALSE)=0,"Not Offered",VLOOKUP(K109,Data!A:I,8,FALSE))</f>
        <v>Not offered</v>
      </c>
      <c r="M109" s="15" t="s">
        <v>161</v>
      </c>
      <c r="N109" s="18" t="s">
        <v>7</v>
      </c>
      <c r="O109" s="15" t="s">
        <v>174</v>
      </c>
      <c r="P109" s="15">
        <v>2</v>
      </c>
      <c r="Q109" s="28"/>
    </row>
    <row r="110" spans="1:17" ht="18" customHeight="1" x14ac:dyDescent="0.2">
      <c r="A110" s="23"/>
      <c r="B110" s="23"/>
      <c r="C110" s="23"/>
      <c r="D110" s="23"/>
      <c r="E110" s="23"/>
      <c r="F110" s="23"/>
      <c r="G110" s="23"/>
      <c r="H110" s="23"/>
      <c r="I110" s="23"/>
      <c r="J110" s="23"/>
      <c r="K110" s="30" t="str">
        <f t="shared" si="3"/>
        <v>SFP-Colour_Ri_H_1</v>
      </c>
      <c r="L110" s="15" t="str">
        <f>IF(VLOOKUP(K110,Data!A:I,8,FALSE)=0,"Not Offered",VLOOKUP(K110,Data!A:I,8,FALSE))</f>
        <v>Not Offered</v>
      </c>
      <c r="M110" s="15" t="s">
        <v>161</v>
      </c>
      <c r="N110" s="18" t="s">
        <v>8</v>
      </c>
      <c r="O110" s="15" t="s">
        <v>174</v>
      </c>
      <c r="P110" s="15">
        <v>1</v>
      </c>
      <c r="Q110" s="28"/>
    </row>
    <row r="111" spans="1:17" ht="18" customHeight="1" x14ac:dyDescent="0.2">
      <c r="A111" s="23"/>
      <c r="B111" s="23"/>
      <c r="C111" s="23"/>
      <c r="D111" s="23"/>
      <c r="E111" s="23"/>
      <c r="F111" s="23"/>
      <c r="G111" s="23"/>
      <c r="H111" s="23"/>
      <c r="I111" s="23"/>
      <c r="J111" s="23"/>
      <c r="K111" s="30" t="str">
        <f t="shared" si="3"/>
        <v>SFP-Colour_Ri_H_2</v>
      </c>
      <c r="L111" s="15" t="str">
        <f>IF(VLOOKUP(K111,Data!A:I,8,FALSE)=0,"Not Offered",VLOOKUP(K111,Data!A:I,8,FALSE))</f>
        <v>Not Offered</v>
      </c>
      <c r="M111" s="15" t="s">
        <v>161</v>
      </c>
      <c r="N111" s="18" t="s">
        <v>8</v>
      </c>
      <c r="O111" s="15" t="s">
        <v>174</v>
      </c>
      <c r="P111" s="15">
        <v>2</v>
      </c>
      <c r="Q111" s="28"/>
    </row>
    <row r="112" spans="1:17" ht="18" customHeight="1" x14ac:dyDescent="0.2">
      <c r="A112" s="23"/>
      <c r="B112" s="23"/>
      <c r="C112" s="23"/>
      <c r="D112" s="23"/>
      <c r="E112" s="23"/>
      <c r="F112" s="23"/>
      <c r="G112" s="23"/>
      <c r="H112" s="23"/>
      <c r="I112" s="23"/>
      <c r="J112" s="23"/>
      <c r="K112" s="30" t="str">
        <f t="shared" si="3"/>
        <v>SFP-BW_Ko_L_1</v>
      </c>
      <c r="L112" s="17" t="e">
        <f>IF(VLOOKUP(K112,Data!A:I,8,FALSE)=0,"Not Offered",VLOOKUP(K112,Data!A:I,8,FALSE))</f>
        <v>#N/A</v>
      </c>
      <c r="M112" s="15" t="s">
        <v>160</v>
      </c>
      <c r="N112" s="18" t="s">
        <v>9</v>
      </c>
      <c r="O112" s="25" t="s">
        <v>172</v>
      </c>
      <c r="P112" s="25">
        <v>1</v>
      </c>
      <c r="Q112" s="28"/>
    </row>
    <row r="113" spans="1:17" ht="18" customHeight="1" x14ac:dyDescent="0.2">
      <c r="A113" s="23"/>
      <c r="B113" s="23"/>
      <c r="C113" s="23"/>
      <c r="D113" s="23"/>
      <c r="E113" s="23"/>
      <c r="F113" s="23"/>
      <c r="G113" s="23"/>
      <c r="H113" s="23"/>
      <c r="I113" s="23"/>
      <c r="J113" s="23"/>
      <c r="K113" s="30" t="str">
        <f t="shared" si="3"/>
        <v>SFP-BW_Ko_L_2</v>
      </c>
      <c r="L113" s="17" t="e">
        <f>IF(VLOOKUP(K113,Data!A:I,8,FALSE)=0,"Not Offered",VLOOKUP(K113,Data!A:I,8,FALSE))</f>
        <v>#N/A</v>
      </c>
      <c r="M113" s="20" t="s">
        <v>160</v>
      </c>
      <c r="N113" s="19" t="s">
        <v>9</v>
      </c>
      <c r="O113" s="20" t="s">
        <v>172</v>
      </c>
      <c r="P113" s="20">
        <v>2</v>
      </c>
      <c r="Q113" s="33"/>
    </row>
    <row r="114" spans="1:17" ht="18" customHeight="1" x14ac:dyDescent="0.2">
      <c r="A114" s="23"/>
      <c r="B114" s="23"/>
      <c r="C114" s="23"/>
      <c r="D114" s="23"/>
      <c r="E114" s="23"/>
      <c r="F114" s="23"/>
      <c r="G114" s="23"/>
      <c r="H114" s="23"/>
      <c r="I114" s="23"/>
      <c r="J114" s="23"/>
      <c r="K114" s="30" t="str">
        <f t="shared" si="3"/>
        <v>SFP-BW_Ky_L_1</v>
      </c>
      <c r="L114" s="17" t="str">
        <f>IF(VLOOKUP(K114,Data!A:I,8,FALSE)=0,"Not Offered",VLOOKUP(K114,Data!A:I,8,FALSE))</f>
        <v>110C3J3AU0</v>
      </c>
      <c r="M114" s="20" t="s">
        <v>160</v>
      </c>
      <c r="N114" s="19" t="s">
        <v>7</v>
      </c>
      <c r="O114" s="20" t="s">
        <v>172</v>
      </c>
      <c r="P114" s="20">
        <v>1</v>
      </c>
      <c r="Q114" s="33"/>
    </row>
    <row r="115" spans="1:17" ht="18" customHeight="1" x14ac:dyDescent="0.2">
      <c r="A115" s="23"/>
      <c r="B115" s="23"/>
      <c r="C115" s="23"/>
      <c r="D115" s="23"/>
      <c r="E115" s="23"/>
      <c r="F115" s="23"/>
      <c r="G115" s="23"/>
      <c r="H115" s="23"/>
      <c r="I115" s="23"/>
      <c r="J115" s="23"/>
      <c r="K115" s="30" t="str">
        <f t="shared" si="3"/>
        <v>SFP-BW_Ky_L_2</v>
      </c>
      <c r="L115" s="17" t="str">
        <f>IF(VLOOKUP(K115,Data!A:I,8,FALSE)=0,"Not Offered",VLOOKUP(K115,Data!A:I,8,FALSE))</f>
        <v>Not offered</v>
      </c>
      <c r="M115" s="20" t="s">
        <v>160</v>
      </c>
      <c r="N115" s="19" t="s">
        <v>7</v>
      </c>
      <c r="O115" s="20" t="s">
        <v>172</v>
      </c>
      <c r="P115" s="20">
        <v>2</v>
      </c>
      <c r="Q115" s="33"/>
    </row>
    <row r="116" spans="1:17" ht="18" customHeight="1" x14ac:dyDescent="0.2">
      <c r="A116" s="23"/>
      <c r="B116" s="23"/>
      <c r="C116" s="23"/>
      <c r="D116" s="23"/>
      <c r="E116" s="23"/>
      <c r="F116" s="23"/>
      <c r="G116" s="23"/>
      <c r="H116" s="23"/>
      <c r="I116" s="23"/>
      <c r="J116" s="23"/>
      <c r="K116" s="30" t="str">
        <f t="shared" si="3"/>
        <v>SFP-BW_Ri_L_1</v>
      </c>
      <c r="L116" s="15">
        <f>IF(VLOOKUP(K116,Data!A:I,8,FALSE)=0,"Not Offered",VLOOKUP(K116,Data!A:I,8,FALSE))</f>
        <v>408525</v>
      </c>
      <c r="M116" s="15" t="s">
        <v>160</v>
      </c>
      <c r="N116" s="18" t="s">
        <v>8</v>
      </c>
      <c r="O116" s="15" t="s">
        <v>172</v>
      </c>
      <c r="P116" s="15">
        <v>1</v>
      </c>
      <c r="Q116" s="28"/>
    </row>
    <row r="117" spans="1:17" ht="18" customHeight="1" x14ac:dyDescent="0.2">
      <c r="A117" s="23"/>
      <c r="B117" s="23"/>
      <c r="C117" s="23"/>
      <c r="D117" s="23"/>
      <c r="E117" s="23"/>
      <c r="F117" s="23"/>
      <c r="G117" s="23"/>
      <c r="H117" s="23"/>
      <c r="I117" s="23"/>
      <c r="J117" s="23"/>
      <c r="K117" s="30" t="str">
        <f t="shared" si="3"/>
        <v>SFP-BW_Ri_L_2</v>
      </c>
      <c r="L117" s="17" t="str">
        <f>IF(VLOOKUP(K117,Data!A:I,8,FALSE)=0,"Not Offered",VLOOKUP(K117,Data!A:I,8,FALSE))</f>
        <v>Not Offered</v>
      </c>
      <c r="M117" s="20" t="s">
        <v>160</v>
      </c>
      <c r="N117" s="19" t="s">
        <v>8</v>
      </c>
      <c r="O117" s="20" t="s">
        <v>172</v>
      </c>
      <c r="P117" s="20">
        <v>2</v>
      </c>
      <c r="Q117" s="33"/>
    </row>
    <row r="118" spans="1:17" ht="18" customHeight="1" x14ac:dyDescent="0.2">
      <c r="A118" s="23"/>
      <c r="B118" s="23"/>
      <c r="C118" s="23"/>
      <c r="D118" s="23"/>
      <c r="E118" s="23"/>
      <c r="F118" s="23"/>
      <c r="G118" s="23"/>
      <c r="H118" s="23"/>
      <c r="I118" s="23"/>
      <c r="J118" s="23"/>
      <c r="K118" s="30" t="str">
        <f t="shared" si="3"/>
        <v>SFP-BW_Ko_M_1</v>
      </c>
      <c r="L118" s="15" t="e">
        <f>IF(VLOOKUP(K118,Data!A:I,8,FALSE)=0,"Not Offered",VLOOKUP(K118,Data!A:I,8,FALSE))</f>
        <v>#N/A</v>
      </c>
      <c r="M118" s="15" t="s">
        <v>160</v>
      </c>
      <c r="N118" s="18" t="s">
        <v>9</v>
      </c>
      <c r="O118" s="15" t="s">
        <v>173</v>
      </c>
      <c r="P118" s="15">
        <v>1</v>
      </c>
      <c r="Q118" s="28"/>
    </row>
    <row r="119" spans="1:17" ht="18" customHeight="1" x14ac:dyDescent="0.2">
      <c r="A119" s="23"/>
      <c r="B119" s="23"/>
      <c r="C119" s="23"/>
      <c r="D119" s="23"/>
      <c r="E119" s="23"/>
      <c r="F119" s="23"/>
      <c r="G119" s="23"/>
      <c r="H119" s="23"/>
      <c r="I119" s="23"/>
      <c r="J119" s="23"/>
      <c r="K119" s="30" t="str">
        <f t="shared" si="3"/>
        <v>SFP-BW_Ko_M_2</v>
      </c>
      <c r="L119" s="17" t="e">
        <f>IF(VLOOKUP(K119,Data!A:I,8,FALSE)=0,"Not Offered",VLOOKUP(K119,Data!A:I,8,FALSE))</f>
        <v>#N/A</v>
      </c>
      <c r="M119" s="20" t="s">
        <v>160</v>
      </c>
      <c r="N119" s="19" t="s">
        <v>9</v>
      </c>
      <c r="O119" s="20" t="s">
        <v>173</v>
      </c>
      <c r="P119" s="20">
        <v>2</v>
      </c>
      <c r="Q119" s="33"/>
    </row>
    <row r="120" spans="1:17" ht="18" customHeight="1" x14ac:dyDescent="0.2">
      <c r="A120" s="23"/>
      <c r="B120" s="23"/>
      <c r="C120" s="23"/>
      <c r="D120" s="23"/>
      <c r="E120" s="23"/>
      <c r="F120" s="23"/>
      <c r="G120" s="23"/>
      <c r="H120" s="23"/>
      <c r="I120" s="23"/>
      <c r="J120" s="23"/>
      <c r="K120" s="30" t="str">
        <f t="shared" si="3"/>
        <v>SFP-BW_Ky_M_1</v>
      </c>
      <c r="L120" s="15" t="str">
        <f>IF(VLOOKUP(K120,Data!A:I,8,FALSE)=0,"Not Offered",VLOOKUP(K120,Data!A:I,8,FALSE))</f>
        <v>110C153AU0</v>
      </c>
      <c r="M120" s="15" t="s">
        <v>160</v>
      </c>
      <c r="N120" s="18" t="s">
        <v>7</v>
      </c>
      <c r="O120" s="15" t="s">
        <v>173</v>
      </c>
      <c r="P120" s="15">
        <v>1</v>
      </c>
      <c r="Q120" s="28"/>
    </row>
    <row r="121" spans="1:17" ht="18" customHeight="1" x14ac:dyDescent="0.2">
      <c r="A121" s="23"/>
      <c r="B121" s="23"/>
      <c r="C121" s="23"/>
      <c r="D121" s="23"/>
      <c r="E121" s="23"/>
      <c r="F121" s="23"/>
      <c r="G121" s="23"/>
      <c r="H121" s="23"/>
      <c r="I121" s="23"/>
      <c r="J121" s="23"/>
      <c r="K121" s="30" t="str">
        <f t="shared" si="3"/>
        <v>SFP-BW_Ky_M_2</v>
      </c>
      <c r="L121" s="15" t="str">
        <f>IF(VLOOKUP(K121,Data!A:I,8,FALSE)=0,"Not Offered",VLOOKUP(K121,Data!A:I,8,FALSE))</f>
        <v>110C0Y3AU0</v>
      </c>
      <c r="M121" s="15" t="s">
        <v>160</v>
      </c>
      <c r="N121" s="18" t="s">
        <v>7</v>
      </c>
      <c r="O121" s="15" t="s">
        <v>173</v>
      </c>
      <c r="P121" s="15">
        <v>2</v>
      </c>
      <c r="Q121" s="28"/>
    </row>
    <row r="122" spans="1:17" ht="18" customHeight="1" x14ac:dyDescent="0.2">
      <c r="A122" s="23"/>
      <c r="B122" s="23"/>
      <c r="C122" s="23"/>
      <c r="D122" s="23"/>
      <c r="E122" s="23"/>
      <c r="F122" s="23"/>
      <c r="G122" s="23"/>
      <c r="H122" s="23"/>
      <c r="I122" s="23"/>
      <c r="J122" s="23"/>
      <c r="K122" s="30" t="str">
        <f t="shared" si="3"/>
        <v>SFP-BW_Ri_M_1</v>
      </c>
      <c r="L122" s="15">
        <f>IF(VLOOKUP(K122,Data!A:I,8,FALSE)=0,"Not Offered",VLOOKUP(K122,Data!A:I,8,FALSE))</f>
        <v>418495</v>
      </c>
      <c r="M122" s="15" t="s">
        <v>160</v>
      </c>
      <c r="N122" s="18" t="s">
        <v>8</v>
      </c>
      <c r="O122" s="15" t="s">
        <v>173</v>
      </c>
      <c r="P122" s="15">
        <v>1</v>
      </c>
      <c r="Q122" s="28"/>
    </row>
    <row r="123" spans="1:17" ht="18" customHeight="1" x14ac:dyDescent="0.2">
      <c r="A123" s="23"/>
      <c r="B123" s="23"/>
      <c r="C123" s="23"/>
      <c r="D123" s="23"/>
      <c r="E123" s="23"/>
      <c r="F123" s="23"/>
      <c r="G123" s="23"/>
      <c r="H123" s="23"/>
      <c r="I123" s="23"/>
      <c r="J123" s="23"/>
      <c r="K123" s="30" t="str">
        <f t="shared" si="3"/>
        <v>SFP-BW_Ri_M_2</v>
      </c>
      <c r="L123" s="15">
        <f>IF(VLOOKUP(K123,Data!A:I,8,FALSE)=0,"Not Offered",VLOOKUP(K123,Data!A:I,8,FALSE))</f>
        <v>418471</v>
      </c>
      <c r="M123" s="15" t="s">
        <v>160</v>
      </c>
      <c r="N123" s="18" t="s">
        <v>8</v>
      </c>
      <c r="O123" s="15" t="s">
        <v>173</v>
      </c>
      <c r="P123" s="15">
        <v>2</v>
      </c>
      <c r="Q123" s="28"/>
    </row>
    <row r="124" spans="1:17" ht="18" customHeight="1" x14ac:dyDescent="0.2">
      <c r="A124" s="23"/>
      <c r="B124" s="23"/>
      <c r="C124" s="23"/>
      <c r="D124" s="23"/>
      <c r="E124" s="23"/>
      <c r="F124" s="23"/>
      <c r="G124" s="23"/>
      <c r="H124" s="23"/>
      <c r="I124" s="23"/>
      <c r="J124" s="23"/>
      <c r="K124" s="30" t="str">
        <f t="shared" si="3"/>
        <v>SFP-BW_Ko_H_1</v>
      </c>
      <c r="L124" s="15" t="e">
        <f>IF(VLOOKUP(K124,Data!A:I,8,FALSE)=0,"Not Offered",VLOOKUP(K124,Data!A:I,8,FALSE))</f>
        <v>#N/A</v>
      </c>
      <c r="M124" s="15" t="s">
        <v>160</v>
      </c>
      <c r="N124" s="18" t="s">
        <v>9</v>
      </c>
      <c r="O124" s="15" t="s">
        <v>174</v>
      </c>
      <c r="P124" s="15">
        <v>1</v>
      </c>
      <c r="Q124" s="28"/>
    </row>
    <row r="125" spans="1:17" ht="18" customHeight="1" x14ac:dyDescent="0.2">
      <c r="A125" s="23"/>
      <c r="B125" s="23"/>
      <c r="C125" s="23"/>
      <c r="D125" s="23"/>
      <c r="E125" s="23"/>
      <c r="F125" s="23"/>
      <c r="G125" s="23"/>
      <c r="H125" s="23"/>
      <c r="I125" s="23"/>
      <c r="J125" s="23"/>
      <c r="K125" s="30" t="str">
        <f t="shared" si="3"/>
        <v>SFP-BW_Ko_H_2</v>
      </c>
      <c r="L125" s="15" t="e">
        <f>IF(VLOOKUP(K125,Data!A:I,8,FALSE)=0,"Not Offered",VLOOKUP(K125,Data!A:I,8,FALSE))</f>
        <v>#N/A</v>
      </c>
      <c r="M125" s="15" t="s">
        <v>160</v>
      </c>
      <c r="N125" s="18" t="s">
        <v>9</v>
      </c>
      <c r="O125" s="15" t="s">
        <v>174</v>
      </c>
      <c r="P125" s="15">
        <v>2</v>
      </c>
      <c r="Q125" s="28"/>
    </row>
    <row r="126" spans="1:17" ht="18" customHeight="1" x14ac:dyDescent="0.2">
      <c r="A126" s="23"/>
      <c r="B126" s="23"/>
      <c r="C126" s="23"/>
      <c r="D126" s="23"/>
      <c r="E126" s="23"/>
      <c r="F126" s="23"/>
      <c r="G126" s="23"/>
      <c r="H126" s="23"/>
      <c r="I126" s="23"/>
      <c r="J126" s="23"/>
      <c r="K126" s="30" t="str">
        <f t="shared" si="3"/>
        <v>SFP-BW_Ky_H_1</v>
      </c>
      <c r="L126" s="15" t="str">
        <f>IF(VLOOKUP(K126,Data!A:I,8,FALSE)=0,"Not Offered",VLOOKUP(K126,Data!A:I,8,FALSE))</f>
        <v>110C0T3AU0</v>
      </c>
      <c r="M126" s="15" t="s">
        <v>160</v>
      </c>
      <c r="N126" s="18" t="s">
        <v>7</v>
      </c>
      <c r="O126" s="15" t="s">
        <v>174</v>
      </c>
      <c r="P126" s="15">
        <v>1</v>
      </c>
      <c r="Q126" s="28"/>
    </row>
    <row r="127" spans="1:17" ht="18" customHeight="1" x14ac:dyDescent="0.2">
      <c r="A127" s="23"/>
      <c r="B127" s="23"/>
      <c r="C127" s="23"/>
      <c r="D127" s="23"/>
      <c r="E127" s="23"/>
      <c r="F127" s="23"/>
      <c r="G127" s="23"/>
      <c r="H127" s="23"/>
      <c r="I127" s="23"/>
      <c r="J127" s="23"/>
      <c r="K127" s="30" t="str">
        <f t="shared" si="3"/>
        <v>SFP-BW_Ky_H_2</v>
      </c>
      <c r="L127" s="15" t="str">
        <f>IF(VLOOKUP(K127,Data!A:I,8,FALSE)=0,"Not Offered",VLOOKUP(K127,Data!A:I,8,FALSE))</f>
        <v>1102RS3AU0</v>
      </c>
      <c r="M127" s="15" t="s">
        <v>160</v>
      </c>
      <c r="N127" s="18" t="s">
        <v>7</v>
      </c>
      <c r="O127" s="15" t="s">
        <v>174</v>
      </c>
      <c r="P127" s="15">
        <v>2</v>
      </c>
      <c r="Q127" s="28"/>
    </row>
    <row r="128" spans="1:17" ht="18" customHeight="1" x14ac:dyDescent="0.2">
      <c r="A128" s="23"/>
      <c r="B128" s="23"/>
      <c r="C128" s="23"/>
      <c r="D128" s="23"/>
      <c r="E128" s="23"/>
      <c r="F128" s="23"/>
      <c r="G128" s="23"/>
      <c r="H128" s="23"/>
      <c r="I128" s="23"/>
      <c r="J128" s="23"/>
      <c r="K128" s="30" t="str">
        <f t="shared" si="3"/>
        <v>SFP-BW_Ri_H_1</v>
      </c>
      <c r="L128" s="15">
        <f>IF(VLOOKUP(K128,Data!A:I,8,FALSE)=0,"Not Offered",VLOOKUP(K128,Data!A:I,8,FALSE))</f>
        <v>418474</v>
      </c>
      <c r="M128" s="15" t="s">
        <v>160</v>
      </c>
      <c r="N128" s="18" t="s">
        <v>8</v>
      </c>
      <c r="O128" s="15" t="s">
        <v>174</v>
      </c>
      <c r="P128" s="15">
        <v>1</v>
      </c>
      <c r="Q128" s="28"/>
    </row>
    <row r="129" spans="1:17" ht="18" customHeight="1" x14ac:dyDescent="0.2">
      <c r="A129" s="23"/>
      <c r="B129" s="23"/>
      <c r="C129" s="23"/>
      <c r="D129" s="23"/>
      <c r="E129" s="23"/>
      <c r="F129" s="23"/>
      <c r="G129" s="23"/>
      <c r="H129" s="23"/>
      <c r="I129" s="23"/>
      <c r="J129" s="23"/>
      <c r="K129" s="30" t="str">
        <f t="shared" si="3"/>
        <v>SFP-BW_Ri_H_2</v>
      </c>
      <c r="L129" s="15">
        <f>IF(VLOOKUP(K129,Data!A:I,8,FALSE)=0,"Not Offered",VLOOKUP(K129,Data!A:I,8,FALSE))</f>
        <v>408064</v>
      </c>
      <c r="M129" s="15" t="s">
        <v>160</v>
      </c>
      <c r="N129" s="18" t="s">
        <v>8</v>
      </c>
      <c r="O129" s="15" t="s">
        <v>174</v>
      </c>
      <c r="P129" s="15">
        <v>2</v>
      </c>
      <c r="Q129" s="28"/>
    </row>
  </sheetData>
  <sheetProtection algorithmName="SHA-512" hashValue="qEbVulj84TEp55NCM6U5rEvX0WIvQFhP6IOs+TQernC36x7hq+SDOLIIhs1SjDhywvSk0B5fc1Qjn08pBavxWA==" saltValue="72kefYcpExTGn/IcLLVPvA==" spinCount="100000" sheet="1" objects="1" scenarios="1" formatCells="0" formatColumns="0" formatRows="0" sort="0" autoFilter="0"/>
  <autoFilter ref="A1:P129" xr:uid="{00000000-0009-0000-0000-00000D000000}"/>
  <sortState xmlns:xlrd2="http://schemas.microsoft.com/office/spreadsheetml/2017/richdata2" ref="M2:S129">
    <sortCondition ref="O2:O129"/>
    <sortCondition ref="N2:N129"/>
    <sortCondition ref="P2:P129"/>
  </sortState>
  <pageMargins left="0.7" right="0.7" top="0.75" bottom="0.75" header="0.3" footer="0.3"/>
  <pageSetup paperSize="9" orientation="portrait" r:id="rId1"/>
  <headerFooter>
    <oddHeader>&amp;C&amp;"Calibri"&amp;12&amp;KFF0000 OFFICIAL&amp;1#_x000D_</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theme="9" tint="0.39997558519241921"/>
  </sheetPr>
  <dimension ref="A1:CZ133"/>
  <sheetViews>
    <sheetView zoomScaleNormal="100" workbookViewId="0">
      <pane ySplit="1" topLeftCell="A107" activePane="bottomLeft" state="frozen"/>
      <selection pane="bottomLeft" activeCell="L126" sqref="L126"/>
    </sheetView>
  </sheetViews>
  <sheetFormatPr defaultColWidth="9.140625" defaultRowHeight="20.100000000000001" customHeight="1" x14ac:dyDescent="0.2"/>
  <cols>
    <col min="1" max="1" width="26.7109375" style="89" customWidth="1"/>
    <col min="2" max="2" width="17.42578125" style="89" customWidth="1"/>
    <col min="3" max="4" width="13.5703125" style="89" customWidth="1"/>
    <col min="5" max="5" width="9.140625" style="89"/>
    <col min="6" max="6" width="9.28515625" style="89" bestFit="1" customWidth="1"/>
    <col min="7" max="7" width="20.5703125" style="89" customWidth="1"/>
    <col min="8" max="8" width="15.140625" style="89" customWidth="1"/>
    <col min="9" max="9" width="20.5703125" style="89" customWidth="1"/>
    <col min="10" max="10" width="9.140625" style="89" customWidth="1"/>
    <col min="11" max="11" width="14.28515625" style="112" customWidth="1"/>
    <col min="12" max="12" width="15.85546875" style="112" customWidth="1"/>
    <col min="13" max="13" width="14.85546875" style="113" customWidth="1"/>
    <col min="14" max="14" width="9.28515625" style="114" bestFit="1" customWidth="1"/>
    <col min="15" max="15" width="9.140625" style="122" customWidth="1"/>
    <col min="16" max="16" width="9.28515625" style="122" bestFit="1" customWidth="1"/>
    <col min="17" max="17" width="9.140625" style="122" customWidth="1"/>
    <col min="18" max="18" width="9.28515625" style="122" bestFit="1" customWidth="1"/>
    <col min="19" max="19" width="11" style="122" customWidth="1"/>
    <col min="20" max="20" width="9.28515625" style="122" bestFit="1" customWidth="1"/>
    <col min="21" max="21" width="9.140625" style="122" customWidth="1"/>
    <col min="22" max="22" width="9.28515625" style="122" bestFit="1" customWidth="1"/>
    <col min="23" max="23" width="9.140625" style="122" customWidth="1"/>
    <col min="24" max="24" width="9.28515625" style="122" bestFit="1" customWidth="1"/>
    <col min="25" max="25" width="9.140625" style="122" customWidth="1"/>
    <col min="26" max="26" width="9.28515625" style="122" bestFit="1" customWidth="1"/>
    <col min="27" max="27" width="9.140625" style="122" customWidth="1"/>
    <col min="28" max="28" width="9.28515625" style="122" bestFit="1" customWidth="1"/>
    <col min="29" max="29" width="9.140625" style="122" customWidth="1"/>
    <col min="30" max="30" width="9.28515625" style="122" bestFit="1" customWidth="1"/>
    <col min="31" max="31" width="9.140625" style="122" customWidth="1"/>
    <col min="32" max="32" width="9.28515625" style="122" bestFit="1" customWidth="1"/>
    <col min="33" max="33" width="9.140625" style="122" customWidth="1"/>
    <col min="34" max="34" width="9.28515625" style="122" bestFit="1" customWidth="1"/>
    <col min="35" max="35" width="9.140625" style="122" customWidth="1"/>
    <col min="36" max="36" width="9.28515625" style="122" bestFit="1" customWidth="1"/>
    <col min="37" max="37" width="9.140625" style="122" customWidth="1"/>
    <col min="38" max="38" width="9.28515625" style="122" bestFit="1" customWidth="1"/>
    <col min="39" max="39" width="9.140625" style="122" customWidth="1"/>
    <col min="40" max="40" width="13.42578125" style="89" customWidth="1"/>
    <col min="41" max="41" width="9.140625" style="89"/>
    <col min="42" max="42" width="11.140625" style="113" customWidth="1"/>
    <col min="43" max="43" width="9.28515625" style="113" bestFit="1" customWidth="1"/>
    <col min="44" max="44" width="9.140625" style="112" customWidth="1"/>
    <col min="45" max="45" width="15" style="113" customWidth="1"/>
    <col min="46" max="46" width="24" style="89" customWidth="1"/>
    <col min="47" max="47" width="10.42578125" style="89" bestFit="1" customWidth="1"/>
    <col min="48" max="48" width="9.140625" style="89"/>
    <col min="49" max="49" width="9.28515625" style="89" bestFit="1" customWidth="1"/>
    <col min="50" max="50" width="13.140625" style="89" customWidth="1"/>
    <col min="51" max="51" width="9.140625" style="89"/>
    <col min="52" max="52" width="9.28515625" style="89" bestFit="1" customWidth="1"/>
    <col min="53" max="64" width="10" style="113" customWidth="1"/>
    <col min="65" max="65" width="9.140625" style="89"/>
    <col min="66" max="68" width="9.28515625" style="89" bestFit="1" customWidth="1"/>
    <col min="69" max="69" width="9.28515625" style="112" bestFit="1" customWidth="1"/>
    <col min="70" max="70" width="9.28515625" style="89" bestFit="1" customWidth="1"/>
    <col min="71" max="75" width="9.140625" style="89"/>
    <col min="76" max="79" width="9.28515625" style="89" bestFit="1" customWidth="1"/>
    <col min="80" max="84" width="9.140625" style="89"/>
    <col min="85" max="86" width="9.28515625" style="89" bestFit="1" customWidth="1"/>
    <col min="87" max="89" width="9.140625" style="89"/>
    <col min="90" max="90" width="9.28515625" style="89" bestFit="1" customWidth="1"/>
    <col min="91" max="99" width="9.140625" style="89"/>
    <col min="100" max="100" width="1.140625" style="301" customWidth="1"/>
    <col min="101" max="101" width="9.28515625" style="89" bestFit="1" customWidth="1"/>
    <col min="102" max="103" width="9.140625" style="89"/>
    <col min="104" max="104" width="13.42578125" style="89" customWidth="1"/>
    <col min="105" max="16384" width="9.140625" style="89"/>
  </cols>
  <sheetData>
    <row r="1" spans="1:104" ht="43.5" customHeight="1" x14ac:dyDescent="0.2">
      <c r="A1" s="107" t="s">
        <v>56</v>
      </c>
      <c r="B1" s="107" t="s">
        <v>4</v>
      </c>
      <c r="C1" s="107" t="s">
        <v>33</v>
      </c>
      <c r="D1" s="107" t="s">
        <v>379</v>
      </c>
      <c r="E1" s="107" t="s">
        <v>32</v>
      </c>
      <c r="F1" s="107" t="s">
        <v>57</v>
      </c>
      <c r="G1" s="107" t="s">
        <v>58</v>
      </c>
      <c r="H1" s="107" t="s">
        <v>343</v>
      </c>
      <c r="I1" s="107" t="s">
        <v>59</v>
      </c>
      <c r="J1" s="107" t="s">
        <v>320</v>
      </c>
      <c r="K1" s="108" t="s">
        <v>60</v>
      </c>
      <c r="L1" s="108" t="s">
        <v>61</v>
      </c>
      <c r="M1" s="109" t="s">
        <v>62</v>
      </c>
      <c r="N1" s="110" t="s">
        <v>63</v>
      </c>
      <c r="O1" s="120" t="s">
        <v>64</v>
      </c>
      <c r="P1" s="120" t="s">
        <v>65</v>
      </c>
      <c r="Q1" s="120" t="s">
        <v>66</v>
      </c>
      <c r="R1" s="120" t="s">
        <v>67</v>
      </c>
      <c r="S1" s="120" t="s">
        <v>68</v>
      </c>
      <c r="T1" s="120" t="s">
        <v>69</v>
      </c>
      <c r="U1" s="120" t="s">
        <v>70</v>
      </c>
      <c r="V1" s="120" t="s">
        <v>71</v>
      </c>
      <c r="W1" s="120" t="s">
        <v>72</v>
      </c>
      <c r="X1" s="120" t="s">
        <v>73</v>
      </c>
      <c r="Y1" s="120" t="s">
        <v>74</v>
      </c>
      <c r="Z1" s="120" t="s">
        <v>75</v>
      </c>
      <c r="AA1" s="120" t="s">
        <v>76</v>
      </c>
      <c r="AB1" s="120" t="s">
        <v>77</v>
      </c>
      <c r="AC1" s="120" t="s">
        <v>78</v>
      </c>
      <c r="AD1" s="120" t="s">
        <v>79</v>
      </c>
      <c r="AE1" s="120" t="s">
        <v>80</v>
      </c>
      <c r="AF1" s="120" t="s">
        <v>81</v>
      </c>
      <c r="AG1" s="120" t="s">
        <v>82</v>
      </c>
      <c r="AH1" s="120" t="s">
        <v>83</v>
      </c>
      <c r="AI1" s="120" t="s">
        <v>84</v>
      </c>
      <c r="AJ1" s="120" t="s">
        <v>85</v>
      </c>
      <c r="AK1" s="120" t="s">
        <v>86</v>
      </c>
      <c r="AL1" s="120" t="s">
        <v>87</v>
      </c>
      <c r="AM1" s="120" t="s">
        <v>88</v>
      </c>
      <c r="AN1" s="107" t="s">
        <v>136</v>
      </c>
      <c r="AO1" s="107" t="s">
        <v>137</v>
      </c>
      <c r="AP1" s="109" t="s">
        <v>89</v>
      </c>
      <c r="AQ1" s="109" t="s">
        <v>90</v>
      </c>
      <c r="AR1" s="108" t="s">
        <v>91</v>
      </c>
      <c r="AS1" s="109" t="s">
        <v>92</v>
      </c>
      <c r="AT1" s="107" t="s">
        <v>93</v>
      </c>
      <c r="AU1" s="107" t="s">
        <v>94</v>
      </c>
      <c r="AV1" s="107" t="s">
        <v>95</v>
      </c>
      <c r="AW1" s="107" t="s">
        <v>96</v>
      </c>
      <c r="AX1" s="107" t="s">
        <v>97</v>
      </c>
      <c r="AY1" s="107" t="s">
        <v>138</v>
      </c>
      <c r="AZ1" s="107" t="s">
        <v>98</v>
      </c>
      <c r="BA1" s="109" t="s">
        <v>99</v>
      </c>
      <c r="BB1" s="109" t="s">
        <v>100</v>
      </c>
      <c r="BC1" s="109" t="s">
        <v>101</v>
      </c>
      <c r="BD1" s="109" t="s">
        <v>102</v>
      </c>
      <c r="BE1" s="109" t="s">
        <v>103</v>
      </c>
      <c r="BF1" s="109" t="s">
        <v>104</v>
      </c>
      <c r="BG1" s="109" t="s">
        <v>105</v>
      </c>
      <c r="BH1" s="109" t="s">
        <v>106</v>
      </c>
      <c r="BI1" s="109" t="s">
        <v>107</v>
      </c>
      <c r="BJ1" s="109" t="s">
        <v>108</v>
      </c>
      <c r="BK1" s="109" t="s">
        <v>109</v>
      </c>
      <c r="BL1" s="109" t="s">
        <v>110</v>
      </c>
      <c r="BM1" s="107" t="s">
        <v>111</v>
      </c>
      <c r="BN1" s="107" t="s">
        <v>139</v>
      </c>
      <c r="BO1" s="107" t="s">
        <v>112</v>
      </c>
      <c r="BP1" s="107" t="s">
        <v>113</v>
      </c>
      <c r="BQ1" s="108" t="s">
        <v>114</v>
      </c>
      <c r="BR1" s="107" t="s">
        <v>305</v>
      </c>
      <c r="BS1" s="107" t="s">
        <v>115</v>
      </c>
      <c r="BT1" s="111" t="s">
        <v>116</v>
      </c>
      <c r="BU1" s="107" t="s">
        <v>140</v>
      </c>
      <c r="BV1" s="107" t="s">
        <v>117</v>
      </c>
      <c r="BW1" s="107" t="s">
        <v>118</v>
      </c>
      <c r="BX1" s="107" t="s">
        <v>119</v>
      </c>
      <c r="BY1" s="107" t="s">
        <v>120</v>
      </c>
      <c r="BZ1" s="107" t="s">
        <v>121</v>
      </c>
      <c r="CA1" s="107" t="s">
        <v>122</v>
      </c>
      <c r="CB1" s="107" t="s">
        <v>141</v>
      </c>
      <c r="CC1" s="107" t="s">
        <v>142</v>
      </c>
      <c r="CD1" s="107" t="s">
        <v>143</v>
      </c>
      <c r="CE1" s="107" t="s">
        <v>144</v>
      </c>
      <c r="CF1" s="107" t="s">
        <v>145</v>
      </c>
      <c r="CG1" s="107" t="s">
        <v>123</v>
      </c>
      <c r="CH1" s="107" t="s">
        <v>124</v>
      </c>
      <c r="CI1" s="107" t="s">
        <v>146</v>
      </c>
      <c r="CJ1" s="111" t="s">
        <v>306</v>
      </c>
      <c r="CK1" s="107" t="s">
        <v>147</v>
      </c>
      <c r="CL1" s="107" t="s">
        <v>148</v>
      </c>
      <c r="CM1" s="111" t="s">
        <v>307</v>
      </c>
      <c r="CN1" s="111" t="s">
        <v>149</v>
      </c>
      <c r="CO1" s="111" t="s">
        <v>125</v>
      </c>
      <c r="CP1" s="107" t="s">
        <v>126</v>
      </c>
      <c r="CQ1" s="107" t="s">
        <v>150</v>
      </c>
      <c r="CR1" s="107" t="s">
        <v>151</v>
      </c>
      <c r="CS1" s="107" t="s">
        <v>152</v>
      </c>
      <c r="CT1" s="111" t="s">
        <v>153</v>
      </c>
      <c r="CU1" s="111" t="s">
        <v>154</v>
      </c>
      <c r="CV1" s="299" t="s">
        <v>155</v>
      </c>
      <c r="CW1" s="107" t="s">
        <v>202</v>
      </c>
      <c r="CX1" s="107" t="s">
        <v>203</v>
      </c>
      <c r="CY1" s="115" t="s">
        <v>205</v>
      </c>
      <c r="CZ1" s="107" t="s">
        <v>337</v>
      </c>
    </row>
    <row r="2" spans="1:104" ht="12.75" customHeight="1" x14ac:dyDescent="0.2">
      <c r="A2" s="69" t="s">
        <v>537</v>
      </c>
      <c r="B2" s="69" t="s">
        <v>127</v>
      </c>
      <c r="C2" s="69" t="s">
        <v>352</v>
      </c>
      <c r="D2" s="69" t="s">
        <v>523</v>
      </c>
      <c r="E2" s="70" t="s">
        <v>159</v>
      </c>
      <c r="F2" s="70">
        <v>1</v>
      </c>
      <c r="G2" s="69" t="s">
        <v>1806</v>
      </c>
      <c r="H2" s="135" t="s">
        <v>554</v>
      </c>
      <c r="I2" s="135" t="s">
        <v>555</v>
      </c>
      <c r="J2" s="135">
        <v>31</v>
      </c>
      <c r="K2" s="136">
        <v>100000</v>
      </c>
      <c r="L2" s="136">
        <v>62000</v>
      </c>
      <c r="M2" s="137">
        <v>1093.4000000000001</v>
      </c>
      <c r="N2" s="138">
        <v>1.3200000000000002E-2</v>
      </c>
      <c r="O2" s="138">
        <v>9.9000000000000005E-2</v>
      </c>
      <c r="P2" s="100">
        <v>2.2000000000000002E-2</v>
      </c>
      <c r="Q2" s="100">
        <v>0.16500000000000001</v>
      </c>
      <c r="R2" s="100">
        <v>3.0800000000000004E-2</v>
      </c>
      <c r="S2" s="100">
        <v>0.19800000000000001</v>
      </c>
      <c r="T2" s="100">
        <v>2.2000000000000002E-2</v>
      </c>
      <c r="U2" s="100">
        <v>0.16500000000000001</v>
      </c>
      <c r="V2" s="100">
        <v>2.2000000000000002E-2</v>
      </c>
      <c r="W2" s="100">
        <v>0.16500000000000001</v>
      </c>
      <c r="X2" s="100">
        <v>2.2000000000000002E-2</v>
      </c>
      <c r="Y2" s="100">
        <v>0.16500000000000001</v>
      </c>
      <c r="Z2" s="100">
        <v>3.0800000000000004E-2</v>
      </c>
      <c r="AA2" s="100">
        <v>0.19800000000000001</v>
      </c>
      <c r="AB2" s="100">
        <v>3.0800000000000004E-2</v>
      </c>
      <c r="AC2" s="100">
        <v>0.19800000000000001</v>
      </c>
      <c r="AD2" s="100">
        <v>3.0800000000000004E-2</v>
      </c>
      <c r="AE2" s="100">
        <v>0.19800000000000001</v>
      </c>
      <c r="AF2" s="100">
        <v>3.0800000000000004E-2</v>
      </c>
      <c r="AG2" s="100">
        <v>0.19800000000000001</v>
      </c>
      <c r="AH2" s="100">
        <v>3.0800000000000004E-2</v>
      </c>
      <c r="AI2" s="100">
        <v>0.19800000000000001</v>
      </c>
      <c r="AJ2" s="100">
        <v>3.0800000000000004E-2</v>
      </c>
      <c r="AK2" s="100">
        <v>0.19800000000000001</v>
      </c>
      <c r="AL2" s="100">
        <v>3.0800000000000004E-2</v>
      </c>
      <c r="AM2" s="100">
        <v>0.19800000000000001</v>
      </c>
      <c r="AN2" s="71" t="s">
        <v>0</v>
      </c>
      <c r="AO2" s="71" t="s">
        <v>0</v>
      </c>
      <c r="AP2" s="85" t="s">
        <v>0</v>
      </c>
      <c r="AQ2" s="85" t="s">
        <v>0</v>
      </c>
      <c r="AR2" s="71" t="s">
        <v>0</v>
      </c>
      <c r="AS2" s="85" t="s">
        <v>0</v>
      </c>
      <c r="AT2" s="71" t="s">
        <v>0</v>
      </c>
      <c r="AU2" s="71" t="s">
        <v>0</v>
      </c>
      <c r="AV2" s="71" t="s">
        <v>0</v>
      </c>
      <c r="AW2" s="71" t="s">
        <v>0</v>
      </c>
      <c r="AX2" s="71" t="s">
        <v>0</v>
      </c>
      <c r="AY2" s="71" t="s">
        <v>0</v>
      </c>
      <c r="AZ2" s="71" t="s">
        <v>0</v>
      </c>
      <c r="BA2" s="92">
        <v>902.00000000000011</v>
      </c>
      <c r="BB2" s="92" t="s">
        <v>1</v>
      </c>
      <c r="BC2" s="92">
        <v>902.00000000000011</v>
      </c>
      <c r="BD2" s="92">
        <v>902.00000000000011</v>
      </c>
      <c r="BE2" s="92">
        <v>902.00000000000011</v>
      </c>
      <c r="BF2" s="92">
        <v>1012.0000000000001</v>
      </c>
      <c r="BG2" s="92">
        <v>1012.0000000000001</v>
      </c>
      <c r="BH2" s="92">
        <v>1012.0000000000001</v>
      </c>
      <c r="BI2" s="92">
        <v>1012.0000000000001</v>
      </c>
      <c r="BJ2" s="92">
        <v>1012.0000000000001</v>
      </c>
      <c r="BK2" s="92">
        <v>3410.0000000000005</v>
      </c>
      <c r="BL2" s="92">
        <v>1012.0000000000001</v>
      </c>
      <c r="BM2" s="79" t="s">
        <v>578</v>
      </c>
      <c r="BN2" s="79" t="s">
        <v>579</v>
      </c>
      <c r="BO2" s="79" t="s">
        <v>580</v>
      </c>
      <c r="BP2" s="79" t="s">
        <v>581</v>
      </c>
      <c r="BQ2" s="80">
        <v>100000</v>
      </c>
      <c r="BR2" s="79" t="s">
        <v>582</v>
      </c>
      <c r="BS2" s="79" t="s">
        <v>583</v>
      </c>
      <c r="BT2" s="79" t="s">
        <v>584</v>
      </c>
      <c r="BU2" s="79" t="s">
        <v>585</v>
      </c>
      <c r="BV2" s="79" t="s">
        <v>578</v>
      </c>
      <c r="BW2" s="79" t="s">
        <v>586</v>
      </c>
      <c r="BX2" s="79" t="s">
        <v>587</v>
      </c>
      <c r="BY2" s="79" t="s">
        <v>588</v>
      </c>
      <c r="BZ2" s="79" t="s">
        <v>589</v>
      </c>
      <c r="CA2" s="79" t="s">
        <v>589</v>
      </c>
      <c r="CB2" s="79" t="s">
        <v>585</v>
      </c>
      <c r="CC2" s="79" t="s">
        <v>585</v>
      </c>
      <c r="CD2" s="79" t="s">
        <v>585</v>
      </c>
      <c r="CE2" s="79" t="s">
        <v>590</v>
      </c>
      <c r="CF2" s="79" t="s">
        <v>590</v>
      </c>
      <c r="CG2" s="79" t="s">
        <v>591</v>
      </c>
      <c r="CH2" s="79" t="s">
        <v>592</v>
      </c>
      <c r="CI2" s="79" t="s">
        <v>593</v>
      </c>
      <c r="CJ2" s="79" t="s">
        <v>585</v>
      </c>
      <c r="CK2" s="79" t="s">
        <v>585</v>
      </c>
      <c r="CL2" s="79" t="s">
        <v>594</v>
      </c>
      <c r="CM2" s="79" t="s">
        <v>585</v>
      </c>
      <c r="CN2" s="79" t="s">
        <v>585</v>
      </c>
      <c r="CO2" s="79" t="s">
        <v>595</v>
      </c>
      <c r="CP2" s="79" t="s">
        <v>596</v>
      </c>
      <c r="CQ2" s="79" t="s">
        <v>597</v>
      </c>
      <c r="CR2" s="79" t="s">
        <v>598</v>
      </c>
      <c r="CS2" s="79" t="s">
        <v>599</v>
      </c>
      <c r="CT2" s="79" t="s">
        <v>585</v>
      </c>
      <c r="CU2" s="79" t="s">
        <v>600</v>
      </c>
      <c r="CV2" s="299"/>
      <c r="CW2" s="69" t="str">
        <f>IF(I2="Not Offered","",H2)</f>
        <v>AC325z</v>
      </c>
      <c r="CX2" s="69" t="str">
        <f t="shared" ref="CX2:CX65" si="0">IF(I2="Not Offered","",D2)</f>
        <v>FBI</v>
      </c>
      <c r="CY2" s="116" t="s">
        <v>159</v>
      </c>
      <c r="CZ2" s="69" t="str">
        <f>A2&amp;IF(I2="Not Offered","N","Y")</f>
        <v>MFD-Colour_FBI_L_1Y</v>
      </c>
    </row>
    <row r="3" spans="1:104" ht="12.75" customHeight="1" x14ac:dyDescent="0.2">
      <c r="A3" s="69" t="s">
        <v>362</v>
      </c>
      <c r="B3" s="69" t="s">
        <v>127</v>
      </c>
      <c r="C3" s="69" t="s">
        <v>352</v>
      </c>
      <c r="D3" s="69" t="s">
        <v>523</v>
      </c>
      <c r="E3" s="70" t="s">
        <v>159</v>
      </c>
      <c r="F3" s="70">
        <v>2</v>
      </c>
      <c r="G3" s="69" t="s">
        <v>1806</v>
      </c>
      <c r="H3" s="135" t="s">
        <v>1759</v>
      </c>
      <c r="I3" s="135" t="s">
        <v>1760</v>
      </c>
      <c r="J3" s="135">
        <v>25</v>
      </c>
      <c r="K3" s="136">
        <v>480000</v>
      </c>
      <c r="L3" s="136">
        <v>107000</v>
      </c>
      <c r="M3" s="137">
        <v>3111.9</v>
      </c>
      <c r="N3" s="138">
        <v>5.9344999999999997E-3</v>
      </c>
      <c r="O3" s="138">
        <v>5.9345000000000002E-2</v>
      </c>
      <c r="P3" s="100">
        <v>9.3500000000000007E-3</v>
      </c>
      <c r="Q3" s="100">
        <v>7.1500000000000008E-2</v>
      </c>
      <c r="R3" s="100">
        <v>1.7600000000000001E-2</v>
      </c>
      <c r="S3" s="100">
        <v>0.13200000000000001</v>
      </c>
      <c r="T3" s="100">
        <v>9.3500000000000007E-3</v>
      </c>
      <c r="U3" s="100">
        <v>7.1500000000000008E-2</v>
      </c>
      <c r="V3" s="100">
        <v>9.3500000000000007E-3</v>
      </c>
      <c r="W3" s="100">
        <v>7.1500000000000008E-2</v>
      </c>
      <c r="X3" s="100">
        <v>9.3500000000000007E-3</v>
      </c>
      <c r="Y3" s="100">
        <v>7.1500000000000008E-2</v>
      </c>
      <c r="Z3" s="100">
        <v>1.7600000000000001E-2</v>
      </c>
      <c r="AA3" s="100">
        <v>0.13200000000000001</v>
      </c>
      <c r="AB3" s="100">
        <v>1.7600000000000001E-2</v>
      </c>
      <c r="AC3" s="100">
        <v>0.13200000000000001</v>
      </c>
      <c r="AD3" s="100">
        <v>1.7600000000000001E-2</v>
      </c>
      <c r="AE3" s="100">
        <v>0.13200000000000001</v>
      </c>
      <c r="AF3" s="100">
        <v>1.7600000000000001E-2</v>
      </c>
      <c r="AG3" s="100">
        <v>0.13200000000000001</v>
      </c>
      <c r="AH3" s="100">
        <v>1.7600000000000001E-2</v>
      </c>
      <c r="AI3" s="100">
        <v>0.13200000000000001</v>
      </c>
      <c r="AJ3" s="100">
        <v>1.7600000000000001E-2</v>
      </c>
      <c r="AK3" s="100">
        <v>0.13200000000000001</v>
      </c>
      <c r="AL3" s="100">
        <v>1.7600000000000001E-2</v>
      </c>
      <c r="AM3" s="100">
        <v>0.13200000000000001</v>
      </c>
      <c r="AN3" s="71" t="s">
        <v>0</v>
      </c>
      <c r="AO3" s="71" t="s">
        <v>0</v>
      </c>
      <c r="AP3" s="85" t="s">
        <v>0</v>
      </c>
      <c r="AQ3" s="85" t="s">
        <v>0</v>
      </c>
      <c r="AR3" s="71" t="s">
        <v>0</v>
      </c>
      <c r="AS3" s="85" t="s">
        <v>0</v>
      </c>
      <c r="AT3" s="71" t="s">
        <v>0</v>
      </c>
      <c r="AU3" s="71" t="s">
        <v>0</v>
      </c>
      <c r="AV3" s="71" t="s">
        <v>0</v>
      </c>
      <c r="AW3" s="71" t="s">
        <v>0</v>
      </c>
      <c r="AX3" s="71" t="s">
        <v>0</v>
      </c>
      <c r="AY3" s="71" t="s">
        <v>0</v>
      </c>
      <c r="AZ3" s="71" t="s">
        <v>0</v>
      </c>
      <c r="BA3" s="92">
        <v>902.00000000000011</v>
      </c>
      <c r="BB3" s="92" t="s">
        <v>1</v>
      </c>
      <c r="BC3" s="92">
        <v>902.00000000000011</v>
      </c>
      <c r="BD3" s="92">
        <v>902.00000000000011</v>
      </c>
      <c r="BE3" s="92">
        <v>902.00000000000011</v>
      </c>
      <c r="BF3" s="92">
        <v>1012.0000000000001</v>
      </c>
      <c r="BG3" s="92">
        <v>1012.0000000000001</v>
      </c>
      <c r="BH3" s="92">
        <v>1012.0000000000001</v>
      </c>
      <c r="BI3" s="92">
        <v>1012.0000000000001</v>
      </c>
      <c r="BJ3" s="92">
        <v>1012.0000000000001</v>
      </c>
      <c r="BK3" s="92">
        <v>3410.0000000000005</v>
      </c>
      <c r="BL3" s="92">
        <v>1012.0000000000001</v>
      </c>
      <c r="BM3" s="79" t="s">
        <v>609</v>
      </c>
      <c r="BN3" s="79" t="s">
        <v>610</v>
      </c>
      <c r="BO3" s="79" t="s">
        <v>348</v>
      </c>
      <c r="BP3" s="79" t="s">
        <v>611</v>
      </c>
      <c r="BQ3" s="80">
        <v>1500000</v>
      </c>
      <c r="BR3" s="79" t="s">
        <v>612</v>
      </c>
      <c r="BS3" s="79" t="s">
        <v>613</v>
      </c>
      <c r="BT3" s="79" t="s">
        <v>614</v>
      </c>
      <c r="BU3" s="79" t="s">
        <v>585</v>
      </c>
      <c r="BV3" s="79" t="s">
        <v>615</v>
      </c>
      <c r="BW3" s="79" t="s">
        <v>616</v>
      </c>
      <c r="BX3" s="79" t="s">
        <v>617</v>
      </c>
      <c r="BY3" s="79" t="s">
        <v>618</v>
      </c>
      <c r="BZ3" s="79" t="s">
        <v>619</v>
      </c>
      <c r="CA3" s="79" t="s">
        <v>620</v>
      </c>
      <c r="CB3" s="79" t="s">
        <v>585</v>
      </c>
      <c r="CC3" s="79" t="s">
        <v>585</v>
      </c>
      <c r="CD3" s="79" t="s">
        <v>585</v>
      </c>
      <c r="CE3" s="79" t="s">
        <v>590</v>
      </c>
      <c r="CF3" s="79" t="s">
        <v>590</v>
      </c>
      <c r="CG3" s="79" t="s">
        <v>621</v>
      </c>
      <c r="CH3" s="79" t="s">
        <v>592</v>
      </c>
      <c r="CI3" s="79" t="s">
        <v>606</v>
      </c>
      <c r="CJ3" s="79" t="s">
        <v>585</v>
      </c>
      <c r="CK3" s="79" t="s">
        <v>585</v>
      </c>
      <c r="CL3" s="79" t="s">
        <v>594</v>
      </c>
      <c r="CM3" s="79" t="s">
        <v>585</v>
      </c>
      <c r="CN3" s="79" t="s">
        <v>585</v>
      </c>
      <c r="CO3" s="79" t="s">
        <v>622</v>
      </c>
      <c r="CP3" s="79" t="s">
        <v>623</v>
      </c>
      <c r="CQ3" s="79" t="s">
        <v>624</v>
      </c>
      <c r="CR3" s="79" t="s">
        <v>625</v>
      </c>
      <c r="CS3" s="79" t="s">
        <v>626</v>
      </c>
      <c r="CT3" s="79" t="s">
        <v>590</v>
      </c>
      <c r="CU3" s="79" t="s">
        <v>0</v>
      </c>
      <c r="CV3" s="299"/>
      <c r="CW3" s="69" t="str">
        <f t="shared" ref="CW3:CW66" si="1">IF(I3="Not Offered","",H3)</f>
        <v>AC2567</v>
      </c>
      <c r="CX3" s="69" t="str">
        <f t="shared" si="0"/>
        <v>FBI</v>
      </c>
      <c r="CY3" s="116" t="s">
        <v>159</v>
      </c>
      <c r="CZ3" s="69" t="str">
        <f t="shared" ref="CZ3:CZ66" si="2">A3&amp;IF(I3="Not Offered","N","Y")</f>
        <v>MFD-Colour_FBI_L_2Y</v>
      </c>
    </row>
    <row r="4" spans="1:104" ht="12.75" customHeight="1" x14ac:dyDescent="0.2">
      <c r="A4" s="69" t="s">
        <v>538</v>
      </c>
      <c r="B4" s="69" t="s">
        <v>127</v>
      </c>
      <c r="C4" s="69" t="s">
        <v>352</v>
      </c>
      <c r="D4" s="69" t="s">
        <v>523</v>
      </c>
      <c r="E4" s="70" t="s">
        <v>159</v>
      </c>
      <c r="F4" s="70">
        <v>3</v>
      </c>
      <c r="G4" s="69" t="s">
        <v>1806</v>
      </c>
      <c r="H4" s="135" t="s">
        <v>1761</v>
      </c>
      <c r="I4" s="135" t="s">
        <v>1762</v>
      </c>
      <c r="J4" s="135">
        <v>30</v>
      </c>
      <c r="K4" s="136">
        <v>480000</v>
      </c>
      <c r="L4" s="136">
        <v>129000</v>
      </c>
      <c r="M4" s="137">
        <v>3707.0000000000005</v>
      </c>
      <c r="N4" s="138">
        <v>5.9344999999999997E-3</v>
      </c>
      <c r="O4" s="138">
        <v>5.9345000000000002E-2</v>
      </c>
      <c r="P4" s="100">
        <v>9.3500000000000007E-3</v>
      </c>
      <c r="Q4" s="100">
        <v>7.1500000000000008E-2</v>
      </c>
      <c r="R4" s="100">
        <v>1.7600000000000001E-2</v>
      </c>
      <c r="S4" s="100">
        <v>0.13200000000000001</v>
      </c>
      <c r="T4" s="100">
        <v>9.3500000000000007E-3</v>
      </c>
      <c r="U4" s="100">
        <v>7.1500000000000008E-2</v>
      </c>
      <c r="V4" s="100">
        <v>9.3500000000000007E-3</v>
      </c>
      <c r="W4" s="100">
        <v>7.1500000000000008E-2</v>
      </c>
      <c r="X4" s="100">
        <v>9.3500000000000007E-3</v>
      </c>
      <c r="Y4" s="100">
        <v>7.1500000000000008E-2</v>
      </c>
      <c r="Z4" s="100">
        <v>1.7600000000000001E-2</v>
      </c>
      <c r="AA4" s="100">
        <v>0.13200000000000001</v>
      </c>
      <c r="AB4" s="100">
        <v>1.7600000000000001E-2</v>
      </c>
      <c r="AC4" s="100">
        <v>0.13200000000000001</v>
      </c>
      <c r="AD4" s="100">
        <v>1.7600000000000001E-2</v>
      </c>
      <c r="AE4" s="100">
        <v>0.13200000000000001</v>
      </c>
      <c r="AF4" s="100">
        <v>1.7600000000000001E-2</v>
      </c>
      <c r="AG4" s="100">
        <v>0.13200000000000001</v>
      </c>
      <c r="AH4" s="100">
        <v>1.7600000000000001E-2</v>
      </c>
      <c r="AI4" s="100">
        <v>0.13200000000000001</v>
      </c>
      <c r="AJ4" s="100">
        <v>1.7600000000000001E-2</v>
      </c>
      <c r="AK4" s="100">
        <v>0.13200000000000001</v>
      </c>
      <c r="AL4" s="100">
        <v>1.7600000000000001E-2</v>
      </c>
      <c r="AM4" s="100">
        <v>0.13200000000000001</v>
      </c>
      <c r="AN4" s="71" t="s">
        <v>0</v>
      </c>
      <c r="AO4" s="71" t="s">
        <v>0</v>
      </c>
      <c r="AP4" s="85" t="s">
        <v>0</v>
      </c>
      <c r="AQ4" s="85" t="s">
        <v>0</v>
      </c>
      <c r="AR4" s="71" t="s">
        <v>0</v>
      </c>
      <c r="AS4" s="85" t="s">
        <v>0</v>
      </c>
      <c r="AT4" s="71" t="s">
        <v>0</v>
      </c>
      <c r="AU4" s="71" t="s">
        <v>0</v>
      </c>
      <c r="AV4" s="71" t="s">
        <v>0</v>
      </c>
      <c r="AW4" s="71" t="s">
        <v>0</v>
      </c>
      <c r="AX4" s="71" t="s">
        <v>0</v>
      </c>
      <c r="AY4" s="71" t="s">
        <v>0</v>
      </c>
      <c r="AZ4" s="71" t="s">
        <v>0</v>
      </c>
      <c r="BA4" s="92">
        <v>902.00000000000011</v>
      </c>
      <c r="BB4" s="92" t="s">
        <v>1</v>
      </c>
      <c r="BC4" s="92">
        <v>902.00000000000011</v>
      </c>
      <c r="BD4" s="92">
        <v>902.00000000000011</v>
      </c>
      <c r="BE4" s="92">
        <v>902.00000000000011</v>
      </c>
      <c r="BF4" s="92">
        <v>1012.0000000000001</v>
      </c>
      <c r="BG4" s="92">
        <v>1012.0000000000001</v>
      </c>
      <c r="BH4" s="92">
        <v>1012.0000000000001</v>
      </c>
      <c r="BI4" s="92">
        <v>1012.0000000000001</v>
      </c>
      <c r="BJ4" s="92">
        <v>1012.0000000000001</v>
      </c>
      <c r="BK4" s="92">
        <v>3410.0000000000005</v>
      </c>
      <c r="BL4" s="92">
        <v>1012.0000000000001</v>
      </c>
      <c r="BM4" s="79" t="s">
        <v>609</v>
      </c>
      <c r="BN4" s="79" t="s">
        <v>610</v>
      </c>
      <c r="BO4" s="79" t="s">
        <v>348</v>
      </c>
      <c r="BP4" s="79" t="s">
        <v>611</v>
      </c>
      <c r="BQ4" s="80">
        <v>1500000</v>
      </c>
      <c r="BR4" s="79" t="s">
        <v>612</v>
      </c>
      <c r="BS4" s="79" t="s">
        <v>613</v>
      </c>
      <c r="BT4" s="79" t="s">
        <v>614</v>
      </c>
      <c r="BU4" s="79" t="s">
        <v>585</v>
      </c>
      <c r="BV4" s="79" t="s">
        <v>615</v>
      </c>
      <c r="BW4" s="79" t="s">
        <v>616</v>
      </c>
      <c r="BX4" s="79" t="s">
        <v>617</v>
      </c>
      <c r="BY4" s="79" t="s">
        <v>618</v>
      </c>
      <c r="BZ4" s="79" t="s">
        <v>619</v>
      </c>
      <c r="CA4" s="79" t="s">
        <v>620</v>
      </c>
      <c r="CB4" s="79" t="s">
        <v>585</v>
      </c>
      <c r="CC4" s="79" t="s">
        <v>585</v>
      </c>
      <c r="CD4" s="79" t="s">
        <v>585</v>
      </c>
      <c r="CE4" s="79" t="s">
        <v>590</v>
      </c>
      <c r="CF4" s="79" t="s">
        <v>590</v>
      </c>
      <c r="CG4" s="79" t="s">
        <v>621</v>
      </c>
      <c r="CH4" s="79" t="s">
        <v>592</v>
      </c>
      <c r="CI4" s="79" t="s">
        <v>606</v>
      </c>
      <c r="CJ4" s="79" t="s">
        <v>585</v>
      </c>
      <c r="CK4" s="79" t="s">
        <v>585</v>
      </c>
      <c r="CL4" s="79" t="s">
        <v>594</v>
      </c>
      <c r="CM4" s="79" t="s">
        <v>585</v>
      </c>
      <c r="CN4" s="79" t="s">
        <v>585</v>
      </c>
      <c r="CO4" s="79" t="s">
        <v>622</v>
      </c>
      <c r="CP4" s="79" t="s">
        <v>623</v>
      </c>
      <c r="CQ4" s="79" t="s">
        <v>624</v>
      </c>
      <c r="CR4" s="79" t="s">
        <v>625</v>
      </c>
      <c r="CS4" s="79" t="s">
        <v>626</v>
      </c>
      <c r="CT4" s="79" t="s">
        <v>590</v>
      </c>
      <c r="CU4" s="79" t="s">
        <v>0</v>
      </c>
      <c r="CV4" s="299"/>
      <c r="CW4" s="69" t="str">
        <f t="shared" si="1"/>
        <v>AC3067</v>
      </c>
      <c r="CX4" s="69" t="str">
        <f t="shared" si="0"/>
        <v>FBI</v>
      </c>
      <c r="CY4" s="116" t="s">
        <v>159</v>
      </c>
      <c r="CZ4" s="69" t="str">
        <f t="shared" si="2"/>
        <v>MFD-Colour_FBI_L_3Y</v>
      </c>
    </row>
    <row r="5" spans="1:104" ht="12.75" customHeight="1" x14ac:dyDescent="0.2">
      <c r="A5" s="69" t="s">
        <v>539</v>
      </c>
      <c r="B5" s="69" t="s">
        <v>127</v>
      </c>
      <c r="C5" s="69" t="s">
        <v>352</v>
      </c>
      <c r="D5" s="69" t="s">
        <v>523</v>
      </c>
      <c r="E5" s="70" t="s">
        <v>159</v>
      </c>
      <c r="F5" s="70">
        <v>4</v>
      </c>
      <c r="G5" s="69" t="s">
        <v>1806</v>
      </c>
      <c r="H5" s="135" t="s">
        <v>1763</v>
      </c>
      <c r="I5" s="135" t="s">
        <v>1764</v>
      </c>
      <c r="J5" s="135">
        <v>35</v>
      </c>
      <c r="K5" s="136">
        <v>480000</v>
      </c>
      <c r="L5" s="136">
        <v>153000</v>
      </c>
      <c r="M5" s="137">
        <v>4274.6000000000004</v>
      </c>
      <c r="N5" s="138">
        <v>5.9344999999999997E-3</v>
      </c>
      <c r="O5" s="138">
        <v>5.9345000000000002E-2</v>
      </c>
      <c r="P5" s="100">
        <v>9.3500000000000007E-3</v>
      </c>
      <c r="Q5" s="100">
        <v>7.1500000000000008E-2</v>
      </c>
      <c r="R5" s="100">
        <v>1.7600000000000001E-2</v>
      </c>
      <c r="S5" s="100">
        <v>0.13200000000000001</v>
      </c>
      <c r="T5" s="100">
        <v>9.3500000000000007E-3</v>
      </c>
      <c r="U5" s="100">
        <v>7.1500000000000008E-2</v>
      </c>
      <c r="V5" s="100">
        <v>9.3500000000000007E-3</v>
      </c>
      <c r="W5" s="100">
        <v>7.1500000000000008E-2</v>
      </c>
      <c r="X5" s="100">
        <v>9.3500000000000007E-3</v>
      </c>
      <c r="Y5" s="100">
        <v>7.1500000000000008E-2</v>
      </c>
      <c r="Z5" s="100">
        <v>1.7600000000000001E-2</v>
      </c>
      <c r="AA5" s="100">
        <v>0.13200000000000001</v>
      </c>
      <c r="AB5" s="100">
        <v>1.7600000000000001E-2</v>
      </c>
      <c r="AC5" s="100">
        <v>0.13200000000000001</v>
      </c>
      <c r="AD5" s="100">
        <v>1.7600000000000001E-2</v>
      </c>
      <c r="AE5" s="100">
        <v>0.13200000000000001</v>
      </c>
      <c r="AF5" s="100">
        <v>1.7600000000000001E-2</v>
      </c>
      <c r="AG5" s="100">
        <v>0.13200000000000001</v>
      </c>
      <c r="AH5" s="100">
        <v>1.7600000000000001E-2</v>
      </c>
      <c r="AI5" s="100">
        <v>0.13200000000000001</v>
      </c>
      <c r="AJ5" s="100">
        <v>1.7600000000000001E-2</v>
      </c>
      <c r="AK5" s="100">
        <v>0.13200000000000001</v>
      </c>
      <c r="AL5" s="100">
        <v>1.7600000000000001E-2</v>
      </c>
      <c r="AM5" s="100">
        <v>0.13200000000000001</v>
      </c>
      <c r="AN5" s="71" t="s">
        <v>0</v>
      </c>
      <c r="AO5" s="71" t="s">
        <v>0</v>
      </c>
      <c r="AP5" s="85" t="s">
        <v>0</v>
      </c>
      <c r="AQ5" s="85" t="s">
        <v>0</v>
      </c>
      <c r="AR5" s="71" t="s">
        <v>0</v>
      </c>
      <c r="AS5" s="85" t="s">
        <v>0</v>
      </c>
      <c r="AT5" s="71" t="s">
        <v>0</v>
      </c>
      <c r="AU5" s="71" t="s">
        <v>0</v>
      </c>
      <c r="AV5" s="71" t="s">
        <v>0</v>
      </c>
      <c r="AW5" s="71" t="s">
        <v>0</v>
      </c>
      <c r="AX5" s="71" t="s">
        <v>0</v>
      </c>
      <c r="AY5" s="71" t="s">
        <v>0</v>
      </c>
      <c r="AZ5" s="71" t="s">
        <v>0</v>
      </c>
      <c r="BA5" s="92">
        <v>902.00000000000011</v>
      </c>
      <c r="BB5" s="92" t="s">
        <v>1</v>
      </c>
      <c r="BC5" s="92">
        <v>902.00000000000011</v>
      </c>
      <c r="BD5" s="92">
        <v>902.00000000000011</v>
      </c>
      <c r="BE5" s="92">
        <v>902.00000000000011</v>
      </c>
      <c r="BF5" s="92">
        <v>1012.0000000000001</v>
      </c>
      <c r="BG5" s="92">
        <v>1012.0000000000001</v>
      </c>
      <c r="BH5" s="92">
        <v>1012.0000000000001</v>
      </c>
      <c r="BI5" s="92">
        <v>1012.0000000000001</v>
      </c>
      <c r="BJ5" s="92">
        <v>1012.0000000000001</v>
      </c>
      <c r="BK5" s="92">
        <v>3410.0000000000005</v>
      </c>
      <c r="BL5" s="92">
        <v>1012.0000000000001</v>
      </c>
      <c r="BM5" s="79" t="s">
        <v>609</v>
      </c>
      <c r="BN5" s="79" t="s">
        <v>610</v>
      </c>
      <c r="BO5" s="79" t="s">
        <v>348</v>
      </c>
      <c r="BP5" s="79" t="s">
        <v>627</v>
      </c>
      <c r="BQ5" s="80">
        <v>1800000</v>
      </c>
      <c r="BR5" s="79" t="s">
        <v>612</v>
      </c>
      <c r="BS5" s="79" t="s">
        <v>613</v>
      </c>
      <c r="BT5" s="79" t="s">
        <v>614</v>
      </c>
      <c r="BU5" s="79" t="s">
        <v>585</v>
      </c>
      <c r="BV5" s="79" t="s">
        <v>615</v>
      </c>
      <c r="BW5" s="79" t="s">
        <v>616</v>
      </c>
      <c r="BX5" s="79" t="s">
        <v>617</v>
      </c>
      <c r="BY5" s="79" t="s">
        <v>618</v>
      </c>
      <c r="BZ5" s="79" t="s">
        <v>619</v>
      </c>
      <c r="CA5" s="79" t="s">
        <v>620</v>
      </c>
      <c r="CB5" s="79" t="s">
        <v>585</v>
      </c>
      <c r="CC5" s="79" t="s">
        <v>585</v>
      </c>
      <c r="CD5" s="79" t="s">
        <v>585</v>
      </c>
      <c r="CE5" s="79" t="s">
        <v>590</v>
      </c>
      <c r="CF5" s="79" t="s">
        <v>590</v>
      </c>
      <c r="CG5" s="79" t="s">
        <v>621</v>
      </c>
      <c r="CH5" s="79" t="s">
        <v>592</v>
      </c>
      <c r="CI5" s="79" t="s">
        <v>606</v>
      </c>
      <c r="CJ5" s="79" t="s">
        <v>585</v>
      </c>
      <c r="CK5" s="79" t="s">
        <v>585</v>
      </c>
      <c r="CL5" s="79" t="s">
        <v>594</v>
      </c>
      <c r="CM5" s="79" t="s">
        <v>585</v>
      </c>
      <c r="CN5" s="79" t="s">
        <v>585</v>
      </c>
      <c r="CO5" s="79" t="s">
        <v>622</v>
      </c>
      <c r="CP5" s="79" t="s">
        <v>623</v>
      </c>
      <c r="CQ5" s="79" t="s">
        <v>624</v>
      </c>
      <c r="CR5" s="79" t="s">
        <v>625</v>
      </c>
      <c r="CS5" s="79" t="s">
        <v>626</v>
      </c>
      <c r="CT5" s="79" t="s">
        <v>590</v>
      </c>
      <c r="CU5" s="79" t="s">
        <v>0</v>
      </c>
      <c r="CV5" s="299"/>
      <c r="CW5" s="69" t="str">
        <f t="shared" si="1"/>
        <v>AC3567</v>
      </c>
      <c r="CX5" s="69" t="str">
        <f t="shared" si="0"/>
        <v>FBI</v>
      </c>
      <c r="CY5" s="116" t="s">
        <v>159</v>
      </c>
      <c r="CZ5" s="69" t="str">
        <f t="shared" si="2"/>
        <v>MFD-Colour_FBI_L_4Y</v>
      </c>
    </row>
    <row r="6" spans="1:104" ht="12.75" customHeight="1" x14ac:dyDescent="0.2">
      <c r="A6" s="69" t="s">
        <v>540</v>
      </c>
      <c r="B6" s="69" t="s">
        <v>127</v>
      </c>
      <c r="C6" s="69" t="s">
        <v>352</v>
      </c>
      <c r="D6" s="69" t="s">
        <v>523</v>
      </c>
      <c r="E6" s="70" t="s">
        <v>157</v>
      </c>
      <c r="F6" s="70">
        <v>1</v>
      </c>
      <c r="G6" s="69" t="s">
        <v>52</v>
      </c>
      <c r="H6" s="135" t="s">
        <v>1927</v>
      </c>
      <c r="I6" s="139" t="s">
        <v>1765</v>
      </c>
      <c r="J6" s="135">
        <v>45</v>
      </c>
      <c r="K6" s="136">
        <v>2100000</v>
      </c>
      <c r="L6" s="136">
        <v>207000</v>
      </c>
      <c r="M6" s="137">
        <v>5201.8999999999996</v>
      </c>
      <c r="N6" s="138">
        <v>5.9344999999999997E-3</v>
      </c>
      <c r="O6" s="138">
        <v>5.9345000000000002E-2</v>
      </c>
      <c r="P6" s="100">
        <v>9.3500000000000007E-3</v>
      </c>
      <c r="Q6" s="100">
        <v>7.1500000000000008E-2</v>
      </c>
      <c r="R6" s="100">
        <v>1.7600000000000001E-2</v>
      </c>
      <c r="S6" s="100">
        <v>0.13200000000000001</v>
      </c>
      <c r="T6" s="100">
        <v>9.3500000000000007E-3</v>
      </c>
      <c r="U6" s="100">
        <v>7.1500000000000008E-2</v>
      </c>
      <c r="V6" s="100">
        <v>9.3500000000000007E-3</v>
      </c>
      <c r="W6" s="100">
        <v>7.1500000000000008E-2</v>
      </c>
      <c r="X6" s="100">
        <v>9.3500000000000007E-3</v>
      </c>
      <c r="Y6" s="100">
        <v>7.1500000000000008E-2</v>
      </c>
      <c r="Z6" s="100">
        <v>1.7600000000000001E-2</v>
      </c>
      <c r="AA6" s="100">
        <v>0.13200000000000001</v>
      </c>
      <c r="AB6" s="100">
        <v>1.7600000000000001E-2</v>
      </c>
      <c r="AC6" s="100">
        <v>0.13200000000000001</v>
      </c>
      <c r="AD6" s="100">
        <v>1.7600000000000001E-2</v>
      </c>
      <c r="AE6" s="100">
        <v>0.13200000000000001</v>
      </c>
      <c r="AF6" s="100">
        <v>1.7600000000000001E-2</v>
      </c>
      <c r="AG6" s="100">
        <v>0.13200000000000001</v>
      </c>
      <c r="AH6" s="100">
        <v>1.7600000000000001E-2</v>
      </c>
      <c r="AI6" s="100">
        <v>0.13200000000000001</v>
      </c>
      <c r="AJ6" s="100">
        <v>1.7600000000000001E-2</v>
      </c>
      <c r="AK6" s="100">
        <v>0.13200000000000001</v>
      </c>
      <c r="AL6" s="100">
        <v>1.7600000000000001E-2</v>
      </c>
      <c r="AM6" s="100">
        <v>0.13200000000000001</v>
      </c>
      <c r="AN6" s="88" t="s">
        <v>0</v>
      </c>
      <c r="AO6" s="88" t="s">
        <v>0</v>
      </c>
      <c r="AP6" s="92" t="s">
        <v>0</v>
      </c>
      <c r="AQ6" s="92" t="s">
        <v>0</v>
      </c>
      <c r="AR6" s="101" t="s">
        <v>0</v>
      </c>
      <c r="AS6" s="123" t="s">
        <v>0</v>
      </c>
      <c r="AT6" s="92" t="s">
        <v>0</v>
      </c>
      <c r="AU6" s="92" t="s">
        <v>0</v>
      </c>
      <c r="AV6" s="79" t="s">
        <v>0</v>
      </c>
      <c r="AW6" s="80" t="s">
        <v>0</v>
      </c>
      <c r="AX6" s="88" t="s">
        <v>0</v>
      </c>
      <c r="AY6" s="88" t="s">
        <v>0</v>
      </c>
      <c r="AZ6" s="88" t="s">
        <v>0</v>
      </c>
      <c r="BA6" s="92">
        <v>902.00000000000011</v>
      </c>
      <c r="BB6" s="92" t="s">
        <v>1</v>
      </c>
      <c r="BC6" s="92">
        <v>902.00000000000011</v>
      </c>
      <c r="BD6" s="92">
        <v>902.00000000000011</v>
      </c>
      <c r="BE6" s="92">
        <v>902.00000000000011</v>
      </c>
      <c r="BF6" s="92">
        <v>1012.0000000000001</v>
      </c>
      <c r="BG6" s="92">
        <v>1012.0000000000001</v>
      </c>
      <c r="BH6" s="92">
        <v>1012.0000000000001</v>
      </c>
      <c r="BI6" s="92">
        <v>1012.0000000000001</v>
      </c>
      <c r="BJ6" s="92">
        <v>1012.0000000000001</v>
      </c>
      <c r="BK6" s="92">
        <v>3410.0000000000005</v>
      </c>
      <c r="BL6" s="92">
        <v>1012.0000000000001</v>
      </c>
      <c r="BM6" s="303" t="s">
        <v>609</v>
      </c>
      <c r="BN6" s="79" t="s">
        <v>628</v>
      </c>
      <c r="BO6" s="79" t="s">
        <v>348</v>
      </c>
      <c r="BP6" s="80" t="s">
        <v>629</v>
      </c>
      <c r="BQ6" s="80">
        <v>2100000</v>
      </c>
      <c r="BR6" s="79" t="s">
        <v>630</v>
      </c>
      <c r="BS6" s="79" t="s">
        <v>613</v>
      </c>
      <c r="BT6" s="79" t="s">
        <v>614</v>
      </c>
      <c r="BU6" s="79" t="s">
        <v>585</v>
      </c>
      <c r="BV6" s="79" t="s">
        <v>615</v>
      </c>
      <c r="BW6" s="79" t="s">
        <v>616</v>
      </c>
      <c r="BX6" s="79" t="s">
        <v>617</v>
      </c>
      <c r="BY6" s="79" t="s">
        <v>618</v>
      </c>
      <c r="BZ6" s="79" t="s">
        <v>619</v>
      </c>
      <c r="CA6" s="79" t="s">
        <v>620</v>
      </c>
      <c r="CB6" s="79" t="s">
        <v>585</v>
      </c>
      <c r="CC6" s="79" t="s">
        <v>585</v>
      </c>
      <c r="CD6" s="79" t="s">
        <v>585</v>
      </c>
      <c r="CE6" s="79" t="s">
        <v>590</v>
      </c>
      <c r="CF6" s="79" t="s">
        <v>590</v>
      </c>
      <c r="CG6" s="79" t="s">
        <v>631</v>
      </c>
      <c r="CH6" s="79" t="s">
        <v>592</v>
      </c>
      <c r="CI6" s="79" t="s">
        <v>606</v>
      </c>
      <c r="CJ6" s="303" t="s">
        <v>585</v>
      </c>
      <c r="CK6" s="303" t="s">
        <v>585</v>
      </c>
      <c r="CL6" s="303" t="s">
        <v>594</v>
      </c>
      <c r="CM6" s="303" t="s">
        <v>585</v>
      </c>
      <c r="CN6" s="303" t="s">
        <v>585</v>
      </c>
      <c r="CO6" s="303" t="s">
        <v>622</v>
      </c>
      <c r="CP6" s="79" t="s">
        <v>623</v>
      </c>
      <c r="CQ6" s="79" t="s">
        <v>624</v>
      </c>
      <c r="CR6" s="79" t="s">
        <v>625</v>
      </c>
      <c r="CS6" s="79" t="s">
        <v>626</v>
      </c>
      <c r="CT6" s="303" t="s">
        <v>590</v>
      </c>
      <c r="CU6" s="79" t="s">
        <v>0</v>
      </c>
      <c r="CV6" s="299"/>
      <c r="CW6" s="69" t="str">
        <f t="shared" si="1"/>
        <v>AC4571-TH</v>
      </c>
      <c r="CX6" s="69" t="str">
        <f t="shared" si="0"/>
        <v>FBI</v>
      </c>
      <c r="CY6" s="116" t="s">
        <v>157</v>
      </c>
      <c r="CZ6" s="69" t="str">
        <f t="shared" si="2"/>
        <v>MFD-Colour_FBI_M_1Y</v>
      </c>
    </row>
    <row r="7" spans="1:104" ht="12.75" customHeight="1" x14ac:dyDescent="0.2">
      <c r="A7" s="69" t="s">
        <v>541</v>
      </c>
      <c r="B7" s="69" t="s">
        <v>127</v>
      </c>
      <c r="C7" s="69" t="s">
        <v>352</v>
      </c>
      <c r="D7" s="69" t="s">
        <v>523</v>
      </c>
      <c r="E7" s="70" t="s">
        <v>157</v>
      </c>
      <c r="F7" s="70">
        <v>2</v>
      </c>
      <c r="G7" s="69" t="s">
        <v>52</v>
      </c>
      <c r="H7" s="72" t="s">
        <v>965</v>
      </c>
      <c r="I7" s="72" t="s">
        <v>965</v>
      </c>
      <c r="J7" s="97"/>
      <c r="K7" s="98"/>
      <c r="L7" s="98"/>
      <c r="M7" s="99"/>
      <c r="N7" s="94"/>
      <c r="O7" s="94"/>
      <c r="P7" s="76"/>
      <c r="Q7" s="76"/>
      <c r="R7" s="76"/>
      <c r="S7" s="76"/>
      <c r="T7" s="76"/>
      <c r="U7" s="76"/>
      <c r="V7" s="76"/>
      <c r="W7" s="76"/>
      <c r="X7" s="76"/>
      <c r="Y7" s="76"/>
      <c r="Z7" s="76"/>
      <c r="AA7" s="76"/>
      <c r="AB7" s="76"/>
      <c r="AC7" s="76"/>
      <c r="AD7" s="76"/>
      <c r="AE7" s="76"/>
      <c r="AF7" s="76"/>
      <c r="AG7" s="76"/>
      <c r="AH7" s="76"/>
      <c r="AI7" s="76"/>
      <c r="AJ7" s="76"/>
      <c r="AK7" s="76"/>
      <c r="AL7" s="76"/>
      <c r="AM7" s="76"/>
      <c r="AN7" s="95"/>
      <c r="AO7" s="95"/>
      <c r="AP7" s="77"/>
      <c r="AQ7" s="77"/>
      <c r="AR7" s="77"/>
      <c r="AS7" s="77"/>
      <c r="AT7" s="82"/>
      <c r="AU7" s="82"/>
      <c r="AV7" s="95"/>
      <c r="AW7" s="96"/>
      <c r="AX7" s="77"/>
      <c r="AY7" s="77"/>
      <c r="AZ7" s="77"/>
      <c r="BA7" s="77"/>
      <c r="BB7" s="77"/>
      <c r="BC7" s="77"/>
      <c r="BD7" s="77"/>
      <c r="BE7" s="77"/>
      <c r="BF7" s="77"/>
      <c r="BG7" s="77"/>
      <c r="BH7" s="77"/>
      <c r="BI7" s="77"/>
      <c r="BJ7" s="77"/>
      <c r="BK7" s="77"/>
      <c r="BL7" s="77"/>
      <c r="BM7" s="95"/>
      <c r="BN7" s="95"/>
      <c r="BO7" s="95"/>
      <c r="BP7" s="96"/>
      <c r="BQ7" s="96"/>
      <c r="BR7" s="95"/>
      <c r="BS7" s="95"/>
      <c r="BT7" s="95"/>
      <c r="BU7" s="95"/>
      <c r="BV7" s="95"/>
      <c r="BW7" s="95"/>
      <c r="BX7" s="95"/>
      <c r="BY7" s="95"/>
      <c r="BZ7" s="95"/>
      <c r="CA7" s="95"/>
      <c r="CB7" s="95"/>
      <c r="CC7" s="95"/>
      <c r="CD7" s="95"/>
      <c r="CE7" s="95"/>
      <c r="CF7" s="95"/>
      <c r="CG7" s="95"/>
      <c r="CH7" s="95"/>
      <c r="CI7" s="95"/>
      <c r="CJ7" s="95"/>
      <c r="CK7" s="95"/>
      <c r="CL7" s="95"/>
      <c r="CM7" s="95"/>
      <c r="CN7" s="95"/>
      <c r="CO7" s="95"/>
      <c r="CP7" s="95"/>
      <c r="CQ7" s="95"/>
      <c r="CR7" s="95"/>
      <c r="CS7" s="95"/>
      <c r="CT7" s="95"/>
      <c r="CU7" s="95"/>
      <c r="CV7" s="299"/>
      <c r="CW7" s="69"/>
      <c r="CX7" s="69"/>
      <c r="CY7" s="116" t="s">
        <v>157</v>
      </c>
      <c r="CZ7" s="69" t="str">
        <f t="shared" si="2"/>
        <v>MFD-Colour_FBI_M_2N</v>
      </c>
    </row>
    <row r="8" spans="1:104" ht="12.75" customHeight="1" x14ac:dyDescent="0.2">
      <c r="A8" s="69" t="s">
        <v>1826</v>
      </c>
      <c r="B8" s="69" t="s">
        <v>127</v>
      </c>
      <c r="C8" s="69" t="s">
        <v>352</v>
      </c>
      <c r="D8" s="69" t="s">
        <v>523</v>
      </c>
      <c r="E8" s="70" t="s">
        <v>157</v>
      </c>
      <c r="F8" s="70">
        <v>3</v>
      </c>
      <c r="G8" s="69" t="s">
        <v>52</v>
      </c>
      <c r="H8" s="72" t="s">
        <v>965</v>
      </c>
      <c r="I8" s="72" t="s">
        <v>965</v>
      </c>
      <c r="J8" s="72"/>
      <c r="K8" s="73"/>
      <c r="L8" s="73"/>
      <c r="M8" s="74"/>
      <c r="N8" s="75"/>
      <c r="O8" s="75"/>
      <c r="P8" s="100"/>
      <c r="Q8" s="100"/>
      <c r="R8" s="100"/>
      <c r="S8" s="100"/>
      <c r="T8" s="100"/>
      <c r="U8" s="100"/>
      <c r="V8" s="100"/>
      <c r="W8" s="100"/>
      <c r="X8" s="100"/>
      <c r="Y8" s="100"/>
      <c r="Z8" s="100"/>
      <c r="AA8" s="100"/>
      <c r="AB8" s="100"/>
      <c r="AC8" s="100"/>
      <c r="AD8" s="100"/>
      <c r="AE8" s="100"/>
      <c r="AF8" s="100"/>
      <c r="AG8" s="90"/>
      <c r="AH8" s="90"/>
      <c r="AI8" s="90"/>
      <c r="AJ8" s="100"/>
      <c r="AK8" s="100"/>
      <c r="AL8" s="100"/>
      <c r="AM8" s="100"/>
      <c r="AN8" s="79"/>
      <c r="AO8" s="79"/>
      <c r="AP8" s="92"/>
      <c r="AQ8" s="92"/>
      <c r="AR8" s="92"/>
      <c r="AS8" s="77"/>
      <c r="AT8" s="82"/>
      <c r="AU8" s="82"/>
      <c r="AV8" s="95"/>
      <c r="AW8" s="96"/>
      <c r="AX8" s="77"/>
      <c r="AY8" s="77"/>
      <c r="AZ8" s="77"/>
      <c r="BA8" s="92"/>
      <c r="BB8" s="92"/>
      <c r="BC8" s="92"/>
      <c r="BD8" s="92"/>
      <c r="BE8" s="92"/>
      <c r="BF8" s="92"/>
      <c r="BG8" s="92"/>
      <c r="BH8" s="92"/>
      <c r="BI8" s="92"/>
      <c r="BJ8" s="92"/>
      <c r="BK8" s="92"/>
      <c r="BL8" s="92"/>
      <c r="BM8" s="80"/>
      <c r="BN8" s="79"/>
      <c r="BO8" s="79"/>
      <c r="BP8" s="80"/>
      <c r="BQ8" s="80"/>
      <c r="BR8" s="81"/>
      <c r="BS8" s="81"/>
      <c r="BT8" s="81"/>
      <c r="BU8" s="81"/>
      <c r="BV8" s="81"/>
      <c r="BW8" s="81"/>
      <c r="BX8" s="81"/>
      <c r="BY8" s="81"/>
      <c r="BZ8" s="81"/>
      <c r="CA8" s="81"/>
      <c r="CB8" s="81"/>
      <c r="CC8" s="81"/>
      <c r="CD8" s="81"/>
      <c r="CE8" s="81"/>
      <c r="CF8" s="81"/>
      <c r="CG8" s="81"/>
      <c r="CH8" s="81"/>
      <c r="CI8" s="81"/>
      <c r="CJ8" s="81"/>
      <c r="CK8" s="81"/>
      <c r="CL8" s="81"/>
      <c r="CM8" s="81"/>
      <c r="CN8" s="81"/>
      <c r="CO8" s="81"/>
      <c r="CP8" s="81"/>
      <c r="CQ8" s="81"/>
      <c r="CR8" s="95"/>
      <c r="CS8" s="81"/>
      <c r="CT8" s="81"/>
      <c r="CU8" s="81"/>
      <c r="CV8" s="299"/>
      <c r="CW8" s="69" t="str">
        <f t="shared" si="1"/>
        <v/>
      </c>
      <c r="CX8" s="69" t="str">
        <f t="shared" si="0"/>
        <v/>
      </c>
      <c r="CY8" s="116"/>
      <c r="CZ8" s="69" t="str">
        <f t="shared" si="2"/>
        <v>MFD-Colour_FBI_M_3N</v>
      </c>
    </row>
    <row r="9" spans="1:104" ht="12.75" customHeight="1" x14ac:dyDescent="0.2">
      <c r="A9" s="69" t="s">
        <v>1827</v>
      </c>
      <c r="B9" s="69" t="s">
        <v>127</v>
      </c>
      <c r="C9" s="69" t="s">
        <v>352</v>
      </c>
      <c r="D9" s="69" t="s">
        <v>523</v>
      </c>
      <c r="E9" s="70" t="s">
        <v>157</v>
      </c>
      <c r="F9" s="70">
        <v>4</v>
      </c>
      <c r="G9" s="69" t="s">
        <v>52</v>
      </c>
      <c r="H9" s="72" t="s">
        <v>965</v>
      </c>
      <c r="I9" s="72" t="s">
        <v>965</v>
      </c>
      <c r="J9" s="72"/>
      <c r="K9" s="73"/>
      <c r="L9" s="73"/>
      <c r="M9" s="74"/>
      <c r="N9" s="75"/>
      <c r="O9" s="75"/>
      <c r="P9" s="100"/>
      <c r="Q9" s="100"/>
      <c r="R9" s="100"/>
      <c r="S9" s="100"/>
      <c r="T9" s="100"/>
      <c r="U9" s="100"/>
      <c r="V9" s="100"/>
      <c r="W9" s="100"/>
      <c r="X9" s="100"/>
      <c r="Y9" s="100"/>
      <c r="Z9" s="100"/>
      <c r="AA9" s="100"/>
      <c r="AB9" s="100"/>
      <c r="AC9" s="100"/>
      <c r="AD9" s="100"/>
      <c r="AE9" s="100"/>
      <c r="AF9" s="100"/>
      <c r="AG9" s="90"/>
      <c r="AH9" s="90"/>
      <c r="AI9" s="90"/>
      <c r="AJ9" s="100"/>
      <c r="AK9" s="100"/>
      <c r="AL9" s="100"/>
      <c r="AM9" s="100"/>
      <c r="AN9" s="79"/>
      <c r="AO9" s="79"/>
      <c r="AP9" s="92"/>
      <c r="AQ9" s="92"/>
      <c r="AR9" s="92"/>
      <c r="AS9" s="77"/>
      <c r="AT9" s="82"/>
      <c r="AU9" s="82"/>
      <c r="AV9" s="95"/>
      <c r="AW9" s="96"/>
      <c r="AX9" s="77"/>
      <c r="AY9" s="77"/>
      <c r="AZ9" s="77"/>
      <c r="BA9" s="92"/>
      <c r="BB9" s="92"/>
      <c r="BC9" s="92"/>
      <c r="BD9" s="92"/>
      <c r="BE9" s="92"/>
      <c r="BF9" s="92"/>
      <c r="BG9" s="92"/>
      <c r="BH9" s="92"/>
      <c r="BI9" s="92"/>
      <c r="BJ9" s="92"/>
      <c r="BK9" s="92"/>
      <c r="BL9" s="92"/>
      <c r="BM9" s="80"/>
      <c r="BN9" s="79"/>
      <c r="BO9" s="79"/>
      <c r="BP9" s="80"/>
      <c r="BQ9" s="80"/>
      <c r="BR9" s="81"/>
      <c r="BS9" s="81"/>
      <c r="BT9" s="81"/>
      <c r="BU9" s="81"/>
      <c r="BV9" s="81"/>
      <c r="BW9" s="81"/>
      <c r="BX9" s="81"/>
      <c r="BY9" s="81"/>
      <c r="BZ9" s="81"/>
      <c r="CA9" s="81"/>
      <c r="CB9" s="81"/>
      <c r="CC9" s="81"/>
      <c r="CD9" s="81"/>
      <c r="CE9" s="81"/>
      <c r="CF9" s="81"/>
      <c r="CG9" s="81"/>
      <c r="CH9" s="81"/>
      <c r="CI9" s="81"/>
      <c r="CJ9" s="81"/>
      <c r="CK9" s="81"/>
      <c r="CL9" s="81"/>
      <c r="CM9" s="81"/>
      <c r="CN9" s="81"/>
      <c r="CO9" s="81"/>
      <c r="CP9" s="81"/>
      <c r="CQ9" s="81"/>
      <c r="CR9" s="95"/>
      <c r="CS9" s="81"/>
      <c r="CT9" s="81"/>
      <c r="CU9" s="81"/>
      <c r="CV9" s="299"/>
      <c r="CW9" s="69" t="str">
        <f t="shared" si="1"/>
        <v/>
      </c>
      <c r="CX9" s="69" t="str">
        <f t="shared" si="0"/>
        <v/>
      </c>
      <c r="CY9" s="116"/>
      <c r="CZ9" s="69" t="str">
        <f t="shared" si="2"/>
        <v>MFD-Colour_FBI_M_4N</v>
      </c>
    </row>
    <row r="10" spans="1:104" ht="12.75" customHeight="1" x14ac:dyDescent="0.2">
      <c r="A10" s="69" t="s">
        <v>542</v>
      </c>
      <c r="B10" s="69" t="s">
        <v>127</v>
      </c>
      <c r="C10" s="69" t="s">
        <v>352</v>
      </c>
      <c r="D10" s="69" t="s">
        <v>523</v>
      </c>
      <c r="E10" s="70" t="s">
        <v>156</v>
      </c>
      <c r="F10" s="70">
        <v>1</v>
      </c>
      <c r="G10" s="69" t="s">
        <v>53</v>
      </c>
      <c r="H10" s="135" t="s">
        <v>1766</v>
      </c>
      <c r="I10" s="135" t="s">
        <v>1767</v>
      </c>
      <c r="J10" s="135">
        <v>65</v>
      </c>
      <c r="K10" s="136" t="s">
        <v>1768</v>
      </c>
      <c r="L10" s="136">
        <v>342000</v>
      </c>
      <c r="M10" s="137">
        <v>6927.8</v>
      </c>
      <c r="N10" s="138">
        <v>5.9344999999999997E-3</v>
      </c>
      <c r="O10" s="138">
        <v>5.9345000000000002E-2</v>
      </c>
      <c r="P10" s="100">
        <v>9.3500000000000007E-3</v>
      </c>
      <c r="Q10" s="100">
        <v>7.1500000000000008E-2</v>
      </c>
      <c r="R10" s="100">
        <v>1.7600000000000001E-2</v>
      </c>
      <c r="S10" s="100">
        <v>0.13200000000000001</v>
      </c>
      <c r="T10" s="100">
        <v>9.3500000000000007E-3</v>
      </c>
      <c r="U10" s="100">
        <v>7.1500000000000008E-2</v>
      </c>
      <c r="V10" s="100">
        <v>9.3500000000000007E-3</v>
      </c>
      <c r="W10" s="100">
        <v>7.1500000000000008E-2</v>
      </c>
      <c r="X10" s="100">
        <v>9.3500000000000007E-3</v>
      </c>
      <c r="Y10" s="100">
        <v>7.1500000000000008E-2</v>
      </c>
      <c r="Z10" s="100">
        <v>1.7600000000000001E-2</v>
      </c>
      <c r="AA10" s="100">
        <v>0.13200000000000001</v>
      </c>
      <c r="AB10" s="100">
        <v>1.7600000000000001E-2</v>
      </c>
      <c r="AC10" s="100">
        <v>0.13200000000000001</v>
      </c>
      <c r="AD10" s="100">
        <v>1.7600000000000001E-2</v>
      </c>
      <c r="AE10" s="100">
        <v>0.13200000000000001</v>
      </c>
      <c r="AF10" s="100">
        <v>1.7600000000000001E-2</v>
      </c>
      <c r="AG10" s="100">
        <v>0.13200000000000001</v>
      </c>
      <c r="AH10" s="100">
        <v>1.7600000000000001E-2</v>
      </c>
      <c r="AI10" s="100">
        <v>0.13200000000000001</v>
      </c>
      <c r="AJ10" s="100">
        <v>1.7600000000000001E-2</v>
      </c>
      <c r="AK10" s="100">
        <v>0.13200000000000001</v>
      </c>
      <c r="AL10" s="100">
        <v>1.7600000000000001E-2</v>
      </c>
      <c r="AM10" s="100">
        <v>0.13200000000000001</v>
      </c>
      <c r="AN10" s="79" t="s">
        <v>0</v>
      </c>
      <c r="AO10" s="79" t="s">
        <v>0</v>
      </c>
      <c r="AP10" s="92" t="s">
        <v>0</v>
      </c>
      <c r="AQ10" s="92" t="s">
        <v>0</v>
      </c>
      <c r="AR10" s="92" t="s">
        <v>0</v>
      </c>
      <c r="AS10" s="92" t="s">
        <v>0</v>
      </c>
      <c r="AT10" s="82" t="s">
        <v>0</v>
      </c>
      <c r="AU10" s="82" t="s">
        <v>0</v>
      </c>
      <c r="AV10" s="79" t="s">
        <v>0</v>
      </c>
      <c r="AW10" s="80" t="s">
        <v>0</v>
      </c>
      <c r="AX10" s="92" t="s">
        <v>0</v>
      </c>
      <c r="AY10" s="92" t="s">
        <v>0</v>
      </c>
      <c r="AZ10" s="92" t="s">
        <v>0</v>
      </c>
      <c r="BA10" s="92">
        <v>902.00000000000011</v>
      </c>
      <c r="BB10" s="92" t="s">
        <v>1</v>
      </c>
      <c r="BC10" s="92">
        <v>902.00000000000011</v>
      </c>
      <c r="BD10" s="92">
        <v>902.00000000000011</v>
      </c>
      <c r="BE10" s="92">
        <v>902.00000000000011</v>
      </c>
      <c r="BF10" s="92">
        <v>1012.0000000000001</v>
      </c>
      <c r="BG10" s="92">
        <v>1012.0000000000001</v>
      </c>
      <c r="BH10" s="92">
        <v>1012.0000000000001</v>
      </c>
      <c r="BI10" s="92">
        <v>1012.0000000000001</v>
      </c>
      <c r="BJ10" s="92">
        <v>1012.0000000000001</v>
      </c>
      <c r="BK10" s="92">
        <v>3410.0000000000005</v>
      </c>
      <c r="BL10" s="92">
        <v>1012.0000000000001</v>
      </c>
      <c r="BM10" s="80" t="s">
        <v>609</v>
      </c>
      <c r="BN10" s="79" t="s">
        <v>632</v>
      </c>
      <c r="BO10" s="79" t="s">
        <v>348</v>
      </c>
      <c r="BP10" s="80" t="s">
        <v>633</v>
      </c>
      <c r="BQ10" s="80">
        <v>2700000</v>
      </c>
      <c r="BR10" s="79" t="s">
        <v>634</v>
      </c>
      <c r="BS10" s="79" t="s">
        <v>613</v>
      </c>
      <c r="BT10" s="79" t="s">
        <v>614</v>
      </c>
      <c r="BU10" s="79" t="s">
        <v>585</v>
      </c>
      <c r="BV10" s="79" t="s">
        <v>615</v>
      </c>
      <c r="BW10" s="79" t="s">
        <v>616</v>
      </c>
      <c r="BX10" s="79" t="s">
        <v>635</v>
      </c>
      <c r="BY10" s="79" t="s">
        <v>618</v>
      </c>
      <c r="BZ10" s="79" t="s">
        <v>619</v>
      </c>
      <c r="CA10" s="79" t="s">
        <v>636</v>
      </c>
      <c r="CB10" s="79" t="s">
        <v>585</v>
      </c>
      <c r="CC10" s="79" t="s">
        <v>585</v>
      </c>
      <c r="CD10" s="79" t="s">
        <v>585</v>
      </c>
      <c r="CE10" s="79" t="s">
        <v>590</v>
      </c>
      <c r="CF10" s="79" t="s">
        <v>590</v>
      </c>
      <c r="CG10" s="79" t="s">
        <v>637</v>
      </c>
      <c r="CH10" s="79" t="s">
        <v>592</v>
      </c>
      <c r="CI10" s="79" t="s">
        <v>606</v>
      </c>
      <c r="CJ10" s="79" t="s">
        <v>585</v>
      </c>
      <c r="CK10" s="79" t="s">
        <v>585</v>
      </c>
      <c r="CL10" s="79" t="s">
        <v>594</v>
      </c>
      <c r="CM10" s="79" t="s">
        <v>585</v>
      </c>
      <c r="CN10" s="79" t="s">
        <v>585</v>
      </c>
      <c r="CO10" s="79" t="s">
        <v>622</v>
      </c>
      <c r="CP10" s="79" t="s">
        <v>623</v>
      </c>
      <c r="CQ10" s="79" t="s">
        <v>624</v>
      </c>
      <c r="CR10" s="79" t="s">
        <v>625</v>
      </c>
      <c r="CS10" s="79" t="s">
        <v>626</v>
      </c>
      <c r="CT10" s="79" t="s">
        <v>590</v>
      </c>
      <c r="CU10" s="79" t="s">
        <v>0</v>
      </c>
      <c r="CV10" s="299"/>
      <c r="CW10" s="69" t="str">
        <f t="shared" si="1"/>
        <v>AC6571-T</v>
      </c>
      <c r="CX10" s="69" t="str">
        <f t="shared" si="0"/>
        <v>FBI</v>
      </c>
      <c r="CY10" s="116" t="s">
        <v>156</v>
      </c>
      <c r="CZ10" s="69" t="str">
        <f t="shared" si="2"/>
        <v>MFD-Colour_FBI_H_1Y</v>
      </c>
    </row>
    <row r="11" spans="1:104" ht="12.75" customHeight="1" x14ac:dyDescent="0.2">
      <c r="A11" s="69" t="s">
        <v>543</v>
      </c>
      <c r="B11" s="69" t="s">
        <v>127</v>
      </c>
      <c r="C11" s="69" t="s">
        <v>352</v>
      </c>
      <c r="D11" s="69" t="s">
        <v>523</v>
      </c>
      <c r="E11" s="70" t="s">
        <v>156</v>
      </c>
      <c r="F11" s="70">
        <v>2</v>
      </c>
      <c r="G11" s="69" t="s">
        <v>53</v>
      </c>
      <c r="H11" s="135" t="s">
        <v>1769</v>
      </c>
      <c r="I11" s="135" t="s">
        <v>1770</v>
      </c>
      <c r="J11" s="135">
        <v>70</v>
      </c>
      <c r="K11" s="136">
        <v>3000000</v>
      </c>
      <c r="L11" s="136">
        <v>381000</v>
      </c>
      <c r="M11" s="137">
        <v>9054.1</v>
      </c>
      <c r="N11" s="138">
        <v>5.9344999999999997E-3</v>
      </c>
      <c r="O11" s="138">
        <v>5.9345000000000002E-2</v>
      </c>
      <c r="P11" s="100">
        <v>9.3500000000000007E-3</v>
      </c>
      <c r="Q11" s="100">
        <v>7.1500000000000008E-2</v>
      </c>
      <c r="R11" s="100">
        <v>1.7600000000000001E-2</v>
      </c>
      <c r="S11" s="100">
        <v>0.13200000000000001</v>
      </c>
      <c r="T11" s="100">
        <v>9.3500000000000007E-3</v>
      </c>
      <c r="U11" s="100">
        <v>7.1500000000000008E-2</v>
      </c>
      <c r="V11" s="100">
        <v>9.3500000000000007E-3</v>
      </c>
      <c r="W11" s="100">
        <v>7.1500000000000008E-2</v>
      </c>
      <c r="X11" s="100">
        <v>9.3500000000000007E-3</v>
      </c>
      <c r="Y11" s="100">
        <v>7.1500000000000008E-2</v>
      </c>
      <c r="Z11" s="100">
        <v>1.7600000000000001E-2</v>
      </c>
      <c r="AA11" s="100">
        <v>0.13200000000000001</v>
      </c>
      <c r="AB11" s="100">
        <v>1.7600000000000001E-2</v>
      </c>
      <c r="AC11" s="100">
        <v>0.13200000000000001</v>
      </c>
      <c r="AD11" s="100">
        <v>1.7600000000000001E-2</v>
      </c>
      <c r="AE11" s="100">
        <v>0.13200000000000001</v>
      </c>
      <c r="AF11" s="100">
        <v>1.7600000000000001E-2</v>
      </c>
      <c r="AG11" s="100">
        <v>0.13200000000000001</v>
      </c>
      <c r="AH11" s="100">
        <v>1.7600000000000001E-2</v>
      </c>
      <c r="AI11" s="100">
        <v>0.13200000000000001</v>
      </c>
      <c r="AJ11" s="100">
        <v>1.7600000000000001E-2</v>
      </c>
      <c r="AK11" s="100">
        <v>0.13200000000000001</v>
      </c>
      <c r="AL11" s="100">
        <v>1.7600000000000001E-2</v>
      </c>
      <c r="AM11" s="100">
        <v>0.13200000000000001</v>
      </c>
      <c r="AN11" s="79" t="s">
        <v>0</v>
      </c>
      <c r="AO11" s="79" t="s">
        <v>0</v>
      </c>
      <c r="AP11" s="92" t="s">
        <v>0</v>
      </c>
      <c r="AQ11" s="92" t="s">
        <v>0</v>
      </c>
      <c r="AR11" s="92" t="s">
        <v>0</v>
      </c>
      <c r="AS11" s="92" t="s">
        <v>0</v>
      </c>
      <c r="AT11" s="82" t="s">
        <v>0</v>
      </c>
      <c r="AU11" s="82" t="s">
        <v>0</v>
      </c>
      <c r="AV11" s="79" t="s">
        <v>0</v>
      </c>
      <c r="AW11" s="80" t="s">
        <v>0</v>
      </c>
      <c r="AX11" s="92" t="s">
        <v>0</v>
      </c>
      <c r="AY11" s="92" t="s">
        <v>0</v>
      </c>
      <c r="AZ11" s="92" t="s">
        <v>0</v>
      </c>
      <c r="BA11" s="92">
        <v>902.00000000000011</v>
      </c>
      <c r="BB11" s="92" t="s">
        <v>1</v>
      </c>
      <c r="BC11" s="92">
        <v>902.00000000000011</v>
      </c>
      <c r="BD11" s="92">
        <v>902.00000000000011</v>
      </c>
      <c r="BE11" s="92">
        <v>902.00000000000011</v>
      </c>
      <c r="BF11" s="92">
        <v>1012.0000000000001</v>
      </c>
      <c r="BG11" s="92">
        <v>1012.0000000000001</v>
      </c>
      <c r="BH11" s="92">
        <v>1012.0000000000001</v>
      </c>
      <c r="BI11" s="92">
        <v>1012.0000000000001</v>
      </c>
      <c r="BJ11" s="92">
        <v>1012.0000000000001</v>
      </c>
      <c r="BK11" s="92">
        <v>3410.0000000000005</v>
      </c>
      <c r="BL11" s="92">
        <v>1012.0000000000001</v>
      </c>
      <c r="BM11" s="80" t="s">
        <v>609</v>
      </c>
      <c r="BN11" s="79" t="s">
        <v>632</v>
      </c>
      <c r="BO11" s="79" t="s">
        <v>348</v>
      </c>
      <c r="BP11" s="80" t="s">
        <v>638</v>
      </c>
      <c r="BQ11" s="80">
        <v>3000000</v>
      </c>
      <c r="BR11" s="79" t="s">
        <v>634</v>
      </c>
      <c r="BS11" s="79" t="s">
        <v>613</v>
      </c>
      <c r="BT11" s="79" t="s">
        <v>614</v>
      </c>
      <c r="BU11" s="79" t="s">
        <v>585</v>
      </c>
      <c r="BV11" s="79" t="s">
        <v>615</v>
      </c>
      <c r="BW11" s="79" t="s">
        <v>616</v>
      </c>
      <c r="BX11" s="79" t="s">
        <v>635</v>
      </c>
      <c r="BY11" s="79" t="s">
        <v>618</v>
      </c>
      <c r="BZ11" s="79" t="s">
        <v>619</v>
      </c>
      <c r="CA11" s="79" t="s">
        <v>636</v>
      </c>
      <c r="CB11" s="79" t="s">
        <v>585</v>
      </c>
      <c r="CC11" s="79" t="s">
        <v>585</v>
      </c>
      <c r="CD11" s="79" t="s">
        <v>585</v>
      </c>
      <c r="CE11" s="79" t="s">
        <v>590</v>
      </c>
      <c r="CF11" s="79" t="s">
        <v>590</v>
      </c>
      <c r="CG11" s="79" t="s">
        <v>637</v>
      </c>
      <c r="CH11" s="79" t="s">
        <v>592</v>
      </c>
      <c r="CI11" s="79" t="s">
        <v>606</v>
      </c>
      <c r="CJ11" s="79" t="s">
        <v>585</v>
      </c>
      <c r="CK11" s="79" t="s">
        <v>585</v>
      </c>
      <c r="CL11" s="79" t="s">
        <v>594</v>
      </c>
      <c r="CM11" s="79" t="s">
        <v>585</v>
      </c>
      <c r="CN11" s="79" t="s">
        <v>585</v>
      </c>
      <c r="CO11" s="79" t="s">
        <v>622</v>
      </c>
      <c r="CP11" s="79" t="s">
        <v>623</v>
      </c>
      <c r="CQ11" s="79" t="s">
        <v>624</v>
      </c>
      <c r="CR11" s="79" t="s">
        <v>625</v>
      </c>
      <c r="CS11" s="79" t="s">
        <v>626</v>
      </c>
      <c r="CT11" s="79" t="s">
        <v>590</v>
      </c>
      <c r="CU11" s="79" t="s">
        <v>0</v>
      </c>
      <c r="CV11" s="299"/>
      <c r="CW11" s="69" t="str">
        <f t="shared" si="1"/>
        <v>AC7071-T</v>
      </c>
      <c r="CX11" s="69" t="str">
        <f t="shared" si="0"/>
        <v>FBI</v>
      </c>
      <c r="CY11" s="116" t="s">
        <v>156</v>
      </c>
      <c r="CZ11" s="69" t="str">
        <f t="shared" si="2"/>
        <v>MFD-Colour_FBI_H_2Y</v>
      </c>
    </row>
    <row r="12" spans="1:104" ht="12.75" customHeight="1" x14ac:dyDescent="0.2">
      <c r="A12" s="69" t="s">
        <v>544</v>
      </c>
      <c r="B12" s="69" t="s">
        <v>127</v>
      </c>
      <c r="C12" s="69" t="s">
        <v>352</v>
      </c>
      <c r="D12" s="69" t="s">
        <v>523</v>
      </c>
      <c r="E12" s="70" t="s">
        <v>156</v>
      </c>
      <c r="F12" s="70">
        <v>3</v>
      </c>
      <c r="G12" s="69" t="s">
        <v>53</v>
      </c>
      <c r="H12" s="135" t="s">
        <v>556</v>
      </c>
      <c r="I12" s="135" t="s">
        <v>557</v>
      </c>
      <c r="J12" s="135">
        <v>75</v>
      </c>
      <c r="K12" s="136">
        <v>4800000</v>
      </c>
      <c r="L12" s="136">
        <v>422000</v>
      </c>
      <c r="M12" s="137">
        <v>14714.7</v>
      </c>
      <c r="N12" s="138">
        <v>8.8000000000000005E-3</v>
      </c>
      <c r="O12" s="138">
        <v>5.9345000000000002E-2</v>
      </c>
      <c r="P12" s="100">
        <v>9.3500000000000007E-3</v>
      </c>
      <c r="Q12" s="100">
        <v>7.1500000000000008E-2</v>
      </c>
      <c r="R12" s="100">
        <v>1.7600000000000001E-2</v>
      </c>
      <c r="S12" s="100">
        <v>0.13200000000000001</v>
      </c>
      <c r="T12" s="100">
        <v>9.3500000000000007E-3</v>
      </c>
      <c r="U12" s="100">
        <v>7.1500000000000008E-2</v>
      </c>
      <c r="V12" s="100">
        <v>9.3500000000000007E-3</v>
      </c>
      <c r="W12" s="100">
        <v>7.1500000000000008E-2</v>
      </c>
      <c r="X12" s="100">
        <v>9.3500000000000007E-3</v>
      </c>
      <c r="Y12" s="100">
        <v>7.1500000000000008E-2</v>
      </c>
      <c r="Z12" s="100">
        <v>1.7600000000000001E-2</v>
      </c>
      <c r="AA12" s="100">
        <v>0.13200000000000001</v>
      </c>
      <c r="AB12" s="100">
        <v>1.7600000000000001E-2</v>
      </c>
      <c r="AC12" s="100">
        <v>0.13200000000000001</v>
      </c>
      <c r="AD12" s="100">
        <v>1.7600000000000001E-2</v>
      </c>
      <c r="AE12" s="100">
        <v>0.13200000000000001</v>
      </c>
      <c r="AF12" s="100">
        <v>1.7600000000000001E-2</v>
      </c>
      <c r="AG12" s="100">
        <v>0.13200000000000001</v>
      </c>
      <c r="AH12" s="100">
        <v>1.7600000000000001E-2</v>
      </c>
      <c r="AI12" s="100">
        <v>0.13200000000000001</v>
      </c>
      <c r="AJ12" s="100">
        <v>1.7600000000000001E-2</v>
      </c>
      <c r="AK12" s="100">
        <v>0.13200000000000001</v>
      </c>
      <c r="AL12" s="100">
        <v>1.7600000000000001E-2</v>
      </c>
      <c r="AM12" s="100">
        <v>0.13200000000000001</v>
      </c>
      <c r="AN12" s="79" t="s">
        <v>0</v>
      </c>
      <c r="AO12" s="79" t="s">
        <v>0</v>
      </c>
      <c r="AP12" s="92" t="s">
        <v>0</v>
      </c>
      <c r="AQ12" s="92" t="s">
        <v>0</v>
      </c>
      <c r="AR12" s="92" t="s">
        <v>0</v>
      </c>
      <c r="AS12" s="92" t="s">
        <v>0</v>
      </c>
      <c r="AT12" s="82" t="s">
        <v>0</v>
      </c>
      <c r="AU12" s="82" t="s">
        <v>0</v>
      </c>
      <c r="AV12" s="79" t="s">
        <v>0</v>
      </c>
      <c r="AW12" s="80" t="s">
        <v>0</v>
      </c>
      <c r="AX12" s="92" t="s">
        <v>0</v>
      </c>
      <c r="AY12" s="92" t="s">
        <v>0</v>
      </c>
      <c r="AZ12" s="92" t="s">
        <v>0</v>
      </c>
      <c r="BA12" s="92">
        <v>902.00000000000011</v>
      </c>
      <c r="BB12" s="92" t="s">
        <v>1</v>
      </c>
      <c r="BC12" s="92">
        <v>902.00000000000011</v>
      </c>
      <c r="BD12" s="92">
        <v>902.00000000000011</v>
      </c>
      <c r="BE12" s="92">
        <v>902.00000000000011</v>
      </c>
      <c r="BF12" s="92">
        <v>1012.0000000000001</v>
      </c>
      <c r="BG12" s="92">
        <v>1012.0000000000001</v>
      </c>
      <c r="BH12" s="92">
        <v>1012.0000000000001</v>
      </c>
      <c r="BI12" s="92">
        <v>1012.0000000000001</v>
      </c>
      <c r="BJ12" s="92">
        <v>1012.0000000000001</v>
      </c>
      <c r="BK12" s="92">
        <v>3410.0000000000005</v>
      </c>
      <c r="BL12" s="92">
        <v>1012.0000000000001</v>
      </c>
      <c r="BM12" s="80" t="s">
        <v>639</v>
      </c>
      <c r="BN12" s="79" t="s">
        <v>640</v>
      </c>
      <c r="BO12" s="79" t="s">
        <v>641</v>
      </c>
      <c r="BP12" s="80" t="s">
        <v>642</v>
      </c>
      <c r="BQ12" s="80">
        <v>4800000</v>
      </c>
      <c r="BR12" s="79" t="s">
        <v>643</v>
      </c>
      <c r="BS12" s="79" t="s">
        <v>644</v>
      </c>
      <c r="BT12" s="79" t="s">
        <v>645</v>
      </c>
      <c r="BU12" s="79" t="s">
        <v>585</v>
      </c>
      <c r="BV12" s="79" t="s">
        <v>615</v>
      </c>
      <c r="BW12" s="79" t="s">
        <v>616</v>
      </c>
      <c r="BX12" s="79" t="s">
        <v>646</v>
      </c>
      <c r="BY12" s="79" t="s">
        <v>647</v>
      </c>
      <c r="BZ12" s="79" t="s">
        <v>648</v>
      </c>
      <c r="CA12" s="79" t="s">
        <v>636</v>
      </c>
      <c r="CB12" s="79" t="s">
        <v>585</v>
      </c>
      <c r="CC12" s="79" t="s">
        <v>585</v>
      </c>
      <c r="CD12" s="79" t="s">
        <v>585</v>
      </c>
      <c r="CE12" s="79" t="s">
        <v>590</v>
      </c>
      <c r="CF12" s="79" t="s">
        <v>590</v>
      </c>
      <c r="CG12" s="79" t="s">
        <v>649</v>
      </c>
      <c r="CH12" s="79" t="s">
        <v>592</v>
      </c>
      <c r="CI12" s="79" t="s">
        <v>606</v>
      </c>
      <c r="CJ12" s="79" t="s">
        <v>585</v>
      </c>
      <c r="CK12" s="79" t="s">
        <v>585</v>
      </c>
      <c r="CL12" s="79" t="s">
        <v>594</v>
      </c>
      <c r="CM12" s="79" t="s">
        <v>585</v>
      </c>
      <c r="CN12" s="79" t="s">
        <v>585</v>
      </c>
      <c r="CO12" s="79" t="s">
        <v>622</v>
      </c>
      <c r="CP12" s="79" t="s">
        <v>650</v>
      </c>
      <c r="CQ12" s="79" t="s">
        <v>651</v>
      </c>
      <c r="CR12" s="79" t="s">
        <v>652</v>
      </c>
      <c r="CS12" s="79" t="s">
        <v>626</v>
      </c>
      <c r="CT12" s="79" t="s">
        <v>590</v>
      </c>
      <c r="CU12" s="79" t="s">
        <v>0</v>
      </c>
      <c r="CV12" s="299"/>
      <c r="CW12" s="69" t="str">
        <f t="shared" si="1"/>
        <v>AC7580</v>
      </c>
      <c r="CX12" s="69" t="str">
        <f t="shared" si="0"/>
        <v>FBI</v>
      </c>
      <c r="CY12" s="116" t="s">
        <v>156</v>
      </c>
      <c r="CZ12" s="69" t="str">
        <f t="shared" si="2"/>
        <v>MFD-Colour_FBI_H_3Y</v>
      </c>
    </row>
    <row r="13" spans="1:104" ht="12.75" customHeight="1" x14ac:dyDescent="0.2">
      <c r="A13" s="69" t="s">
        <v>545</v>
      </c>
      <c r="B13" s="69" t="s">
        <v>127</v>
      </c>
      <c r="C13" s="69" t="s">
        <v>352</v>
      </c>
      <c r="D13" s="69" t="s">
        <v>523</v>
      </c>
      <c r="E13" s="70" t="s">
        <v>156</v>
      </c>
      <c r="F13" s="70">
        <v>4</v>
      </c>
      <c r="G13" s="69" t="s">
        <v>53</v>
      </c>
      <c r="H13" s="135" t="s">
        <v>558</v>
      </c>
      <c r="I13" s="135" t="s">
        <v>559</v>
      </c>
      <c r="J13" s="135">
        <v>81</v>
      </c>
      <c r="K13" s="136">
        <v>4800000</v>
      </c>
      <c r="L13" s="136">
        <v>422000</v>
      </c>
      <c r="M13" s="137">
        <v>16254.7</v>
      </c>
      <c r="N13" s="138">
        <v>8.8000000000000005E-3</v>
      </c>
      <c r="O13" s="138">
        <v>5.9345000000000002E-2</v>
      </c>
      <c r="P13" s="100">
        <v>9.3500000000000007E-3</v>
      </c>
      <c r="Q13" s="100">
        <v>7.1500000000000008E-2</v>
      </c>
      <c r="R13" s="100">
        <v>1.7600000000000001E-2</v>
      </c>
      <c r="S13" s="100">
        <v>0.13200000000000001</v>
      </c>
      <c r="T13" s="100">
        <v>9.3500000000000007E-3</v>
      </c>
      <c r="U13" s="100">
        <v>7.1500000000000008E-2</v>
      </c>
      <c r="V13" s="100">
        <v>9.3500000000000007E-3</v>
      </c>
      <c r="W13" s="100">
        <v>7.1500000000000008E-2</v>
      </c>
      <c r="X13" s="100">
        <v>9.3500000000000007E-3</v>
      </c>
      <c r="Y13" s="100">
        <v>7.1500000000000008E-2</v>
      </c>
      <c r="Z13" s="100">
        <v>1.7600000000000001E-2</v>
      </c>
      <c r="AA13" s="100">
        <v>0.13200000000000001</v>
      </c>
      <c r="AB13" s="100">
        <v>1.7600000000000001E-2</v>
      </c>
      <c r="AC13" s="100">
        <v>0.13200000000000001</v>
      </c>
      <c r="AD13" s="100">
        <v>1.7600000000000001E-2</v>
      </c>
      <c r="AE13" s="100">
        <v>0.13200000000000001</v>
      </c>
      <c r="AF13" s="100">
        <v>1.7600000000000001E-2</v>
      </c>
      <c r="AG13" s="100">
        <v>0.13200000000000001</v>
      </c>
      <c r="AH13" s="100">
        <v>1.7600000000000001E-2</v>
      </c>
      <c r="AI13" s="100">
        <v>0.13200000000000001</v>
      </c>
      <c r="AJ13" s="100">
        <v>1.7600000000000001E-2</v>
      </c>
      <c r="AK13" s="100">
        <v>0.13200000000000001</v>
      </c>
      <c r="AL13" s="100">
        <v>1.7600000000000001E-2</v>
      </c>
      <c r="AM13" s="100">
        <v>0.13200000000000001</v>
      </c>
      <c r="AN13" s="79" t="s">
        <v>0</v>
      </c>
      <c r="AO13" s="79" t="s">
        <v>0</v>
      </c>
      <c r="AP13" s="92" t="s">
        <v>0</v>
      </c>
      <c r="AQ13" s="92" t="s">
        <v>0</v>
      </c>
      <c r="AR13" s="92" t="s">
        <v>0</v>
      </c>
      <c r="AS13" s="92" t="s">
        <v>0</v>
      </c>
      <c r="AT13" s="82" t="s">
        <v>0</v>
      </c>
      <c r="AU13" s="82" t="s">
        <v>0</v>
      </c>
      <c r="AV13" s="79" t="s">
        <v>0</v>
      </c>
      <c r="AW13" s="80" t="s">
        <v>0</v>
      </c>
      <c r="AX13" s="92" t="s">
        <v>0</v>
      </c>
      <c r="AY13" s="92" t="s">
        <v>0</v>
      </c>
      <c r="AZ13" s="92" t="s">
        <v>0</v>
      </c>
      <c r="BA13" s="92">
        <v>902.00000000000011</v>
      </c>
      <c r="BB13" s="92" t="s">
        <v>1</v>
      </c>
      <c r="BC13" s="92">
        <v>902.00000000000011</v>
      </c>
      <c r="BD13" s="92">
        <v>902.00000000000011</v>
      </c>
      <c r="BE13" s="92">
        <v>902.00000000000011</v>
      </c>
      <c r="BF13" s="92">
        <v>1012.0000000000001</v>
      </c>
      <c r="BG13" s="92">
        <v>1012.0000000000001</v>
      </c>
      <c r="BH13" s="92">
        <v>1012.0000000000001</v>
      </c>
      <c r="BI13" s="92">
        <v>1012.0000000000001</v>
      </c>
      <c r="BJ13" s="92">
        <v>1012.0000000000001</v>
      </c>
      <c r="BK13" s="92">
        <v>3410.0000000000005</v>
      </c>
      <c r="BL13" s="92">
        <v>1012.0000000000001</v>
      </c>
      <c r="BM13" s="80" t="s">
        <v>639</v>
      </c>
      <c r="BN13" s="79" t="s">
        <v>640</v>
      </c>
      <c r="BO13" s="79" t="s">
        <v>641</v>
      </c>
      <c r="BP13" s="80" t="s">
        <v>642</v>
      </c>
      <c r="BQ13" s="80">
        <v>4800000</v>
      </c>
      <c r="BR13" s="79" t="s">
        <v>643</v>
      </c>
      <c r="BS13" s="79" t="s">
        <v>644</v>
      </c>
      <c r="BT13" s="79" t="s">
        <v>645</v>
      </c>
      <c r="BU13" s="79" t="s">
        <v>585</v>
      </c>
      <c r="BV13" s="79" t="s">
        <v>615</v>
      </c>
      <c r="BW13" s="79" t="s">
        <v>616</v>
      </c>
      <c r="BX13" s="79" t="s">
        <v>646</v>
      </c>
      <c r="BY13" s="79" t="s">
        <v>647</v>
      </c>
      <c r="BZ13" s="79" t="s">
        <v>648</v>
      </c>
      <c r="CA13" s="79" t="s">
        <v>636</v>
      </c>
      <c r="CB13" s="79" t="s">
        <v>585</v>
      </c>
      <c r="CC13" s="79" t="s">
        <v>585</v>
      </c>
      <c r="CD13" s="79" t="s">
        <v>585</v>
      </c>
      <c r="CE13" s="79" t="s">
        <v>590</v>
      </c>
      <c r="CF13" s="79" t="s">
        <v>590</v>
      </c>
      <c r="CG13" s="79" t="s">
        <v>649</v>
      </c>
      <c r="CH13" s="79" t="s">
        <v>592</v>
      </c>
      <c r="CI13" s="79" t="s">
        <v>606</v>
      </c>
      <c r="CJ13" s="79" t="s">
        <v>585</v>
      </c>
      <c r="CK13" s="79" t="s">
        <v>585</v>
      </c>
      <c r="CL13" s="79" t="s">
        <v>594</v>
      </c>
      <c r="CM13" s="79" t="s">
        <v>585</v>
      </c>
      <c r="CN13" s="79" t="s">
        <v>585</v>
      </c>
      <c r="CO13" s="79" t="s">
        <v>622</v>
      </c>
      <c r="CP13" s="79" t="s">
        <v>650</v>
      </c>
      <c r="CQ13" s="79" t="s">
        <v>651</v>
      </c>
      <c r="CR13" s="79" t="s">
        <v>652</v>
      </c>
      <c r="CS13" s="79" t="s">
        <v>626</v>
      </c>
      <c r="CT13" s="79" t="s">
        <v>590</v>
      </c>
      <c r="CU13" s="79" t="s">
        <v>0</v>
      </c>
      <c r="CV13" s="299"/>
      <c r="CW13" s="69" t="str">
        <f t="shared" si="1"/>
        <v>AC8180</v>
      </c>
      <c r="CX13" s="69" t="str">
        <f t="shared" si="0"/>
        <v>FBI</v>
      </c>
      <c r="CY13" s="116" t="s">
        <v>156</v>
      </c>
      <c r="CZ13" s="69" t="str">
        <f t="shared" si="2"/>
        <v>MFD-Colour_FBI_H_4Y</v>
      </c>
    </row>
    <row r="14" spans="1:104" ht="12.75" customHeight="1" x14ac:dyDescent="0.2">
      <c r="A14" s="69" t="s">
        <v>546</v>
      </c>
      <c r="B14" s="69" t="s">
        <v>158</v>
      </c>
      <c r="C14" s="69" t="s">
        <v>352</v>
      </c>
      <c r="D14" s="69" t="s">
        <v>523</v>
      </c>
      <c r="E14" s="70" t="s">
        <v>159</v>
      </c>
      <c r="F14" s="70">
        <v>1</v>
      </c>
      <c r="G14" s="69" t="s">
        <v>1806</v>
      </c>
      <c r="H14" s="135" t="s">
        <v>560</v>
      </c>
      <c r="I14" s="135" t="s">
        <v>561</v>
      </c>
      <c r="J14" s="135">
        <v>30</v>
      </c>
      <c r="K14" s="136">
        <v>1800000</v>
      </c>
      <c r="L14" s="136">
        <v>129000</v>
      </c>
      <c r="M14" s="137">
        <v>2932.6000000000004</v>
      </c>
      <c r="N14" s="138">
        <v>1.6500000000000001E-2</v>
      </c>
      <c r="O14" s="138"/>
      <c r="P14" s="100">
        <v>1.9800000000000002E-2</v>
      </c>
      <c r="Q14" s="83"/>
      <c r="R14" s="100">
        <v>2.4199999999999999E-2</v>
      </c>
      <c r="S14" s="83"/>
      <c r="T14" s="100">
        <v>1.9800000000000002E-2</v>
      </c>
      <c r="U14" s="83"/>
      <c r="V14" s="100">
        <v>1.9800000000000002E-2</v>
      </c>
      <c r="W14" s="83"/>
      <c r="X14" s="100">
        <v>1.9800000000000002E-2</v>
      </c>
      <c r="Y14" s="83"/>
      <c r="Z14" s="100">
        <v>2.4199999999999999E-2</v>
      </c>
      <c r="AA14" s="83"/>
      <c r="AB14" s="83">
        <v>2.4199999999999999E-2</v>
      </c>
      <c r="AC14" s="83"/>
      <c r="AD14" s="100">
        <v>2.4199999999999999E-2</v>
      </c>
      <c r="AE14" s="83"/>
      <c r="AF14" s="100">
        <v>2.4199999999999999E-2</v>
      </c>
      <c r="AG14" s="83"/>
      <c r="AH14" s="100">
        <v>2.4199999999999999E-2</v>
      </c>
      <c r="AI14" s="83"/>
      <c r="AJ14" s="100">
        <v>2.4199999999999999E-2</v>
      </c>
      <c r="AK14" s="83"/>
      <c r="AL14" s="100">
        <v>2.4199999999999999E-2</v>
      </c>
      <c r="AM14" s="83"/>
      <c r="AN14" s="79" t="s">
        <v>0</v>
      </c>
      <c r="AO14" s="79" t="s">
        <v>0</v>
      </c>
      <c r="AP14" s="92" t="s">
        <v>0</v>
      </c>
      <c r="AQ14" s="123" t="s">
        <v>0</v>
      </c>
      <c r="AR14" s="80" t="s">
        <v>0</v>
      </c>
      <c r="AS14" s="92" t="s">
        <v>0</v>
      </c>
      <c r="AT14" s="82" t="s">
        <v>0</v>
      </c>
      <c r="AU14" s="82" t="s">
        <v>0</v>
      </c>
      <c r="AV14" s="79" t="s">
        <v>0</v>
      </c>
      <c r="AW14" s="84" t="s">
        <v>0</v>
      </c>
      <c r="AX14" s="92" t="s">
        <v>0</v>
      </c>
      <c r="AY14" s="92" t="s">
        <v>0</v>
      </c>
      <c r="AZ14" s="92" t="s">
        <v>0</v>
      </c>
      <c r="BA14" s="92">
        <v>902.00000000000011</v>
      </c>
      <c r="BB14" s="92" t="s">
        <v>1</v>
      </c>
      <c r="BC14" s="92">
        <v>902.00000000000011</v>
      </c>
      <c r="BD14" s="92">
        <v>902.00000000000011</v>
      </c>
      <c r="BE14" s="92">
        <v>902.00000000000011</v>
      </c>
      <c r="BF14" s="92">
        <v>1012.0000000000001</v>
      </c>
      <c r="BG14" s="92">
        <v>1012.0000000000001</v>
      </c>
      <c r="BH14" s="92">
        <v>1012.0000000000001</v>
      </c>
      <c r="BI14" s="92">
        <v>1012.0000000000001</v>
      </c>
      <c r="BJ14" s="92">
        <v>1012.0000000000001</v>
      </c>
      <c r="BK14" s="92">
        <v>3410.0000000000005</v>
      </c>
      <c r="BL14" s="92">
        <v>1012.0000000000001</v>
      </c>
      <c r="BM14" s="79" t="s">
        <v>601</v>
      </c>
      <c r="BN14" s="79" t="s">
        <v>653</v>
      </c>
      <c r="BO14" s="79" t="s">
        <v>602</v>
      </c>
      <c r="BP14" s="80" t="s">
        <v>654</v>
      </c>
      <c r="BQ14" s="80" t="s">
        <v>655</v>
      </c>
      <c r="BR14" s="79" t="s">
        <v>656</v>
      </c>
      <c r="BS14" s="79" t="s">
        <v>657</v>
      </c>
      <c r="BT14" s="79" t="s">
        <v>48</v>
      </c>
      <c r="BU14" s="79" t="s">
        <v>585</v>
      </c>
      <c r="BV14" s="79" t="s">
        <v>658</v>
      </c>
      <c r="BW14" s="79" t="s">
        <v>659</v>
      </c>
      <c r="BX14" s="79" t="s">
        <v>603</v>
      </c>
      <c r="BY14" s="79" t="s">
        <v>604</v>
      </c>
      <c r="BZ14" s="79" t="s">
        <v>605</v>
      </c>
      <c r="CA14" s="79" t="s">
        <v>660</v>
      </c>
      <c r="CB14" s="79" t="s">
        <v>585</v>
      </c>
      <c r="CC14" s="79" t="s">
        <v>585</v>
      </c>
      <c r="CD14" s="79" t="s">
        <v>585</v>
      </c>
      <c r="CE14" s="79" t="s">
        <v>590</v>
      </c>
      <c r="CF14" s="79" t="s">
        <v>590</v>
      </c>
      <c r="CG14" s="79" t="s">
        <v>661</v>
      </c>
      <c r="CH14" s="79" t="s">
        <v>592</v>
      </c>
      <c r="CI14" s="79" t="s">
        <v>662</v>
      </c>
      <c r="CJ14" s="79" t="s">
        <v>585</v>
      </c>
      <c r="CK14" s="79" t="s">
        <v>585</v>
      </c>
      <c r="CL14" s="79" t="s">
        <v>594</v>
      </c>
      <c r="CM14" s="79" t="s">
        <v>585</v>
      </c>
      <c r="CN14" s="79" t="s">
        <v>585</v>
      </c>
      <c r="CO14" s="79" t="s">
        <v>607</v>
      </c>
      <c r="CP14" s="79" t="s">
        <v>663</v>
      </c>
      <c r="CQ14" s="79" t="s">
        <v>664</v>
      </c>
      <c r="CR14" s="79" t="s">
        <v>665</v>
      </c>
      <c r="CS14" s="79" t="s">
        <v>666</v>
      </c>
      <c r="CT14" s="79" t="s">
        <v>590</v>
      </c>
      <c r="CU14" s="79" t="s">
        <v>0</v>
      </c>
      <c r="CV14" s="299"/>
      <c r="CW14" s="69" t="str">
        <f t="shared" si="1"/>
        <v>AB3060</v>
      </c>
      <c r="CX14" s="69" t="str">
        <f t="shared" si="0"/>
        <v>FBI</v>
      </c>
      <c r="CY14" s="116" t="s">
        <v>159</v>
      </c>
      <c r="CZ14" s="69" t="str">
        <f t="shared" si="2"/>
        <v>MFD-BW_FBI_L_1Y</v>
      </c>
    </row>
    <row r="15" spans="1:104" ht="12.75" customHeight="1" x14ac:dyDescent="0.2">
      <c r="A15" s="69" t="s">
        <v>1828</v>
      </c>
      <c r="B15" s="69" t="s">
        <v>158</v>
      </c>
      <c r="C15" s="69" t="s">
        <v>352</v>
      </c>
      <c r="D15" s="69" t="s">
        <v>523</v>
      </c>
      <c r="E15" s="70" t="s">
        <v>159</v>
      </c>
      <c r="F15" s="70">
        <v>2</v>
      </c>
      <c r="G15" s="69" t="s">
        <v>1806</v>
      </c>
      <c r="H15" s="72" t="s">
        <v>965</v>
      </c>
      <c r="I15" s="72" t="s">
        <v>965</v>
      </c>
      <c r="J15" s="72"/>
      <c r="K15" s="73"/>
      <c r="L15" s="73"/>
      <c r="M15" s="74"/>
      <c r="N15" s="75"/>
      <c r="O15" s="75"/>
      <c r="P15" s="90"/>
      <c r="Q15" s="83"/>
      <c r="R15" s="76"/>
      <c r="S15" s="83"/>
      <c r="T15" s="90"/>
      <c r="U15" s="83"/>
      <c r="V15" s="90"/>
      <c r="W15" s="83"/>
      <c r="X15" s="76"/>
      <c r="Y15" s="83"/>
      <c r="Z15" s="76"/>
      <c r="AA15" s="83"/>
      <c r="AB15" s="83"/>
      <c r="AC15" s="83"/>
      <c r="AD15" s="76"/>
      <c r="AE15" s="83"/>
      <c r="AF15" s="76"/>
      <c r="AG15" s="83"/>
      <c r="AH15" s="76"/>
      <c r="AI15" s="83"/>
      <c r="AJ15" s="100"/>
      <c r="AK15" s="83"/>
      <c r="AL15" s="76"/>
      <c r="AM15" s="83"/>
      <c r="AN15" s="79"/>
      <c r="AO15" s="95"/>
      <c r="AP15" s="77"/>
      <c r="AQ15" s="123"/>
      <c r="AR15" s="96"/>
      <c r="AS15" s="77"/>
      <c r="AT15" s="82"/>
      <c r="AU15" s="82"/>
      <c r="AV15" s="95"/>
      <c r="AW15" s="84"/>
      <c r="AX15" s="77"/>
      <c r="AY15" s="77"/>
      <c r="AZ15" s="77"/>
      <c r="BA15" s="77"/>
      <c r="BB15" s="77"/>
      <c r="BC15" s="77"/>
      <c r="BD15" s="77"/>
      <c r="BE15" s="77"/>
      <c r="BF15" s="77"/>
      <c r="BG15" s="77"/>
      <c r="BH15" s="77"/>
      <c r="BI15" s="77"/>
      <c r="BJ15" s="77"/>
      <c r="BK15" s="77"/>
      <c r="BL15" s="77"/>
      <c r="BM15" s="95"/>
      <c r="BN15" s="95"/>
      <c r="BO15" s="95"/>
      <c r="BP15" s="96"/>
      <c r="BQ15" s="96"/>
      <c r="BR15" s="95"/>
      <c r="BS15" s="95"/>
      <c r="BT15" s="95"/>
      <c r="BU15" s="95"/>
      <c r="BV15" s="95"/>
      <c r="BW15" s="95"/>
      <c r="BX15" s="95"/>
      <c r="BY15" s="95"/>
      <c r="BZ15" s="95"/>
      <c r="CA15" s="95"/>
      <c r="CB15" s="95"/>
      <c r="CC15" s="95"/>
      <c r="CD15" s="95"/>
      <c r="CE15" s="95"/>
      <c r="CF15" s="95"/>
      <c r="CG15" s="95"/>
      <c r="CH15" s="95"/>
      <c r="CI15" s="95"/>
      <c r="CJ15" s="95"/>
      <c r="CK15" s="95"/>
      <c r="CL15" s="95"/>
      <c r="CM15" s="95"/>
      <c r="CN15" s="95"/>
      <c r="CO15" s="95"/>
      <c r="CP15" s="95"/>
      <c r="CQ15" s="95"/>
      <c r="CR15" s="95"/>
      <c r="CS15" s="95"/>
      <c r="CT15" s="95"/>
      <c r="CU15" s="95"/>
      <c r="CV15" s="299"/>
      <c r="CW15" s="69" t="str">
        <f t="shared" si="1"/>
        <v/>
      </c>
      <c r="CX15" s="69" t="str">
        <f t="shared" si="0"/>
        <v/>
      </c>
      <c r="CY15" s="116" t="s">
        <v>159</v>
      </c>
      <c r="CZ15" s="69" t="str">
        <f t="shared" si="2"/>
        <v>MFD-BW_FBI_L_2N</v>
      </c>
    </row>
    <row r="16" spans="1:104" ht="12.75" customHeight="1" x14ac:dyDescent="0.2">
      <c r="A16" s="69" t="s">
        <v>1829</v>
      </c>
      <c r="B16" s="69" t="s">
        <v>158</v>
      </c>
      <c r="C16" s="69" t="s">
        <v>352</v>
      </c>
      <c r="D16" s="69" t="s">
        <v>523</v>
      </c>
      <c r="E16" s="70" t="s">
        <v>159</v>
      </c>
      <c r="F16" s="70">
        <v>3</v>
      </c>
      <c r="G16" s="69" t="s">
        <v>1806</v>
      </c>
      <c r="H16" s="97" t="s">
        <v>965</v>
      </c>
      <c r="I16" s="97" t="s">
        <v>965</v>
      </c>
      <c r="J16" s="97"/>
      <c r="K16" s="73"/>
      <c r="L16" s="98"/>
      <c r="M16" s="99"/>
      <c r="N16" s="94"/>
      <c r="O16" s="94"/>
      <c r="P16" s="90"/>
      <c r="Q16" s="83"/>
      <c r="R16" s="76"/>
      <c r="S16" s="83"/>
      <c r="T16" s="90"/>
      <c r="U16" s="83"/>
      <c r="V16" s="90"/>
      <c r="W16" s="83"/>
      <c r="X16" s="76"/>
      <c r="Y16" s="83"/>
      <c r="Z16" s="76"/>
      <c r="AA16" s="83"/>
      <c r="AB16" s="83"/>
      <c r="AC16" s="83"/>
      <c r="AD16" s="76"/>
      <c r="AE16" s="83"/>
      <c r="AF16" s="76"/>
      <c r="AG16" s="83"/>
      <c r="AH16" s="100"/>
      <c r="AI16" s="83"/>
      <c r="AJ16" s="100"/>
      <c r="AK16" s="83"/>
      <c r="AL16" s="100"/>
      <c r="AM16" s="83"/>
      <c r="AN16" s="79"/>
      <c r="AO16" s="71"/>
      <c r="AP16" s="77"/>
      <c r="AQ16" s="123"/>
      <c r="AR16" s="96"/>
      <c r="AS16" s="77"/>
      <c r="AT16" s="82"/>
      <c r="AU16" s="82"/>
      <c r="AV16" s="95"/>
      <c r="AW16" s="84"/>
      <c r="AX16" s="77"/>
      <c r="AY16" s="77"/>
      <c r="AZ16" s="92"/>
      <c r="BA16" s="92"/>
      <c r="BB16" s="92"/>
      <c r="BC16" s="92"/>
      <c r="BD16" s="92"/>
      <c r="BE16" s="92"/>
      <c r="BF16" s="92"/>
      <c r="BG16" s="92"/>
      <c r="BH16" s="92"/>
      <c r="BI16" s="92"/>
      <c r="BJ16" s="92"/>
      <c r="BK16" s="92"/>
      <c r="BL16" s="92"/>
      <c r="BM16" s="81"/>
      <c r="BN16" s="81"/>
      <c r="BO16" s="81"/>
      <c r="BP16" s="93"/>
      <c r="BQ16" s="93"/>
      <c r="BR16" s="81"/>
      <c r="BS16" s="81"/>
      <c r="BT16" s="81"/>
      <c r="BU16" s="81"/>
      <c r="BV16" s="81"/>
      <c r="BW16" s="81"/>
      <c r="BX16" s="81"/>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299"/>
      <c r="CW16" s="69" t="str">
        <f t="shared" si="1"/>
        <v/>
      </c>
      <c r="CX16" s="69" t="str">
        <f t="shared" si="0"/>
        <v/>
      </c>
      <c r="CY16" s="116" t="s">
        <v>159</v>
      </c>
      <c r="CZ16" s="69" t="str">
        <f t="shared" si="2"/>
        <v>MFD-BW_FBI_L_3N</v>
      </c>
    </row>
    <row r="17" spans="1:104" ht="12.75" customHeight="1" x14ac:dyDescent="0.2">
      <c r="A17" s="69" t="s">
        <v>547</v>
      </c>
      <c r="B17" s="69" t="s">
        <v>158</v>
      </c>
      <c r="C17" s="69" t="s">
        <v>352</v>
      </c>
      <c r="D17" s="69" t="s">
        <v>523</v>
      </c>
      <c r="E17" s="70" t="s">
        <v>157</v>
      </c>
      <c r="F17" s="70">
        <v>1</v>
      </c>
      <c r="G17" s="69" t="s">
        <v>52</v>
      </c>
      <c r="H17" s="135" t="s">
        <v>562</v>
      </c>
      <c r="I17" s="135" t="s">
        <v>563</v>
      </c>
      <c r="J17" s="135">
        <v>45</v>
      </c>
      <c r="K17" s="136">
        <v>2400000</v>
      </c>
      <c r="L17" s="136">
        <v>207000</v>
      </c>
      <c r="M17" s="137">
        <v>4208.6000000000004</v>
      </c>
      <c r="N17" s="138">
        <v>6.6000000000000008E-3</v>
      </c>
      <c r="O17" s="138">
        <v>0</v>
      </c>
      <c r="P17" s="100">
        <v>1.1000000000000001E-2</v>
      </c>
      <c r="Q17" s="83">
        <v>0</v>
      </c>
      <c r="R17" s="100">
        <v>1.7600000000000001E-2</v>
      </c>
      <c r="S17" s="83">
        <v>0</v>
      </c>
      <c r="T17" s="100">
        <v>1.1000000000000001E-2</v>
      </c>
      <c r="U17" s="83">
        <v>0</v>
      </c>
      <c r="V17" s="100">
        <v>1.1000000000000001E-2</v>
      </c>
      <c r="W17" s="83">
        <v>0</v>
      </c>
      <c r="X17" s="100">
        <v>1.1000000000000001E-2</v>
      </c>
      <c r="Y17" s="83">
        <v>0</v>
      </c>
      <c r="Z17" s="100">
        <v>1.7600000000000001E-2</v>
      </c>
      <c r="AA17" s="83">
        <v>0</v>
      </c>
      <c r="AB17" s="83">
        <v>1.7600000000000001E-2</v>
      </c>
      <c r="AC17" s="83">
        <v>0</v>
      </c>
      <c r="AD17" s="100">
        <v>1.7600000000000001E-2</v>
      </c>
      <c r="AE17" s="83">
        <v>0</v>
      </c>
      <c r="AF17" s="100">
        <v>1.7600000000000001E-2</v>
      </c>
      <c r="AG17" s="83">
        <v>0</v>
      </c>
      <c r="AH17" s="100">
        <v>1.7600000000000001E-2</v>
      </c>
      <c r="AI17" s="83">
        <v>0</v>
      </c>
      <c r="AJ17" s="100">
        <v>1.7600000000000001E-2</v>
      </c>
      <c r="AK17" s="83">
        <v>0</v>
      </c>
      <c r="AL17" s="100">
        <v>1.7600000000000001E-2</v>
      </c>
      <c r="AM17" s="83">
        <v>0</v>
      </c>
      <c r="AN17" s="71" t="s">
        <v>0</v>
      </c>
      <c r="AO17" s="71" t="s">
        <v>0</v>
      </c>
      <c r="AP17" s="92" t="s">
        <v>0</v>
      </c>
      <c r="AQ17" s="123" t="s">
        <v>0</v>
      </c>
      <c r="AR17" s="101" t="s">
        <v>0</v>
      </c>
      <c r="AS17" s="125" t="s">
        <v>0</v>
      </c>
      <c r="AT17" s="82" t="s">
        <v>0</v>
      </c>
      <c r="AU17" s="82" t="s">
        <v>0</v>
      </c>
      <c r="AV17" s="79" t="s">
        <v>0</v>
      </c>
      <c r="AW17" s="84" t="s">
        <v>0</v>
      </c>
      <c r="AX17" s="92" t="s">
        <v>0</v>
      </c>
      <c r="AY17" s="92" t="s">
        <v>0</v>
      </c>
      <c r="AZ17" s="92" t="s">
        <v>0</v>
      </c>
      <c r="BA17" s="92">
        <v>902.00000000000011</v>
      </c>
      <c r="BB17" s="92" t="s">
        <v>1</v>
      </c>
      <c r="BC17" s="92">
        <v>902.00000000000011</v>
      </c>
      <c r="BD17" s="92">
        <v>902.00000000000011</v>
      </c>
      <c r="BE17" s="92">
        <v>902.00000000000011</v>
      </c>
      <c r="BF17" s="92">
        <v>1012.0000000000001</v>
      </c>
      <c r="BG17" s="92">
        <v>1012.0000000000001</v>
      </c>
      <c r="BH17" s="92">
        <v>1012.0000000000001</v>
      </c>
      <c r="BI17" s="92">
        <v>1012.0000000000001</v>
      </c>
      <c r="BJ17" s="92">
        <v>1012.0000000000001</v>
      </c>
      <c r="BK17" s="92">
        <v>3410.0000000000005</v>
      </c>
      <c r="BL17" s="92">
        <v>1012.0000000000001</v>
      </c>
      <c r="BM17" s="79" t="s">
        <v>601</v>
      </c>
      <c r="BN17" s="79" t="s">
        <v>667</v>
      </c>
      <c r="BO17" s="79" t="s">
        <v>348</v>
      </c>
      <c r="BP17" s="80" t="s">
        <v>668</v>
      </c>
      <c r="BQ17" s="80" t="s">
        <v>669</v>
      </c>
      <c r="BR17" s="79" t="s">
        <v>670</v>
      </c>
      <c r="BS17" s="79" t="s">
        <v>671</v>
      </c>
      <c r="BT17" s="79" t="s">
        <v>51</v>
      </c>
      <c r="BU17" s="79" t="s">
        <v>585</v>
      </c>
      <c r="BV17" s="79" t="s">
        <v>658</v>
      </c>
      <c r="BW17" s="79" t="s">
        <v>616</v>
      </c>
      <c r="BX17" s="79" t="s">
        <v>672</v>
      </c>
      <c r="BY17" s="79" t="s">
        <v>618</v>
      </c>
      <c r="BZ17" s="79" t="s">
        <v>619</v>
      </c>
      <c r="CA17" s="79" t="s">
        <v>660</v>
      </c>
      <c r="CB17" s="79" t="s">
        <v>585</v>
      </c>
      <c r="CC17" s="79" t="s">
        <v>585</v>
      </c>
      <c r="CD17" s="79" t="s">
        <v>585</v>
      </c>
      <c r="CE17" s="79" t="s">
        <v>585</v>
      </c>
      <c r="CF17" s="79" t="s">
        <v>590</v>
      </c>
      <c r="CG17" s="79" t="s">
        <v>673</v>
      </c>
      <c r="CH17" s="79" t="s">
        <v>592</v>
      </c>
      <c r="CI17" s="79" t="s">
        <v>662</v>
      </c>
      <c r="CJ17" s="79" t="s">
        <v>585</v>
      </c>
      <c r="CK17" s="79" t="s">
        <v>585</v>
      </c>
      <c r="CL17" s="79" t="s">
        <v>594</v>
      </c>
      <c r="CM17" s="79" t="s">
        <v>585</v>
      </c>
      <c r="CN17" s="79" t="s">
        <v>585</v>
      </c>
      <c r="CO17" s="79" t="s">
        <v>607</v>
      </c>
      <c r="CP17" s="79" t="s">
        <v>663</v>
      </c>
      <c r="CQ17" s="79" t="s">
        <v>664</v>
      </c>
      <c r="CR17" s="79" t="s">
        <v>665</v>
      </c>
      <c r="CS17" s="79" t="s">
        <v>666</v>
      </c>
      <c r="CT17" s="79" t="s">
        <v>590</v>
      </c>
      <c r="CU17" s="79" t="s">
        <v>0</v>
      </c>
      <c r="CV17" s="299">
        <v>0</v>
      </c>
      <c r="CW17" s="69" t="str">
        <f t="shared" si="1"/>
        <v>AB4570-4</v>
      </c>
      <c r="CX17" s="69" t="str">
        <f t="shared" si="0"/>
        <v>FBI</v>
      </c>
      <c r="CY17" s="116" t="s">
        <v>157</v>
      </c>
      <c r="CZ17" s="69" t="str">
        <f t="shared" si="2"/>
        <v>MFD-BW_FBI_M_1Y</v>
      </c>
    </row>
    <row r="18" spans="1:104" ht="12.75" customHeight="1" x14ac:dyDescent="0.2">
      <c r="A18" s="69" t="s">
        <v>548</v>
      </c>
      <c r="B18" s="69" t="s">
        <v>158</v>
      </c>
      <c r="C18" s="69" t="s">
        <v>352</v>
      </c>
      <c r="D18" s="69" t="s">
        <v>523</v>
      </c>
      <c r="E18" s="70" t="s">
        <v>157</v>
      </c>
      <c r="F18" s="70">
        <v>2</v>
      </c>
      <c r="G18" s="69" t="s">
        <v>52</v>
      </c>
      <c r="H18" s="135" t="s">
        <v>564</v>
      </c>
      <c r="I18" s="135" t="s">
        <v>565</v>
      </c>
      <c r="J18" s="135">
        <v>55</v>
      </c>
      <c r="K18" s="136">
        <v>2400000</v>
      </c>
      <c r="L18" s="136">
        <v>270000</v>
      </c>
      <c r="M18" s="137">
        <v>4815.8</v>
      </c>
      <c r="N18" s="138">
        <v>6.6000000000000008E-3</v>
      </c>
      <c r="O18" s="138">
        <v>0</v>
      </c>
      <c r="P18" s="100">
        <v>1.1000000000000001E-2</v>
      </c>
      <c r="Q18" s="83">
        <v>0</v>
      </c>
      <c r="R18" s="100">
        <v>1.7600000000000001E-2</v>
      </c>
      <c r="S18" s="83">
        <v>0</v>
      </c>
      <c r="T18" s="100">
        <v>1.1000000000000001E-2</v>
      </c>
      <c r="U18" s="83">
        <v>0</v>
      </c>
      <c r="V18" s="100">
        <v>1.1000000000000001E-2</v>
      </c>
      <c r="W18" s="83">
        <v>0</v>
      </c>
      <c r="X18" s="100">
        <v>1.1000000000000001E-2</v>
      </c>
      <c r="Y18" s="83">
        <v>0</v>
      </c>
      <c r="Z18" s="100">
        <v>1.7600000000000001E-2</v>
      </c>
      <c r="AA18" s="83">
        <v>0</v>
      </c>
      <c r="AB18" s="83">
        <v>1.7600000000000001E-2</v>
      </c>
      <c r="AC18" s="83">
        <v>0</v>
      </c>
      <c r="AD18" s="100">
        <v>1.7600000000000001E-2</v>
      </c>
      <c r="AE18" s="83">
        <v>0</v>
      </c>
      <c r="AF18" s="100">
        <v>1.7600000000000001E-2</v>
      </c>
      <c r="AG18" s="100">
        <v>0</v>
      </c>
      <c r="AH18" s="100">
        <v>1.7600000000000001E-2</v>
      </c>
      <c r="AI18" s="83">
        <v>0</v>
      </c>
      <c r="AJ18" s="100">
        <v>1.7600000000000001E-2</v>
      </c>
      <c r="AK18" s="83">
        <v>0</v>
      </c>
      <c r="AL18" s="100">
        <v>1.7600000000000001E-2</v>
      </c>
      <c r="AM18" s="83">
        <v>0</v>
      </c>
      <c r="AN18" s="71" t="s">
        <v>0</v>
      </c>
      <c r="AO18" s="71" t="s">
        <v>0</v>
      </c>
      <c r="AP18" s="92" t="s">
        <v>0</v>
      </c>
      <c r="AQ18" s="123" t="s">
        <v>0</v>
      </c>
      <c r="AR18" s="80" t="s">
        <v>0</v>
      </c>
      <c r="AS18" s="92" t="s">
        <v>0</v>
      </c>
      <c r="AT18" s="82" t="s">
        <v>0</v>
      </c>
      <c r="AU18" s="82" t="s">
        <v>0</v>
      </c>
      <c r="AV18" s="79" t="s">
        <v>0</v>
      </c>
      <c r="AW18" s="84" t="s">
        <v>0</v>
      </c>
      <c r="AX18" s="92" t="s">
        <v>0</v>
      </c>
      <c r="AY18" s="92" t="s">
        <v>0</v>
      </c>
      <c r="AZ18" s="92" t="s">
        <v>0</v>
      </c>
      <c r="BA18" s="92">
        <v>902.00000000000011</v>
      </c>
      <c r="BB18" s="92" t="s">
        <v>1</v>
      </c>
      <c r="BC18" s="92">
        <v>902.00000000000011</v>
      </c>
      <c r="BD18" s="92">
        <v>902.00000000000011</v>
      </c>
      <c r="BE18" s="92">
        <v>902.00000000000011</v>
      </c>
      <c r="BF18" s="92">
        <v>1012.0000000000001</v>
      </c>
      <c r="BG18" s="92">
        <v>1012.0000000000001</v>
      </c>
      <c r="BH18" s="92">
        <v>1012.0000000000001</v>
      </c>
      <c r="BI18" s="92">
        <v>1012.0000000000001</v>
      </c>
      <c r="BJ18" s="92">
        <v>1012.0000000000001</v>
      </c>
      <c r="BK18" s="92">
        <v>3410.0000000000005</v>
      </c>
      <c r="BL18" s="92">
        <v>1012.0000000000001</v>
      </c>
      <c r="BM18" s="79" t="s">
        <v>601</v>
      </c>
      <c r="BN18" s="79" t="s">
        <v>667</v>
      </c>
      <c r="BO18" s="79" t="s">
        <v>348</v>
      </c>
      <c r="BP18" s="80" t="s">
        <v>674</v>
      </c>
      <c r="BQ18" s="80" t="s">
        <v>669</v>
      </c>
      <c r="BR18" s="79" t="s">
        <v>670</v>
      </c>
      <c r="BS18" s="79" t="s">
        <v>671</v>
      </c>
      <c r="BT18" s="79" t="s">
        <v>51</v>
      </c>
      <c r="BU18" s="79" t="s">
        <v>585</v>
      </c>
      <c r="BV18" s="79" t="s">
        <v>658</v>
      </c>
      <c r="BW18" s="79" t="s">
        <v>616</v>
      </c>
      <c r="BX18" s="79" t="s">
        <v>672</v>
      </c>
      <c r="BY18" s="79" t="s">
        <v>618</v>
      </c>
      <c r="BZ18" s="79" t="s">
        <v>619</v>
      </c>
      <c r="CA18" s="79" t="s">
        <v>660</v>
      </c>
      <c r="CB18" s="79" t="s">
        <v>585</v>
      </c>
      <c r="CC18" s="79" t="s">
        <v>585</v>
      </c>
      <c r="CD18" s="79" t="s">
        <v>585</v>
      </c>
      <c r="CE18" s="79" t="s">
        <v>585</v>
      </c>
      <c r="CF18" s="79" t="s">
        <v>590</v>
      </c>
      <c r="CG18" s="79" t="s">
        <v>673</v>
      </c>
      <c r="CH18" s="79" t="s">
        <v>592</v>
      </c>
      <c r="CI18" s="79" t="s">
        <v>662</v>
      </c>
      <c r="CJ18" s="79" t="s">
        <v>585</v>
      </c>
      <c r="CK18" s="79" t="s">
        <v>585</v>
      </c>
      <c r="CL18" s="79" t="s">
        <v>594</v>
      </c>
      <c r="CM18" s="79" t="s">
        <v>585</v>
      </c>
      <c r="CN18" s="79" t="s">
        <v>585</v>
      </c>
      <c r="CO18" s="79" t="s">
        <v>607</v>
      </c>
      <c r="CP18" s="79" t="s">
        <v>663</v>
      </c>
      <c r="CQ18" s="79" t="s">
        <v>664</v>
      </c>
      <c r="CR18" s="79" t="s">
        <v>665</v>
      </c>
      <c r="CS18" s="79" t="s">
        <v>666</v>
      </c>
      <c r="CT18" s="79" t="s">
        <v>590</v>
      </c>
      <c r="CU18" s="79" t="s">
        <v>0</v>
      </c>
      <c r="CV18" s="299">
        <v>0</v>
      </c>
      <c r="CW18" s="69" t="str">
        <f t="shared" si="1"/>
        <v>AB5570-4</v>
      </c>
      <c r="CX18" s="69" t="str">
        <f t="shared" si="0"/>
        <v>FBI</v>
      </c>
      <c r="CY18" s="116" t="s">
        <v>157</v>
      </c>
      <c r="CZ18" s="69" t="str">
        <f t="shared" si="2"/>
        <v>MFD-BW_FBI_M_2Y</v>
      </c>
    </row>
    <row r="19" spans="1:104" ht="12.75" customHeight="1" x14ac:dyDescent="0.2">
      <c r="A19" s="69" t="s">
        <v>549</v>
      </c>
      <c r="B19" s="69" t="s">
        <v>158</v>
      </c>
      <c r="C19" s="69" t="s">
        <v>352</v>
      </c>
      <c r="D19" s="69" t="s">
        <v>523</v>
      </c>
      <c r="E19" s="70" t="s">
        <v>157</v>
      </c>
      <c r="F19" s="70">
        <v>3</v>
      </c>
      <c r="G19" s="69" t="s">
        <v>52</v>
      </c>
      <c r="H19" s="135" t="s">
        <v>566</v>
      </c>
      <c r="I19" s="135" t="s">
        <v>567</v>
      </c>
      <c r="J19" s="135">
        <v>48</v>
      </c>
      <c r="K19" s="136">
        <v>600000</v>
      </c>
      <c r="L19" s="136">
        <v>225000</v>
      </c>
      <c r="M19" s="137">
        <v>2088.9</v>
      </c>
      <c r="N19" s="138">
        <v>1.21E-2</v>
      </c>
      <c r="O19" s="138">
        <v>0</v>
      </c>
      <c r="P19" s="100">
        <v>1.6500000000000001E-2</v>
      </c>
      <c r="Q19" s="83">
        <v>0</v>
      </c>
      <c r="R19" s="100">
        <v>2.4199999999999999E-2</v>
      </c>
      <c r="S19" s="83">
        <v>0</v>
      </c>
      <c r="T19" s="100">
        <v>1.6500000000000001E-2</v>
      </c>
      <c r="U19" s="83">
        <v>0</v>
      </c>
      <c r="V19" s="100">
        <v>1.6500000000000001E-2</v>
      </c>
      <c r="W19" s="83">
        <v>0</v>
      </c>
      <c r="X19" s="100">
        <v>1.6500000000000001E-2</v>
      </c>
      <c r="Y19" s="83">
        <v>0</v>
      </c>
      <c r="Z19" s="100">
        <v>2.4199999999999999E-2</v>
      </c>
      <c r="AA19" s="83">
        <v>0</v>
      </c>
      <c r="AB19" s="83">
        <v>2.4199999999999999E-2</v>
      </c>
      <c r="AC19" s="83">
        <v>0</v>
      </c>
      <c r="AD19" s="100">
        <v>2.4199999999999999E-2</v>
      </c>
      <c r="AE19" s="83">
        <v>0</v>
      </c>
      <c r="AF19" s="100">
        <v>2.4199999999999999E-2</v>
      </c>
      <c r="AG19" s="83">
        <v>0</v>
      </c>
      <c r="AH19" s="100">
        <v>2.4199999999999999E-2</v>
      </c>
      <c r="AI19" s="83">
        <v>0</v>
      </c>
      <c r="AJ19" s="100">
        <v>2.4199999999999999E-2</v>
      </c>
      <c r="AK19" s="83">
        <v>0</v>
      </c>
      <c r="AL19" s="100">
        <v>2.4199999999999999E-2</v>
      </c>
      <c r="AM19" s="83">
        <v>0</v>
      </c>
      <c r="AN19" s="71" t="s">
        <v>0</v>
      </c>
      <c r="AO19" s="71" t="s">
        <v>0</v>
      </c>
      <c r="AP19" s="92" t="s">
        <v>0</v>
      </c>
      <c r="AQ19" s="123" t="s">
        <v>0</v>
      </c>
      <c r="AR19" s="80" t="s">
        <v>0</v>
      </c>
      <c r="AS19" s="92" t="s">
        <v>0</v>
      </c>
      <c r="AT19" s="82" t="s">
        <v>0</v>
      </c>
      <c r="AU19" s="82" t="s">
        <v>0</v>
      </c>
      <c r="AV19" s="79" t="s">
        <v>0</v>
      </c>
      <c r="AW19" s="84" t="s">
        <v>0</v>
      </c>
      <c r="AX19" s="92" t="s">
        <v>0</v>
      </c>
      <c r="AY19" s="92" t="s">
        <v>0</v>
      </c>
      <c r="AZ19" s="92" t="s">
        <v>0</v>
      </c>
      <c r="BA19" s="92">
        <v>902.00000000000011</v>
      </c>
      <c r="BB19" s="92" t="s">
        <v>1</v>
      </c>
      <c r="BC19" s="92">
        <v>902.00000000000011</v>
      </c>
      <c r="BD19" s="92">
        <v>902.00000000000011</v>
      </c>
      <c r="BE19" s="92">
        <v>902.00000000000011</v>
      </c>
      <c r="BF19" s="92">
        <v>1012.0000000000001</v>
      </c>
      <c r="BG19" s="92">
        <v>1012.0000000000001</v>
      </c>
      <c r="BH19" s="92">
        <v>1012.0000000000001</v>
      </c>
      <c r="BI19" s="92">
        <v>1012.0000000000001</v>
      </c>
      <c r="BJ19" s="92">
        <v>1012.0000000000001</v>
      </c>
      <c r="BK19" s="92">
        <v>3410.0000000000005</v>
      </c>
      <c r="BL19" s="92">
        <v>1012.0000000000001</v>
      </c>
      <c r="BM19" s="79" t="s">
        <v>578</v>
      </c>
      <c r="BN19" s="79" t="s">
        <v>675</v>
      </c>
      <c r="BO19" s="79" t="s">
        <v>676</v>
      </c>
      <c r="BP19" s="80" t="s">
        <v>677</v>
      </c>
      <c r="BQ19" s="80" t="s">
        <v>678</v>
      </c>
      <c r="BR19" s="79" t="s">
        <v>679</v>
      </c>
      <c r="BS19" s="79" t="s">
        <v>48</v>
      </c>
      <c r="BT19" s="79" t="s">
        <v>48</v>
      </c>
      <c r="BU19" s="79" t="s">
        <v>585</v>
      </c>
      <c r="BV19" s="79" t="s">
        <v>578</v>
      </c>
      <c r="BW19" s="79" t="s">
        <v>680</v>
      </c>
      <c r="BX19" s="79" t="s">
        <v>681</v>
      </c>
      <c r="BY19" s="79" t="s">
        <v>682</v>
      </c>
      <c r="BZ19" s="79" t="s">
        <v>648</v>
      </c>
      <c r="CA19" s="79" t="s">
        <v>589</v>
      </c>
      <c r="CB19" s="79" t="s">
        <v>585</v>
      </c>
      <c r="CC19" s="79" t="s">
        <v>585</v>
      </c>
      <c r="CD19" s="79" t="s">
        <v>585</v>
      </c>
      <c r="CE19" s="79" t="s">
        <v>590</v>
      </c>
      <c r="CF19" s="79" t="s">
        <v>590</v>
      </c>
      <c r="CG19" s="79" t="s">
        <v>683</v>
      </c>
      <c r="CH19" s="79" t="s">
        <v>592</v>
      </c>
      <c r="CI19" s="79" t="s">
        <v>662</v>
      </c>
      <c r="CJ19" s="79" t="s">
        <v>585</v>
      </c>
      <c r="CK19" s="79" t="s">
        <v>585</v>
      </c>
      <c r="CL19" s="79" t="s">
        <v>594</v>
      </c>
      <c r="CM19" s="79" t="s">
        <v>585</v>
      </c>
      <c r="CN19" s="79" t="s">
        <v>585</v>
      </c>
      <c r="CO19" s="79" t="s">
        <v>607</v>
      </c>
      <c r="CP19" s="79" t="s">
        <v>663</v>
      </c>
      <c r="CQ19" s="79" t="s">
        <v>664</v>
      </c>
      <c r="CR19" s="79" t="s">
        <v>684</v>
      </c>
      <c r="CS19" s="79" t="s">
        <v>685</v>
      </c>
      <c r="CT19" s="79" t="s">
        <v>590</v>
      </c>
      <c r="CU19" s="79" t="s">
        <v>0</v>
      </c>
      <c r="CV19" s="299">
        <v>0</v>
      </c>
      <c r="CW19" s="69" t="str">
        <f t="shared" si="1"/>
        <v>AB4830</v>
      </c>
      <c r="CX19" s="69" t="str">
        <f t="shared" si="0"/>
        <v>FBI</v>
      </c>
      <c r="CY19" s="116" t="s">
        <v>157</v>
      </c>
      <c r="CZ19" s="69" t="str">
        <f t="shared" si="2"/>
        <v>MFD-BW_FBI_M_3Y</v>
      </c>
    </row>
    <row r="20" spans="1:104" ht="12.75" customHeight="1" x14ac:dyDescent="0.2">
      <c r="A20" s="69" t="s">
        <v>550</v>
      </c>
      <c r="B20" s="69" t="s">
        <v>158</v>
      </c>
      <c r="C20" s="69" t="s">
        <v>352</v>
      </c>
      <c r="D20" s="69" t="s">
        <v>523</v>
      </c>
      <c r="E20" s="70" t="s">
        <v>156</v>
      </c>
      <c r="F20" s="70">
        <v>1</v>
      </c>
      <c r="G20" s="69" t="s">
        <v>53</v>
      </c>
      <c r="H20" s="135" t="s">
        <v>568</v>
      </c>
      <c r="I20" s="135" t="s">
        <v>569</v>
      </c>
      <c r="J20" s="135">
        <v>65</v>
      </c>
      <c r="K20" s="136">
        <v>5000000</v>
      </c>
      <c r="L20" s="136">
        <v>450000</v>
      </c>
      <c r="M20" s="137">
        <v>8790.1</v>
      </c>
      <c r="N20" s="138">
        <v>8.8000000000000005E-3</v>
      </c>
      <c r="O20" s="138">
        <v>0</v>
      </c>
      <c r="P20" s="100">
        <v>1.3200000000000002E-2</v>
      </c>
      <c r="Q20" s="83">
        <v>0</v>
      </c>
      <c r="R20" s="100">
        <v>2.4199999999999999E-2</v>
      </c>
      <c r="S20" s="83">
        <v>0</v>
      </c>
      <c r="T20" s="100">
        <v>1.3200000000000002E-2</v>
      </c>
      <c r="U20" s="83">
        <v>0</v>
      </c>
      <c r="V20" s="100">
        <v>1.3200000000000002E-2</v>
      </c>
      <c r="W20" s="83">
        <v>0</v>
      </c>
      <c r="X20" s="100">
        <v>1.3200000000000002E-2</v>
      </c>
      <c r="Y20" s="83">
        <v>0</v>
      </c>
      <c r="Z20" s="100">
        <v>2.4199999999999999E-2</v>
      </c>
      <c r="AA20" s="83">
        <v>0</v>
      </c>
      <c r="AB20" s="83">
        <v>2.4199999999999999E-2</v>
      </c>
      <c r="AC20" s="83">
        <v>0</v>
      </c>
      <c r="AD20" s="100">
        <v>2.4199999999999999E-2</v>
      </c>
      <c r="AE20" s="83">
        <v>0</v>
      </c>
      <c r="AF20" s="100">
        <v>2.4199999999999999E-2</v>
      </c>
      <c r="AG20" s="83">
        <v>0</v>
      </c>
      <c r="AH20" s="100">
        <v>2.4199999999999999E-2</v>
      </c>
      <c r="AI20" s="83">
        <v>0</v>
      </c>
      <c r="AJ20" s="100">
        <v>2.4199999999999999E-2</v>
      </c>
      <c r="AK20" s="83">
        <v>0</v>
      </c>
      <c r="AL20" s="100">
        <v>2.4199999999999999E-2</v>
      </c>
      <c r="AM20" s="83">
        <v>0</v>
      </c>
      <c r="AN20" s="71" t="s">
        <v>0</v>
      </c>
      <c r="AO20" s="71" t="s">
        <v>0</v>
      </c>
      <c r="AP20" s="92" t="s">
        <v>0</v>
      </c>
      <c r="AQ20" s="123" t="s">
        <v>0</v>
      </c>
      <c r="AR20" s="80" t="s">
        <v>0</v>
      </c>
      <c r="AS20" s="92" t="s">
        <v>0</v>
      </c>
      <c r="AT20" s="82" t="s">
        <v>0</v>
      </c>
      <c r="AU20" s="82" t="s">
        <v>0</v>
      </c>
      <c r="AV20" s="79" t="s">
        <v>0</v>
      </c>
      <c r="AW20" s="84" t="s">
        <v>0</v>
      </c>
      <c r="AX20" s="92" t="s">
        <v>0</v>
      </c>
      <c r="AY20" s="92" t="s">
        <v>0</v>
      </c>
      <c r="AZ20" s="92" t="s">
        <v>0</v>
      </c>
      <c r="BA20" s="92">
        <v>902.00000000000011</v>
      </c>
      <c r="BB20" s="92" t="s">
        <v>1</v>
      </c>
      <c r="BC20" s="92">
        <v>902.00000000000011</v>
      </c>
      <c r="BD20" s="92">
        <v>902.00000000000011</v>
      </c>
      <c r="BE20" s="92">
        <v>902.00000000000011</v>
      </c>
      <c r="BF20" s="92">
        <v>1012.0000000000001</v>
      </c>
      <c r="BG20" s="92">
        <v>1012.0000000000001</v>
      </c>
      <c r="BH20" s="92">
        <v>1012.0000000000001</v>
      </c>
      <c r="BI20" s="92">
        <v>1012.0000000000001</v>
      </c>
      <c r="BJ20" s="92">
        <v>1012.0000000000001</v>
      </c>
      <c r="BK20" s="92">
        <v>3410.0000000000005</v>
      </c>
      <c r="BL20" s="92">
        <v>1012.0000000000001</v>
      </c>
      <c r="BM20" s="79" t="s">
        <v>601</v>
      </c>
      <c r="BN20" s="79" t="s">
        <v>686</v>
      </c>
      <c r="BO20" s="79" t="s">
        <v>641</v>
      </c>
      <c r="BP20" s="80" t="s">
        <v>687</v>
      </c>
      <c r="BQ20" s="80" t="s">
        <v>688</v>
      </c>
      <c r="BR20" s="79" t="s">
        <v>689</v>
      </c>
      <c r="BS20" s="79" t="s">
        <v>657</v>
      </c>
      <c r="BT20" s="79" t="s">
        <v>690</v>
      </c>
      <c r="BU20" s="79" t="s">
        <v>585</v>
      </c>
      <c r="BV20" s="79" t="s">
        <v>658</v>
      </c>
      <c r="BW20" s="79" t="s">
        <v>691</v>
      </c>
      <c r="BX20" s="79" t="s">
        <v>692</v>
      </c>
      <c r="BY20" s="79" t="s">
        <v>693</v>
      </c>
      <c r="BZ20" s="79" t="s">
        <v>694</v>
      </c>
      <c r="CA20" s="79" t="s">
        <v>695</v>
      </c>
      <c r="CB20" s="79" t="s">
        <v>585</v>
      </c>
      <c r="CC20" s="79" t="s">
        <v>585</v>
      </c>
      <c r="CD20" s="79" t="s">
        <v>585</v>
      </c>
      <c r="CE20" s="79" t="s">
        <v>585</v>
      </c>
      <c r="CF20" s="79" t="s">
        <v>590</v>
      </c>
      <c r="CG20" s="79" t="s">
        <v>696</v>
      </c>
      <c r="CH20" s="79" t="s">
        <v>592</v>
      </c>
      <c r="CI20" s="79" t="s">
        <v>662</v>
      </c>
      <c r="CJ20" s="79" t="s">
        <v>585</v>
      </c>
      <c r="CK20" s="79" t="s">
        <v>585</v>
      </c>
      <c r="CL20" s="79" t="s">
        <v>594</v>
      </c>
      <c r="CM20" s="79" t="s">
        <v>585</v>
      </c>
      <c r="CN20" s="79" t="s">
        <v>585</v>
      </c>
      <c r="CO20" s="79" t="s">
        <v>607</v>
      </c>
      <c r="CP20" s="79" t="s">
        <v>663</v>
      </c>
      <c r="CQ20" s="79" t="s">
        <v>664</v>
      </c>
      <c r="CR20" s="79" t="s">
        <v>665</v>
      </c>
      <c r="CS20" s="79" t="s">
        <v>666</v>
      </c>
      <c r="CT20" s="79" t="s">
        <v>590</v>
      </c>
      <c r="CU20" s="79" t="s">
        <v>0</v>
      </c>
      <c r="CV20" s="299">
        <v>0</v>
      </c>
      <c r="CW20" s="69" t="str">
        <f t="shared" si="1"/>
        <v>AB6580</v>
      </c>
      <c r="CX20" s="69" t="str">
        <f t="shared" si="0"/>
        <v>FBI</v>
      </c>
      <c r="CY20" s="116" t="s">
        <v>156</v>
      </c>
      <c r="CZ20" s="69" t="str">
        <f t="shared" si="2"/>
        <v>MFD-BW_FBI_H_1Y</v>
      </c>
    </row>
    <row r="21" spans="1:104" ht="12.75" customHeight="1" x14ac:dyDescent="0.2">
      <c r="A21" s="69" t="s">
        <v>551</v>
      </c>
      <c r="B21" s="69" t="s">
        <v>158</v>
      </c>
      <c r="C21" s="69" t="s">
        <v>352</v>
      </c>
      <c r="D21" s="69" t="s">
        <v>523</v>
      </c>
      <c r="E21" s="70" t="s">
        <v>156</v>
      </c>
      <c r="F21" s="70">
        <v>2</v>
      </c>
      <c r="G21" s="69" t="s">
        <v>53</v>
      </c>
      <c r="H21" s="135" t="s">
        <v>570</v>
      </c>
      <c r="I21" s="135" t="s">
        <v>571</v>
      </c>
      <c r="J21" s="135">
        <v>75</v>
      </c>
      <c r="K21" s="136">
        <v>5000000</v>
      </c>
      <c r="L21" s="136">
        <v>450000</v>
      </c>
      <c r="M21" s="137">
        <v>10631.5</v>
      </c>
      <c r="N21" s="138">
        <v>8.8000000000000005E-3</v>
      </c>
      <c r="O21" s="138">
        <v>0</v>
      </c>
      <c r="P21" s="100">
        <v>1.3200000000000002E-2</v>
      </c>
      <c r="Q21" s="83">
        <v>0</v>
      </c>
      <c r="R21" s="100">
        <v>2.4199999999999999E-2</v>
      </c>
      <c r="S21" s="83">
        <v>0</v>
      </c>
      <c r="T21" s="100">
        <v>1.3200000000000002E-2</v>
      </c>
      <c r="U21" s="83">
        <v>0</v>
      </c>
      <c r="V21" s="100">
        <v>1.3200000000000002E-2</v>
      </c>
      <c r="W21" s="83">
        <v>0</v>
      </c>
      <c r="X21" s="100">
        <v>1.3200000000000002E-2</v>
      </c>
      <c r="Y21" s="83">
        <v>0</v>
      </c>
      <c r="Z21" s="100">
        <v>2.4199999999999999E-2</v>
      </c>
      <c r="AA21" s="83">
        <v>0</v>
      </c>
      <c r="AB21" s="83">
        <v>2.4199999999999999E-2</v>
      </c>
      <c r="AC21" s="83">
        <v>0</v>
      </c>
      <c r="AD21" s="100">
        <v>2.4199999999999999E-2</v>
      </c>
      <c r="AE21" s="83">
        <v>0</v>
      </c>
      <c r="AF21" s="100">
        <v>2.4199999999999999E-2</v>
      </c>
      <c r="AG21" s="83">
        <v>0</v>
      </c>
      <c r="AH21" s="100">
        <v>2.4199999999999999E-2</v>
      </c>
      <c r="AI21" s="83">
        <v>0</v>
      </c>
      <c r="AJ21" s="100">
        <v>2.4199999999999999E-2</v>
      </c>
      <c r="AK21" s="83">
        <v>0</v>
      </c>
      <c r="AL21" s="100">
        <v>2.4199999999999999E-2</v>
      </c>
      <c r="AM21" s="83">
        <v>0</v>
      </c>
      <c r="AN21" s="71" t="s">
        <v>0</v>
      </c>
      <c r="AO21" s="71" t="s">
        <v>0</v>
      </c>
      <c r="AP21" s="92" t="s">
        <v>0</v>
      </c>
      <c r="AQ21" s="123" t="s">
        <v>0</v>
      </c>
      <c r="AR21" s="80" t="s">
        <v>0</v>
      </c>
      <c r="AS21" s="92" t="s">
        <v>0</v>
      </c>
      <c r="AT21" s="82" t="s">
        <v>0</v>
      </c>
      <c r="AU21" s="82" t="s">
        <v>0</v>
      </c>
      <c r="AV21" s="79" t="s">
        <v>0</v>
      </c>
      <c r="AW21" s="84" t="s">
        <v>0</v>
      </c>
      <c r="AX21" s="92" t="s">
        <v>0</v>
      </c>
      <c r="AY21" s="92" t="s">
        <v>0</v>
      </c>
      <c r="AZ21" s="92" t="s">
        <v>0</v>
      </c>
      <c r="BA21" s="92">
        <v>902.00000000000011</v>
      </c>
      <c r="BB21" s="92" t="s">
        <v>1</v>
      </c>
      <c r="BC21" s="92">
        <v>902.00000000000011</v>
      </c>
      <c r="BD21" s="92">
        <v>902.00000000000011</v>
      </c>
      <c r="BE21" s="92">
        <v>902.00000000000011</v>
      </c>
      <c r="BF21" s="92">
        <v>1012.0000000000001</v>
      </c>
      <c r="BG21" s="92">
        <v>1012.0000000000001</v>
      </c>
      <c r="BH21" s="92">
        <v>1012.0000000000001</v>
      </c>
      <c r="BI21" s="92">
        <v>1012.0000000000001</v>
      </c>
      <c r="BJ21" s="92">
        <v>1012.0000000000001</v>
      </c>
      <c r="BK21" s="92">
        <v>3410.0000000000005</v>
      </c>
      <c r="BL21" s="92">
        <v>1012.0000000000001</v>
      </c>
      <c r="BM21" s="79" t="s">
        <v>601</v>
      </c>
      <c r="BN21" s="79" t="s">
        <v>686</v>
      </c>
      <c r="BO21" s="79" t="s">
        <v>641</v>
      </c>
      <c r="BP21" s="80" t="s">
        <v>697</v>
      </c>
      <c r="BQ21" s="80" t="s">
        <v>688</v>
      </c>
      <c r="BR21" s="79" t="s">
        <v>689</v>
      </c>
      <c r="BS21" s="79" t="s">
        <v>657</v>
      </c>
      <c r="BT21" s="79" t="s">
        <v>690</v>
      </c>
      <c r="BU21" s="79" t="s">
        <v>585</v>
      </c>
      <c r="BV21" s="79" t="s">
        <v>658</v>
      </c>
      <c r="BW21" s="79" t="s">
        <v>691</v>
      </c>
      <c r="BX21" s="79" t="s">
        <v>692</v>
      </c>
      <c r="BY21" s="79" t="s">
        <v>693</v>
      </c>
      <c r="BZ21" s="79" t="s">
        <v>694</v>
      </c>
      <c r="CA21" s="79" t="s">
        <v>695</v>
      </c>
      <c r="CB21" s="79" t="s">
        <v>585</v>
      </c>
      <c r="CC21" s="79" t="s">
        <v>585</v>
      </c>
      <c r="CD21" s="79" t="s">
        <v>585</v>
      </c>
      <c r="CE21" s="79" t="s">
        <v>585</v>
      </c>
      <c r="CF21" s="79" t="s">
        <v>590</v>
      </c>
      <c r="CG21" s="79" t="s">
        <v>696</v>
      </c>
      <c r="CH21" s="79" t="s">
        <v>592</v>
      </c>
      <c r="CI21" s="79" t="s">
        <v>662</v>
      </c>
      <c r="CJ21" s="79" t="s">
        <v>585</v>
      </c>
      <c r="CK21" s="79" t="s">
        <v>585</v>
      </c>
      <c r="CL21" s="79" t="s">
        <v>594</v>
      </c>
      <c r="CM21" s="79" t="s">
        <v>585</v>
      </c>
      <c r="CN21" s="79" t="s">
        <v>585</v>
      </c>
      <c r="CO21" s="79" t="s">
        <v>607</v>
      </c>
      <c r="CP21" s="79" t="s">
        <v>663</v>
      </c>
      <c r="CQ21" s="79" t="s">
        <v>664</v>
      </c>
      <c r="CR21" s="79" t="s">
        <v>665</v>
      </c>
      <c r="CS21" s="79" t="s">
        <v>666</v>
      </c>
      <c r="CT21" s="79" t="s">
        <v>590</v>
      </c>
      <c r="CU21" s="79" t="s">
        <v>0</v>
      </c>
      <c r="CV21" s="299">
        <v>0</v>
      </c>
      <c r="CW21" s="69" t="str">
        <f t="shared" si="1"/>
        <v>AB7580</v>
      </c>
      <c r="CX21" s="69" t="str">
        <f t="shared" si="0"/>
        <v>FBI</v>
      </c>
      <c r="CY21" s="116" t="s">
        <v>156</v>
      </c>
      <c r="CZ21" s="69" t="str">
        <f t="shared" si="2"/>
        <v>MFD-BW_FBI_H_2Y</v>
      </c>
    </row>
    <row r="22" spans="1:104" ht="12.75" customHeight="1" x14ac:dyDescent="0.2">
      <c r="A22" s="69" t="s">
        <v>1830</v>
      </c>
      <c r="B22" s="69" t="s">
        <v>158</v>
      </c>
      <c r="C22" s="69" t="s">
        <v>352</v>
      </c>
      <c r="D22" s="69" t="s">
        <v>523</v>
      </c>
      <c r="E22" s="70" t="s">
        <v>156</v>
      </c>
      <c r="F22" s="70">
        <v>3</v>
      </c>
      <c r="G22" s="69" t="s">
        <v>53</v>
      </c>
      <c r="H22" s="97" t="s">
        <v>965</v>
      </c>
      <c r="I22" s="97" t="s">
        <v>965</v>
      </c>
      <c r="J22" s="72"/>
      <c r="K22" s="73"/>
      <c r="L22" s="73"/>
      <c r="M22" s="74"/>
      <c r="N22" s="75"/>
      <c r="O22" s="75"/>
      <c r="P22" s="90"/>
      <c r="Q22" s="83"/>
      <c r="R22" s="76"/>
      <c r="S22" s="83"/>
      <c r="T22" s="90"/>
      <c r="U22" s="83"/>
      <c r="V22" s="90"/>
      <c r="W22" s="83"/>
      <c r="X22" s="76"/>
      <c r="Y22" s="83"/>
      <c r="Z22" s="76"/>
      <c r="AA22" s="83"/>
      <c r="AB22" s="83"/>
      <c r="AC22" s="83"/>
      <c r="AD22" s="76"/>
      <c r="AE22" s="83"/>
      <c r="AF22" s="100"/>
      <c r="AG22" s="83"/>
      <c r="AH22" s="100"/>
      <c r="AI22" s="83"/>
      <c r="AJ22" s="100"/>
      <c r="AK22" s="83"/>
      <c r="AL22" s="100"/>
      <c r="AM22" s="83"/>
      <c r="AN22" s="71"/>
      <c r="AO22" s="71"/>
      <c r="AP22" s="77"/>
      <c r="AQ22" s="123"/>
      <c r="AR22" s="80"/>
      <c r="AS22" s="92"/>
      <c r="AT22" s="82"/>
      <c r="AU22" s="82"/>
      <c r="AV22" s="95"/>
      <c r="AW22" s="84"/>
      <c r="AX22" s="77"/>
      <c r="AY22" s="77"/>
      <c r="AZ22" s="77"/>
      <c r="BA22" s="77"/>
      <c r="BB22" s="77"/>
      <c r="BC22" s="77"/>
      <c r="BD22" s="77"/>
      <c r="BE22" s="77"/>
      <c r="BF22" s="77"/>
      <c r="BG22" s="77"/>
      <c r="BH22" s="77"/>
      <c r="BI22" s="77"/>
      <c r="BJ22" s="77"/>
      <c r="BK22" s="77"/>
      <c r="BL22" s="77"/>
      <c r="BM22" s="95"/>
      <c r="BN22" s="95"/>
      <c r="BO22" s="95"/>
      <c r="BP22" s="96"/>
      <c r="BQ22" s="96"/>
      <c r="BR22" s="95"/>
      <c r="BS22" s="95"/>
      <c r="BT22" s="95"/>
      <c r="BU22" s="95"/>
      <c r="BV22" s="95"/>
      <c r="BW22" s="95"/>
      <c r="BX22" s="95"/>
      <c r="BY22" s="95"/>
      <c r="BZ22" s="95"/>
      <c r="CA22" s="95"/>
      <c r="CB22" s="95"/>
      <c r="CC22" s="95"/>
      <c r="CD22" s="95"/>
      <c r="CE22" s="95"/>
      <c r="CF22" s="95"/>
      <c r="CG22" s="95"/>
      <c r="CH22" s="95"/>
      <c r="CI22" s="95"/>
      <c r="CJ22" s="95"/>
      <c r="CK22" s="95"/>
      <c r="CL22" s="95"/>
      <c r="CM22" s="95"/>
      <c r="CN22" s="95"/>
      <c r="CO22" s="95"/>
      <c r="CP22" s="95"/>
      <c r="CQ22" s="95"/>
      <c r="CR22" s="95"/>
      <c r="CS22" s="95"/>
      <c r="CT22" s="95"/>
      <c r="CU22" s="95"/>
      <c r="CV22" s="299"/>
      <c r="CW22" s="69" t="str">
        <f t="shared" si="1"/>
        <v/>
      </c>
      <c r="CX22" s="69" t="str">
        <f t="shared" si="0"/>
        <v/>
      </c>
      <c r="CY22" s="116"/>
      <c r="CZ22" s="69" t="str">
        <f t="shared" si="2"/>
        <v>MFD-BW_FBI_H_3N</v>
      </c>
    </row>
    <row r="23" spans="1:104" ht="12.75" customHeight="1" x14ac:dyDescent="0.2">
      <c r="A23" s="69" t="s">
        <v>552</v>
      </c>
      <c r="B23" s="69" t="s">
        <v>161</v>
      </c>
      <c r="C23" s="69" t="s">
        <v>352</v>
      </c>
      <c r="D23" s="69" t="s">
        <v>523</v>
      </c>
      <c r="E23" s="70" t="s">
        <v>159</v>
      </c>
      <c r="F23" s="70">
        <v>1</v>
      </c>
      <c r="G23" s="69" t="s">
        <v>1806</v>
      </c>
      <c r="H23" s="135" t="s">
        <v>572</v>
      </c>
      <c r="I23" s="135" t="s">
        <v>573</v>
      </c>
      <c r="J23" s="135">
        <v>31</v>
      </c>
      <c r="K23" s="136" t="s">
        <v>0</v>
      </c>
      <c r="L23" s="136">
        <v>129000</v>
      </c>
      <c r="M23" s="137">
        <v>879.43900000000008</v>
      </c>
      <c r="N23" s="138">
        <v>1.3200000000000002E-2</v>
      </c>
      <c r="O23" s="138">
        <v>9.9000000000000005E-2</v>
      </c>
      <c r="P23" s="100">
        <v>2.2000000000000002E-2</v>
      </c>
      <c r="Q23" s="100">
        <v>0.16500000000000001</v>
      </c>
      <c r="R23" s="100">
        <v>3.0800000000000004E-2</v>
      </c>
      <c r="S23" s="100">
        <v>0.19800000000000001</v>
      </c>
      <c r="T23" s="100">
        <v>2.2000000000000002E-2</v>
      </c>
      <c r="U23" s="100">
        <v>0.16500000000000001</v>
      </c>
      <c r="V23" s="100">
        <v>2.2000000000000002E-2</v>
      </c>
      <c r="W23" s="100">
        <v>0.16500000000000001</v>
      </c>
      <c r="X23" s="100">
        <v>2.2000000000000002E-2</v>
      </c>
      <c r="Y23" s="100">
        <v>0.16500000000000001</v>
      </c>
      <c r="Z23" s="100">
        <v>3.0800000000000004E-2</v>
      </c>
      <c r="AA23" s="100">
        <v>0.19800000000000001</v>
      </c>
      <c r="AB23" s="100">
        <v>3.0800000000000004E-2</v>
      </c>
      <c r="AC23" s="100">
        <v>0.19800000000000001</v>
      </c>
      <c r="AD23" s="100">
        <v>3.0800000000000004E-2</v>
      </c>
      <c r="AE23" s="100">
        <v>0.19800000000000001</v>
      </c>
      <c r="AF23" s="100">
        <v>3.0800000000000004E-2</v>
      </c>
      <c r="AG23" s="100">
        <v>0.19800000000000001</v>
      </c>
      <c r="AH23" s="100">
        <v>3.0800000000000004E-2</v>
      </c>
      <c r="AI23" s="100">
        <v>0.19800000000000001</v>
      </c>
      <c r="AJ23" s="100">
        <v>3.0800000000000004E-2</v>
      </c>
      <c r="AK23" s="100">
        <v>0.19800000000000001</v>
      </c>
      <c r="AL23" s="100">
        <v>3.0800000000000004E-2</v>
      </c>
      <c r="AM23" s="100">
        <v>0.19800000000000001</v>
      </c>
      <c r="AN23" s="79" t="s">
        <v>0</v>
      </c>
      <c r="AO23" s="79" t="s">
        <v>0</v>
      </c>
      <c r="AP23" s="92" t="s">
        <v>0</v>
      </c>
      <c r="AQ23" s="92" t="s">
        <v>0</v>
      </c>
      <c r="AR23" s="82" t="s">
        <v>0</v>
      </c>
      <c r="AS23" s="125" t="s">
        <v>0</v>
      </c>
      <c r="AT23" s="82" t="s">
        <v>0</v>
      </c>
      <c r="AU23" s="82" t="s">
        <v>0</v>
      </c>
      <c r="AV23" s="82" t="s">
        <v>0</v>
      </c>
      <c r="AW23" s="82" t="s">
        <v>0</v>
      </c>
      <c r="AX23" s="82" t="s">
        <v>0</v>
      </c>
      <c r="AY23" s="79" t="s">
        <v>0</v>
      </c>
      <c r="AZ23" s="92" t="s">
        <v>0</v>
      </c>
      <c r="BA23" s="92">
        <v>902.00000000000011</v>
      </c>
      <c r="BB23" s="92" t="s">
        <v>1</v>
      </c>
      <c r="BC23" s="92">
        <v>902.00000000000011</v>
      </c>
      <c r="BD23" s="92">
        <v>902.00000000000011</v>
      </c>
      <c r="BE23" s="92">
        <v>902.00000000000011</v>
      </c>
      <c r="BF23" s="92">
        <v>1012.0000000000001</v>
      </c>
      <c r="BG23" s="92">
        <v>1012.0000000000001</v>
      </c>
      <c r="BH23" s="92">
        <v>1012.0000000000001</v>
      </c>
      <c r="BI23" s="92">
        <v>1012.0000000000001</v>
      </c>
      <c r="BJ23" s="92">
        <v>1012.0000000000001</v>
      </c>
      <c r="BK23" s="92">
        <v>3410.0000000000005</v>
      </c>
      <c r="BL23" s="92">
        <v>1012.0000000000001</v>
      </c>
      <c r="BM23" s="79" t="s">
        <v>698</v>
      </c>
      <c r="BN23" s="79" t="s">
        <v>699</v>
      </c>
      <c r="BO23" s="79" t="s">
        <v>700</v>
      </c>
      <c r="BP23" s="80" t="s">
        <v>701</v>
      </c>
      <c r="BQ23" s="80">
        <v>100000</v>
      </c>
      <c r="BR23" s="79" t="s">
        <v>702</v>
      </c>
      <c r="BS23" s="79" t="s">
        <v>703</v>
      </c>
      <c r="BT23" s="79"/>
      <c r="BU23" s="79" t="s">
        <v>585</v>
      </c>
      <c r="BV23" s="79" t="s">
        <v>704</v>
      </c>
      <c r="BW23" s="79" t="s">
        <v>705</v>
      </c>
      <c r="BX23" s="79" t="s">
        <v>587</v>
      </c>
      <c r="BY23" s="79" t="s">
        <v>588</v>
      </c>
      <c r="BZ23" s="79" t="s">
        <v>589</v>
      </c>
      <c r="CA23" s="79" t="s">
        <v>0</v>
      </c>
      <c r="CB23" s="79" t="s">
        <v>585</v>
      </c>
      <c r="CC23" s="79" t="s">
        <v>585</v>
      </c>
      <c r="CD23" s="79" t="s">
        <v>585</v>
      </c>
      <c r="CE23" s="79" t="s">
        <v>590</v>
      </c>
      <c r="CF23" s="79" t="s">
        <v>0</v>
      </c>
      <c r="CG23" s="79" t="s">
        <v>706</v>
      </c>
      <c r="CH23" s="79" t="s">
        <v>592</v>
      </c>
      <c r="CI23" s="79" t="s">
        <v>707</v>
      </c>
      <c r="CJ23" s="79"/>
      <c r="CK23" s="79" t="s">
        <v>585</v>
      </c>
      <c r="CL23" s="79" t="s">
        <v>0</v>
      </c>
      <c r="CM23" s="79"/>
      <c r="CN23" s="79"/>
      <c r="CO23" s="79"/>
      <c r="CP23" s="79" t="s">
        <v>596</v>
      </c>
      <c r="CQ23" s="79" t="s">
        <v>597</v>
      </c>
      <c r="CR23" s="79" t="s">
        <v>708</v>
      </c>
      <c r="CS23" s="79" t="s">
        <v>709</v>
      </c>
      <c r="CT23" s="101"/>
      <c r="CU23" s="101"/>
      <c r="CV23" s="300"/>
      <c r="CW23" s="69" t="str">
        <f t="shared" si="1"/>
        <v>APC325dw</v>
      </c>
      <c r="CX23" s="69" t="str">
        <f t="shared" si="0"/>
        <v>FBI</v>
      </c>
      <c r="CY23" s="116" t="s">
        <v>159</v>
      </c>
      <c r="CZ23" s="69" t="str">
        <f t="shared" si="2"/>
        <v>SFP-Colour_FBI_L_1Y</v>
      </c>
    </row>
    <row r="24" spans="1:104" ht="12.75" customHeight="1" x14ac:dyDescent="0.2">
      <c r="A24" s="69" t="s">
        <v>1831</v>
      </c>
      <c r="B24" s="69" t="s">
        <v>161</v>
      </c>
      <c r="C24" s="69" t="s">
        <v>352</v>
      </c>
      <c r="D24" s="69" t="s">
        <v>523</v>
      </c>
      <c r="E24" s="70" t="s">
        <v>159</v>
      </c>
      <c r="F24" s="70">
        <v>2</v>
      </c>
      <c r="G24" s="69" t="s">
        <v>1806</v>
      </c>
      <c r="H24" s="97" t="s">
        <v>965</v>
      </c>
      <c r="I24" s="97" t="s">
        <v>965</v>
      </c>
      <c r="J24" s="97"/>
      <c r="K24" s="98"/>
      <c r="L24" s="98"/>
      <c r="M24" s="99"/>
      <c r="N24" s="94"/>
      <c r="O24" s="94"/>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79"/>
      <c r="AO24" s="79"/>
      <c r="AP24" s="91"/>
      <c r="AQ24" s="91"/>
      <c r="AR24" s="82"/>
      <c r="AS24" s="125"/>
      <c r="AT24" s="82"/>
      <c r="AU24" s="82"/>
      <c r="AV24" s="82"/>
      <c r="AW24" s="82"/>
      <c r="AX24" s="82"/>
      <c r="AY24" s="79"/>
      <c r="AZ24" s="91"/>
      <c r="BA24" s="91"/>
      <c r="BB24" s="91"/>
      <c r="BC24" s="91"/>
      <c r="BD24" s="91"/>
      <c r="BE24" s="91"/>
      <c r="BF24" s="91"/>
      <c r="BG24" s="91"/>
      <c r="BH24" s="91"/>
      <c r="BI24" s="91"/>
      <c r="BJ24" s="91"/>
      <c r="BK24" s="92"/>
      <c r="BL24" s="91"/>
      <c r="BM24" s="81"/>
      <c r="BN24" s="81"/>
      <c r="BO24" s="81"/>
      <c r="BP24" s="93"/>
      <c r="BQ24" s="93"/>
      <c r="BR24" s="81"/>
      <c r="BS24" s="81"/>
      <c r="BT24" s="81"/>
      <c r="BU24" s="81"/>
      <c r="BV24" s="81"/>
      <c r="BW24" s="81"/>
      <c r="BX24" s="81"/>
      <c r="BY24" s="81"/>
      <c r="BZ24" s="81"/>
      <c r="CA24" s="81"/>
      <c r="CB24" s="81"/>
      <c r="CC24" s="81"/>
      <c r="CD24" s="81"/>
      <c r="CE24" s="81"/>
      <c r="CF24" s="81"/>
      <c r="CG24" s="81"/>
      <c r="CH24" s="81"/>
      <c r="CI24" s="81"/>
      <c r="CJ24" s="81"/>
      <c r="CK24" s="81"/>
      <c r="CL24" s="81"/>
      <c r="CM24" s="81"/>
      <c r="CN24" s="81"/>
      <c r="CO24" s="81"/>
      <c r="CP24" s="81"/>
      <c r="CQ24" s="81"/>
      <c r="CR24" s="81"/>
      <c r="CS24" s="101"/>
      <c r="CT24" s="101"/>
      <c r="CU24" s="101"/>
      <c r="CV24" s="300"/>
      <c r="CW24" s="69" t="str">
        <f t="shared" si="1"/>
        <v/>
      </c>
      <c r="CX24" s="69" t="str">
        <f t="shared" si="0"/>
        <v/>
      </c>
      <c r="CY24" s="116"/>
      <c r="CZ24" s="69" t="str">
        <f t="shared" si="2"/>
        <v>SFP-Colour_FBI_L_2N</v>
      </c>
    </row>
    <row r="25" spans="1:104" ht="12.75" customHeight="1" x14ac:dyDescent="0.2">
      <c r="A25" s="69" t="s">
        <v>553</v>
      </c>
      <c r="B25" s="69" t="s">
        <v>161</v>
      </c>
      <c r="C25" s="69" t="s">
        <v>352</v>
      </c>
      <c r="D25" s="69" t="s">
        <v>523</v>
      </c>
      <c r="E25" s="70" t="s">
        <v>157</v>
      </c>
      <c r="F25" s="70">
        <v>1</v>
      </c>
      <c r="G25" s="69" t="s">
        <v>52</v>
      </c>
      <c r="H25" s="135" t="s">
        <v>574</v>
      </c>
      <c r="I25" s="135" t="s">
        <v>575</v>
      </c>
      <c r="J25" s="135">
        <v>40</v>
      </c>
      <c r="K25" s="136" t="s">
        <v>0</v>
      </c>
      <c r="L25" s="136">
        <v>179000</v>
      </c>
      <c r="M25" s="137">
        <v>1508.6170000000002</v>
      </c>
      <c r="N25" s="138">
        <v>1.1000000000000001E-2</v>
      </c>
      <c r="O25" s="138">
        <v>8.8000000000000009E-2</v>
      </c>
      <c r="P25" s="100">
        <v>1.9800000000000002E-2</v>
      </c>
      <c r="Q25" s="100">
        <v>0.15400000000000003</v>
      </c>
      <c r="R25" s="100">
        <v>2.9700000000000001E-2</v>
      </c>
      <c r="S25" s="100">
        <v>0.18700000000000003</v>
      </c>
      <c r="T25" s="100">
        <v>1.9800000000000002E-2</v>
      </c>
      <c r="U25" s="100">
        <v>0.15400000000000003</v>
      </c>
      <c r="V25" s="100">
        <v>1.9800000000000002E-2</v>
      </c>
      <c r="W25" s="100">
        <v>0.15400000000000003</v>
      </c>
      <c r="X25" s="100">
        <v>1.9800000000000002E-2</v>
      </c>
      <c r="Y25" s="100">
        <v>0.15400000000000003</v>
      </c>
      <c r="Z25" s="100">
        <v>2.9700000000000001E-2</v>
      </c>
      <c r="AA25" s="100">
        <v>0.18700000000000003</v>
      </c>
      <c r="AB25" s="100">
        <v>2.9700000000000001E-2</v>
      </c>
      <c r="AC25" s="100">
        <v>0.18700000000000003</v>
      </c>
      <c r="AD25" s="100">
        <v>2.9700000000000001E-2</v>
      </c>
      <c r="AE25" s="100">
        <v>0.18700000000000003</v>
      </c>
      <c r="AF25" s="100">
        <v>2.9700000000000001E-2</v>
      </c>
      <c r="AG25" s="100">
        <v>0.18700000000000003</v>
      </c>
      <c r="AH25" s="100">
        <v>2.9700000000000001E-2</v>
      </c>
      <c r="AI25" s="100">
        <v>0.18700000000000003</v>
      </c>
      <c r="AJ25" s="100">
        <v>2.9700000000000001E-2</v>
      </c>
      <c r="AK25" s="100">
        <v>0.18700000000000003</v>
      </c>
      <c r="AL25" s="100">
        <v>2.9700000000000001E-2</v>
      </c>
      <c r="AM25" s="100">
        <v>0.18700000000000003</v>
      </c>
      <c r="AN25" s="101" t="s">
        <v>0</v>
      </c>
      <c r="AO25" s="92" t="s">
        <v>0</v>
      </c>
      <c r="AP25" s="92" t="s">
        <v>0</v>
      </c>
      <c r="AQ25" s="92" t="s">
        <v>0</v>
      </c>
      <c r="AR25" s="82" t="s">
        <v>0</v>
      </c>
      <c r="AS25" s="125" t="s">
        <v>0</v>
      </c>
      <c r="AT25" s="82" t="s">
        <v>0</v>
      </c>
      <c r="AU25" s="82" t="s">
        <v>0</v>
      </c>
      <c r="AV25" s="82" t="s">
        <v>0</v>
      </c>
      <c r="AW25" s="82" t="s">
        <v>0</v>
      </c>
      <c r="AX25" s="82" t="s">
        <v>0</v>
      </c>
      <c r="AY25" s="85" t="s">
        <v>0</v>
      </c>
      <c r="AZ25" s="92" t="s">
        <v>0</v>
      </c>
      <c r="BA25" s="92">
        <v>902.00000000000011</v>
      </c>
      <c r="BB25" s="92" t="s">
        <v>1</v>
      </c>
      <c r="BC25" s="92">
        <v>902.00000000000011</v>
      </c>
      <c r="BD25" s="92">
        <v>902.00000000000011</v>
      </c>
      <c r="BE25" s="92">
        <v>902.00000000000011</v>
      </c>
      <c r="BF25" s="92">
        <v>1012.0000000000001</v>
      </c>
      <c r="BG25" s="92">
        <v>1012.0000000000001</v>
      </c>
      <c r="BH25" s="92">
        <v>1012.0000000000001</v>
      </c>
      <c r="BI25" s="92">
        <v>1012.0000000000001</v>
      </c>
      <c r="BJ25" s="92">
        <v>1012.0000000000001</v>
      </c>
      <c r="BK25" s="92">
        <v>3410.0000000000005</v>
      </c>
      <c r="BL25" s="92">
        <v>1012.0000000000001</v>
      </c>
      <c r="BM25" s="79" t="s">
        <v>710</v>
      </c>
      <c r="BN25" s="79" t="s">
        <v>711</v>
      </c>
      <c r="BO25" s="79" t="s">
        <v>712</v>
      </c>
      <c r="BP25" s="80" t="s">
        <v>713</v>
      </c>
      <c r="BQ25" s="80">
        <v>300000</v>
      </c>
      <c r="BR25" s="79" t="s">
        <v>714</v>
      </c>
      <c r="BS25" s="79" t="s">
        <v>715</v>
      </c>
      <c r="BT25" s="79"/>
      <c r="BU25" s="79" t="s">
        <v>585</v>
      </c>
      <c r="BV25" s="79" t="s">
        <v>716</v>
      </c>
      <c r="BW25" s="79" t="s">
        <v>717</v>
      </c>
      <c r="BX25" s="79" t="s">
        <v>681</v>
      </c>
      <c r="BY25" s="79" t="s">
        <v>682</v>
      </c>
      <c r="BZ25" s="79" t="s">
        <v>648</v>
      </c>
      <c r="CA25" s="79" t="s">
        <v>0</v>
      </c>
      <c r="CB25" s="79" t="s">
        <v>585</v>
      </c>
      <c r="CC25" s="79" t="s">
        <v>585</v>
      </c>
      <c r="CD25" s="79" t="s">
        <v>585</v>
      </c>
      <c r="CE25" s="79" t="s">
        <v>590</v>
      </c>
      <c r="CF25" s="79" t="s">
        <v>0</v>
      </c>
      <c r="CG25" s="79" t="s">
        <v>718</v>
      </c>
      <c r="CH25" s="79" t="s">
        <v>592</v>
      </c>
      <c r="CI25" s="79" t="s">
        <v>719</v>
      </c>
      <c r="CJ25" s="79"/>
      <c r="CK25" s="79" t="s">
        <v>585</v>
      </c>
      <c r="CL25" s="79" t="s">
        <v>0</v>
      </c>
      <c r="CM25" s="79"/>
      <c r="CN25" s="79"/>
      <c r="CO25" s="79"/>
      <c r="CP25" s="79" t="s">
        <v>720</v>
      </c>
      <c r="CQ25" s="79" t="s">
        <v>608</v>
      </c>
      <c r="CR25" s="79" t="s">
        <v>721</v>
      </c>
      <c r="CS25" s="79" t="s">
        <v>722</v>
      </c>
      <c r="CT25" s="101"/>
      <c r="CU25" s="101"/>
      <c r="CV25" s="300"/>
      <c r="CW25" s="69" t="str">
        <f t="shared" si="1"/>
        <v>APC4030</v>
      </c>
      <c r="CX25" s="69" t="str">
        <f t="shared" si="0"/>
        <v>FBI</v>
      </c>
      <c r="CY25" s="116" t="s">
        <v>157</v>
      </c>
      <c r="CZ25" s="69" t="str">
        <f t="shared" si="2"/>
        <v>SFP-Colour_FBI_M_1Y</v>
      </c>
    </row>
    <row r="26" spans="1:104" ht="12.75" customHeight="1" x14ac:dyDescent="0.2">
      <c r="A26" s="69" t="s">
        <v>1832</v>
      </c>
      <c r="B26" s="69" t="s">
        <v>161</v>
      </c>
      <c r="C26" s="69" t="s">
        <v>352</v>
      </c>
      <c r="D26" s="69" t="s">
        <v>523</v>
      </c>
      <c r="E26" s="70" t="s">
        <v>157</v>
      </c>
      <c r="F26" s="70">
        <v>2</v>
      </c>
      <c r="G26" s="69" t="s">
        <v>52</v>
      </c>
      <c r="H26" s="97" t="s">
        <v>965</v>
      </c>
      <c r="I26" s="97" t="s">
        <v>965</v>
      </c>
      <c r="J26" s="72"/>
      <c r="K26" s="73"/>
      <c r="L26" s="73"/>
      <c r="M26" s="74"/>
      <c r="N26" s="75"/>
      <c r="O26" s="75"/>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101"/>
      <c r="AO26" s="91"/>
      <c r="AP26" s="91"/>
      <c r="AQ26" s="91"/>
      <c r="AR26" s="82"/>
      <c r="AS26" s="125"/>
      <c r="AT26" s="82"/>
      <c r="AU26" s="82"/>
      <c r="AV26" s="82"/>
      <c r="AW26" s="82"/>
      <c r="AX26" s="82"/>
      <c r="AY26" s="85"/>
      <c r="AZ26" s="91"/>
      <c r="BA26" s="91"/>
      <c r="BB26" s="91"/>
      <c r="BC26" s="91"/>
      <c r="BD26" s="91"/>
      <c r="BE26" s="91"/>
      <c r="BF26" s="91"/>
      <c r="BG26" s="91"/>
      <c r="BH26" s="91"/>
      <c r="BI26" s="91"/>
      <c r="BJ26" s="91"/>
      <c r="BK26" s="92"/>
      <c r="BL26" s="91"/>
      <c r="BM26" s="81"/>
      <c r="BN26" s="81"/>
      <c r="BO26" s="81"/>
      <c r="BP26" s="93"/>
      <c r="BQ26" s="93"/>
      <c r="BR26" s="81"/>
      <c r="BS26" s="81"/>
      <c r="BT26" s="81"/>
      <c r="BU26" s="81"/>
      <c r="BV26" s="81"/>
      <c r="BW26" s="81"/>
      <c r="BX26" s="81"/>
      <c r="BY26" s="81"/>
      <c r="BZ26" s="81"/>
      <c r="CA26" s="81"/>
      <c r="CB26" s="81"/>
      <c r="CC26" s="81"/>
      <c r="CD26" s="81"/>
      <c r="CE26" s="81"/>
      <c r="CF26" s="81"/>
      <c r="CG26" s="81"/>
      <c r="CH26" s="81"/>
      <c r="CI26" s="81"/>
      <c r="CJ26" s="81"/>
      <c r="CK26" s="81"/>
      <c r="CL26" s="81"/>
      <c r="CM26" s="81"/>
      <c r="CN26" s="81"/>
      <c r="CO26" s="81"/>
      <c r="CP26" s="101"/>
      <c r="CQ26" s="101"/>
      <c r="CR26" s="101"/>
      <c r="CS26" s="101"/>
      <c r="CT26" s="101"/>
      <c r="CU26" s="101"/>
      <c r="CV26" s="300"/>
      <c r="CW26" s="69" t="str">
        <f t="shared" si="1"/>
        <v/>
      </c>
      <c r="CX26" s="69" t="str">
        <f t="shared" si="0"/>
        <v/>
      </c>
      <c r="CY26" s="116"/>
      <c r="CZ26" s="69" t="str">
        <f t="shared" si="2"/>
        <v>SFP-Colour_FBI_M_2N</v>
      </c>
    </row>
    <row r="27" spans="1:104" ht="12.75" customHeight="1" x14ac:dyDescent="0.2">
      <c r="A27" s="69" t="s">
        <v>1833</v>
      </c>
      <c r="B27" s="69" t="s">
        <v>161</v>
      </c>
      <c r="C27" s="69" t="s">
        <v>352</v>
      </c>
      <c r="D27" s="69" t="s">
        <v>523</v>
      </c>
      <c r="E27" s="70" t="s">
        <v>156</v>
      </c>
      <c r="F27" s="70">
        <v>1</v>
      </c>
      <c r="G27" s="69" t="s">
        <v>53</v>
      </c>
      <c r="H27" s="97" t="s">
        <v>965</v>
      </c>
      <c r="I27" s="97" t="s">
        <v>965</v>
      </c>
      <c r="J27" s="72"/>
      <c r="K27" s="73"/>
      <c r="L27" s="73"/>
      <c r="M27" s="74"/>
      <c r="N27" s="75"/>
      <c r="O27" s="75"/>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101"/>
      <c r="AO27" s="91"/>
      <c r="AP27" s="91"/>
      <c r="AQ27" s="91"/>
      <c r="AR27" s="82"/>
      <c r="AS27" s="125"/>
      <c r="AT27" s="82"/>
      <c r="AU27" s="82"/>
      <c r="AV27" s="82"/>
      <c r="AW27" s="82"/>
      <c r="AX27" s="82"/>
      <c r="AY27" s="85"/>
      <c r="AZ27" s="91"/>
      <c r="BA27" s="91"/>
      <c r="BB27" s="91"/>
      <c r="BC27" s="91"/>
      <c r="BD27" s="91"/>
      <c r="BE27" s="91"/>
      <c r="BF27" s="91"/>
      <c r="BG27" s="91"/>
      <c r="BH27" s="91"/>
      <c r="BI27" s="91"/>
      <c r="BJ27" s="91"/>
      <c r="BK27" s="92"/>
      <c r="BL27" s="91"/>
      <c r="BM27" s="81"/>
      <c r="BN27" s="81"/>
      <c r="BO27" s="81"/>
      <c r="BP27" s="93"/>
      <c r="BQ27" s="93"/>
      <c r="BR27" s="81"/>
      <c r="BS27" s="81"/>
      <c r="BT27" s="81"/>
      <c r="BU27" s="81"/>
      <c r="BV27" s="81"/>
      <c r="BW27" s="81"/>
      <c r="BX27" s="81"/>
      <c r="BY27" s="81"/>
      <c r="BZ27" s="81"/>
      <c r="CA27" s="81"/>
      <c r="CB27" s="81"/>
      <c r="CC27" s="81"/>
      <c r="CD27" s="81"/>
      <c r="CE27" s="81"/>
      <c r="CF27" s="81"/>
      <c r="CG27" s="81"/>
      <c r="CH27" s="81"/>
      <c r="CI27" s="81"/>
      <c r="CJ27" s="81"/>
      <c r="CK27" s="81"/>
      <c r="CL27" s="81"/>
      <c r="CM27" s="81"/>
      <c r="CN27" s="81"/>
      <c r="CO27" s="81"/>
      <c r="CP27" s="101"/>
      <c r="CQ27" s="101"/>
      <c r="CR27" s="101"/>
      <c r="CS27" s="101"/>
      <c r="CT27" s="101"/>
      <c r="CU27" s="101"/>
      <c r="CV27" s="300"/>
      <c r="CW27" s="69" t="str">
        <f t="shared" si="1"/>
        <v/>
      </c>
      <c r="CX27" s="69" t="str">
        <f t="shared" si="0"/>
        <v/>
      </c>
      <c r="CY27" s="116"/>
      <c r="CZ27" s="69" t="str">
        <f t="shared" si="2"/>
        <v>SFP-Colour_FBI_H_1N</v>
      </c>
    </row>
    <row r="28" spans="1:104" ht="12.75" customHeight="1" x14ac:dyDescent="0.2">
      <c r="A28" s="69" t="s">
        <v>1834</v>
      </c>
      <c r="B28" s="69" t="s">
        <v>161</v>
      </c>
      <c r="C28" s="69" t="s">
        <v>352</v>
      </c>
      <c r="D28" s="69" t="s">
        <v>523</v>
      </c>
      <c r="E28" s="70" t="s">
        <v>156</v>
      </c>
      <c r="F28" s="70">
        <v>2</v>
      </c>
      <c r="G28" s="69" t="s">
        <v>53</v>
      </c>
      <c r="H28" s="97" t="s">
        <v>965</v>
      </c>
      <c r="I28" s="97" t="s">
        <v>965</v>
      </c>
      <c r="J28" s="72"/>
      <c r="K28" s="73"/>
      <c r="L28" s="73"/>
      <c r="M28" s="74"/>
      <c r="N28" s="75"/>
      <c r="O28" s="75"/>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101"/>
      <c r="AO28" s="91"/>
      <c r="AP28" s="91"/>
      <c r="AQ28" s="91"/>
      <c r="AR28" s="82"/>
      <c r="AS28" s="125"/>
      <c r="AT28" s="82"/>
      <c r="AU28" s="82"/>
      <c r="AV28" s="82"/>
      <c r="AW28" s="82"/>
      <c r="AX28" s="82"/>
      <c r="AY28" s="85"/>
      <c r="AZ28" s="91"/>
      <c r="BA28" s="91"/>
      <c r="BB28" s="91"/>
      <c r="BC28" s="91"/>
      <c r="BD28" s="91"/>
      <c r="BE28" s="91"/>
      <c r="BF28" s="91"/>
      <c r="BG28" s="91"/>
      <c r="BH28" s="91"/>
      <c r="BI28" s="91"/>
      <c r="BJ28" s="91"/>
      <c r="BK28" s="92"/>
      <c r="BL28" s="91"/>
      <c r="BM28" s="81"/>
      <c r="BN28" s="81"/>
      <c r="BO28" s="81"/>
      <c r="BP28" s="93"/>
      <c r="BQ28" s="93"/>
      <c r="BR28" s="81"/>
      <c r="BS28" s="81"/>
      <c r="BT28" s="81"/>
      <c r="BU28" s="81"/>
      <c r="BV28" s="81"/>
      <c r="BW28" s="81"/>
      <c r="BX28" s="81"/>
      <c r="BY28" s="81"/>
      <c r="BZ28" s="81"/>
      <c r="CA28" s="81"/>
      <c r="CB28" s="81"/>
      <c r="CC28" s="81"/>
      <c r="CD28" s="81"/>
      <c r="CE28" s="81"/>
      <c r="CF28" s="81"/>
      <c r="CG28" s="81"/>
      <c r="CH28" s="81"/>
      <c r="CI28" s="81"/>
      <c r="CJ28" s="81"/>
      <c r="CK28" s="81"/>
      <c r="CL28" s="81"/>
      <c r="CM28" s="81"/>
      <c r="CN28" s="81"/>
      <c r="CO28" s="81"/>
      <c r="CP28" s="101"/>
      <c r="CQ28" s="101"/>
      <c r="CR28" s="101"/>
      <c r="CS28" s="101"/>
      <c r="CT28" s="101"/>
      <c r="CU28" s="101"/>
      <c r="CV28" s="300"/>
      <c r="CW28" s="69" t="str">
        <f t="shared" si="1"/>
        <v/>
      </c>
      <c r="CX28" s="69" t="str">
        <f t="shared" si="0"/>
        <v/>
      </c>
      <c r="CY28" s="116"/>
      <c r="CZ28" s="69" t="str">
        <f t="shared" si="2"/>
        <v>SFP-Colour_FBI_H_2N</v>
      </c>
    </row>
    <row r="29" spans="1:104" ht="12.75" customHeight="1" x14ac:dyDescent="0.2">
      <c r="A29" s="69" t="s">
        <v>1835</v>
      </c>
      <c r="B29" s="69" t="s">
        <v>160</v>
      </c>
      <c r="C29" s="69" t="s">
        <v>352</v>
      </c>
      <c r="D29" s="69" t="s">
        <v>523</v>
      </c>
      <c r="E29" s="70" t="s">
        <v>159</v>
      </c>
      <c r="F29" s="70">
        <v>1</v>
      </c>
      <c r="G29" s="69" t="s">
        <v>1806</v>
      </c>
      <c r="H29" s="97" t="s">
        <v>965</v>
      </c>
      <c r="I29" s="72" t="s">
        <v>1807</v>
      </c>
      <c r="J29" s="72"/>
      <c r="K29" s="73"/>
      <c r="L29" s="73"/>
      <c r="M29" s="74"/>
      <c r="N29" s="75"/>
      <c r="O29" s="75"/>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101"/>
      <c r="AO29" s="91"/>
      <c r="AP29" s="91"/>
      <c r="AQ29" s="91"/>
      <c r="AR29" s="82"/>
      <c r="AS29" s="125"/>
      <c r="AT29" s="82"/>
      <c r="AU29" s="82"/>
      <c r="AV29" s="82"/>
      <c r="AW29" s="82"/>
      <c r="AX29" s="82"/>
      <c r="AY29" s="85"/>
      <c r="AZ29" s="91"/>
      <c r="BA29" s="91"/>
      <c r="BB29" s="91"/>
      <c r="BC29" s="91"/>
      <c r="BD29" s="91"/>
      <c r="BE29" s="91"/>
      <c r="BF29" s="91"/>
      <c r="BG29" s="91"/>
      <c r="BH29" s="91"/>
      <c r="BI29" s="91"/>
      <c r="BJ29" s="91"/>
      <c r="BK29" s="92"/>
      <c r="BL29" s="91"/>
      <c r="BM29" s="81"/>
      <c r="BN29" s="81"/>
      <c r="BO29" s="81"/>
      <c r="BP29" s="93"/>
      <c r="BQ29" s="93"/>
      <c r="BR29" s="81"/>
      <c r="BS29" s="81"/>
      <c r="BT29" s="81"/>
      <c r="BU29" s="81"/>
      <c r="BV29" s="81"/>
      <c r="BW29" s="81"/>
      <c r="BX29" s="81"/>
      <c r="BY29" s="81"/>
      <c r="BZ29" s="81"/>
      <c r="CA29" s="81"/>
      <c r="CB29" s="81"/>
      <c r="CC29" s="81"/>
      <c r="CD29" s="81"/>
      <c r="CE29" s="81"/>
      <c r="CF29" s="81"/>
      <c r="CG29" s="81"/>
      <c r="CH29" s="81"/>
      <c r="CI29" s="81"/>
      <c r="CJ29" s="81"/>
      <c r="CK29" s="81"/>
      <c r="CL29" s="81"/>
      <c r="CM29" s="81"/>
      <c r="CN29" s="81"/>
      <c r="CO29" s="81"/>
      <c r="CP29" s="101"/>
      <c r="CQ29" s="101"/>
      <c r="CR29" s="101"/>
      <c r="CS29" s="101"/>
      <c r="CT29" s="101"/>
      <c r="CU29" s="101"/>
      <c r="CV29" s="300"/>
      <c r="CW29" s="69" t="str">
        <f t="shared" si="1"/>
        <v/>
      </c>
      <c r="CX29" s="69" t="str">
        <f t="shared" si="0"/>
        <v/>
      </c>
      <c r="CY29" s="116"/>
      <c r="CZ29" s="69" t="str">
        <f t="shared" si="2"/>
        <v>SFP-BW_FBI_L_1N</v>
      </c>
    </row>
    <row r="30" spans="1:104" ht="12.75" customHeight="1" x14ac:dyDescent="0.2">
      <c r="A30" s="69" t="s">
        <v>1836</v>
      </c>
      <c r="B30" s="69" t="s">
        <v>160</v>
      </c>
      <c r="C30" s="69" t="s">
        <v>352</v>
      </c>
      <c r="D30" s="69" t="s">
        <v>523</v>
      </c>
      <c r="E30" s="70" t="s">
        <v>159</v>
      </c>
      <c r="F30" s="70">
        <v>2</v>
      </c>
      <c r="G30" s="69" t="s">
        <v>1806</v>
      </c>
      <c r="H30" s="97" t="s">
        <v>965</v>
      </c>
      <c r="I30" s="72" t="s">
        <v>1807</v>
      </c>
      <c r="J30" s="72"/>
      <c r="K30" s="73"/>
      <c r="L30" s="73"/>
      <c r="M30" s="74"/>
      <c r="N30" s="75"/>
      <c r="O30" s="75"/>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101"/>
      <c r="AO30" s="91"/>
      <c r="AP30" s="91"/>
      <c r="AQ30" s="91"/>
      <c r="AR30" s="82"/>
      <c r="AS30" s="125"/>
      <c r="AT30" s="82"/>
      <c r="AU30" s="82"/>
      <c r="AV30" s="82"/>
      <c r="AW30" s="82"/>
      <c r="AX30" s="82"/>
      <c r="AY30" s="85"/>
      <c r="AZ30" s="91"/>
      <c r="BA30" s="91"/>
      <c r="BB30" s="91"/>
      <c r="BC30" s="91"/>
      <c r="BD30" s="91"/>
      <c r="BE30" s="91"/>
      <c r="BF30" s="91"/>
      <c r="BG30" s="91"/>
      <c r="BH30" s="91"/>
      <c r="BI30" s="91"/>
      <c r="BJ30" s="91"/>
      <c r="BK30" s="92"/>
      <c r="BL30" s="91"/>
      <c r="BM30" s="81"/>
      <c r="BN30" s="81"/>
      <c r="BO30" s="81"/>
      <c r="BP30" s="93"/>
      <c r="BQ30" s="93"/>
      <c r="BR30" s="81"/>
      <c r="BS30" s="81"/>
      <c r="BT30" s="81"/>
      <c r="BU30" s="81"/>
      <c r="BV30" s="81"/>
      <c r="BW30" s="81"/>
      <c r="BX30" s="81"/>
      <c r="BY30" s="81"/>
      <c r="BZ30" s="81"/>
      <c r="CA30" s="81"/>
      <c r="CB30" s="81"/>
      <c r="CC30" s="81"/>
      <c r="CD30" s="81"/>
      <c r="CE30" s="81"/>
      <c r="CF30" s="81"/>
      <c r="CG30" s="81"/>
      <c r="CH30" s="81"/>
      <c r="CI30" s="81"/>
      <c r="CJ30" s="81"/>
      <c r="CK30" s="81"/>
      <c r="CL30" s="81"/>
      <c r="CM30" s="81"/>
      <c r="CN30" s="81"/>
      <c r="CO30" s="101"/>
      <c r="CP30" s="101"/>
      <c r="CQ30" s="101"/>
      <c r="CR30" s="101"/>
      <c r="CS30" s="101"/>
      <c r="CT30" s="101"/>
      <c r="CU30" s="101"/>
      <c r="CV30" s="299"/>
      <c r="CW30" s="69" t="str">
        <f t="shared" si="1"/>
        <v/>
      </c>
      <c r="CX30" s="69" t="str">
        <f t="shared" si="0"/>
        <v/>
      </c>
      <c r="CY30" s="116"/>
      <c r="CZ30" s="69" t="str">
        <f t="shared" si="2"/>
        <v>SFP-BW_FBI_L_2N</v>
      </c>
    </row>
    <row r="31" spans="1:104" ht="12.75" customHeight="1" x14ac:dyDescent="0.2">
      <c r="A31" s="69" t="s">
        <v>1837</v>
      </c>
      <c r="B31" s="69" t="s">
        <v>160</v>
      </c>
      <c r="C31" s="69" t="s">
        <v>352</v>
      </c>
      <c r="D31" s="69" t="s">
        <v>523</v>
      </c>
      <c r="E31" s="70" t="s">
        <v>157</v>
      </c>
      <c r="F31" s="70">
        <v>1</v>
      </c>
      <c r="G31" s="69" t="s">
        <v>52</v>
      </c>
      <c r="H31" s="135" t="s">
        <v>576</v>
      </c>
      <c r="I31" s="135" t="s">
        <v>577</v>
      </c>
      <c r="J31" s="135">
        <v>53</v>
      </c>
      <c r="K31" s="136" t="s">
        <v>0</v>
      </c>
      <c r="L31" s="136">
        <v>257000</v>
      </c>
      <c r="M31" s="137">
        <v>1257.982</v>
      </c>
      <c r="N31" s="138">
        <v>1.21E-2</v>
      </c>
      <c r="O31" s="138"/>
      <c r="P31" s="100">
        <v>1.6500000000000001E-2</v>
      </c>
      <c r="Q31" s="100"/>
      <c r="R31" s="100">
        <v>2.4199999999999999E-2</v>
      </c>
      <c r="S31" s="100"/>
      <c r="T31" s="100">
        <v>1.6500000000000001E-2</v>
      </c>
      <c r="U31" s="100"/>
      <c r="V31" s="100">
        <v>1.6500000000000001E-2</v>
      </c>
      <c r="W31" s="100"/>
      <c r="X31" s="100">
        <v>1.6500000000000001E-2</v>
      </c>
      <c r="Y31" s="100"/>
      <c r="Z31" s="100">
        <v>2.4199999999999999E-2</v>
      </c>
      <c r="AA31" s="100"/>
      <c r="AB31" s="100">
        <v>2.4199999999999999E-2</v>
      </c>
      <c r="AC31" s="100"/>
      <c r="AD31" s="100">
        <v>2.4199999999999999E-2</v>
      </c>
      <c r="AE31" s="100"/>
      <c r="AF31" s="100">
        <v>2.4199999999999999E-2</v>
      </c>
      <c r="AG31" s="100"/>
      <c r="AH31" s="100">
        <v>2.4199999999999999E-2</v>
      </c>
      <c r="AI31" s="100"/>
      <c r="AJ31" s="100">
        <v>2.4199999999999999E-2</v>
      </c>
      <c r="AK31" s="100"/>
      <c r="AL31" s="100">
        <v>2.4199999999999999E-2</v>
      </c>
      <c r="AM31" s="100"/>
      <c r="AN31" s="71" t="s">
        <v>0</v>
      </c>
      <c r="AO31" s="71" t="s">
        <v>0</v>
      </c>
      <c r="AP31" s="85" t="s">
        <v>0</v>
      </c>
      <c r="AQ31" s="85" t="s">
        <v>0</v>
      </c>
      <c r="AR31" s="71" t="s">
        <v>0</v>
      </c>
      <c r="AS31" s="85" t="s">
        <v>0</v>
      </c>
      <c r="AT31" s="71" t="s">
        <v>0</v>
      </c>
      <c r="AU31" s="71" t="s">
        <v>0</v>
      </c>
      <c r="AV31" s="71" t="s">
        <v>0</v>
      </c>
      <c r="AW31" s="71" t="s">
        <v>0</v>
      </c>
      <c r="AX31" s="71" t="s">
        <v>0</v>
      </c>
      <c r="AY31" s="71" t="s">
        <v>0</v>
      </c>
      <c r="AZ31" s="71" t="s">
        <v>0</v>
      </c>
      <c r="BA31" s="92">
        <v>902.00000000000011</v>
      </c>
      <c r="BB31" s="92" t="s">
        <v>1</v>
      </c>
      <c r="BC31" s="92">
        <v>902.00000000000011</v>
      </c>
      <c r="BD31" s="92">
        <v>902.00000000000011</v>
      </c>
      <c r="BE31" s="92">
        <v>902.00000000000011</v>
      </c>
      <c r="BF31" s="92">
        <v>1012.0000000000001</v>
      </c>
      <c r="BG31" s="92">
        <v>1012.0000000000001</v>
      </c>
      <c r="BH31" s="92">
        <v>1012.0000000000001</v>
      </c>
      <c r="BI31" s="92">
        <v>1012.0000000000001</v>
      </c>
      <c r="BJ31" s="92">
        <v>1012.0000000000001</v>
      </c>
      <c r="BK31" s="92">
        <v>3410.0000000000005</v>
      </c>
      <c r="BL31" s="92">
        <v>1012.0000000000001</v>
      </c>
      <c r="BM31" s="79" t="s">
        <v>723</v>
      </c>
      <c r="BN31" s="79" t="s">
        <v>724</v>
      </c>
      <c r="BO31" s="79" t="s">
        <v>712</v>
      </c>
      <c r="BP31" s="79" t="s">
        <v>725</v>
      </c>
      <c r="BQ31" s="80">
        <v>600000</v>
      </c>
      <c r="BR31" s="79" t="s">
        <v>726</v>
      </c>
      <c r="BS31" s="79" t="s">
        <v>727</v>
      </c>
      <c r="BT31" s="79"/>
      <c r="BU31" s="79" t="s">
        <v>585</v>
      </c>
      <c r="BV31" s="79" t="s">
        <v>728</v>
      </c>
      <c r="BW31" s="79" t="s">
        <v>717</v>
      </c>
      <c r="BX31" s="79" t="s">
        <v>681</v>
      </c>
      <c r="BY31" s="79" t="s">
        <v>682</v>
      </c>
      <c r="BZ31" s="79" t="s">
        <v>648</v>
      </c>
      <c r="CA31" s="79" t="s">
        <v>0</v>
      </c>
      <c r="CB31" s="79" t="s">
        <v>585</v>
      </c>
      <c r="CC31" s="79" t="s">
        <v>585</v>
      </c>
      <c r="CD31" s="79" t="s">
        <v>585</v>
      </c>
      <c r="CE31" s="79" t="s">
        <v>590</v>
      </c>
      <c r="CF31" s="79" t="s">
        <v>0</v>
      </c>
      <c r="CG31" s="79" t="s">
        <v>729</v>
      </c>
      <c r="CH31" s="79" t="s">
        <v>592</v>
      </c>
      <c r="CI31" s="79" t="s">
        <v>730</v>
      </c>
      <c r="CJ31" s="79" t="s">
        <v>585</v>
      </c>
      <c r="CK31" s="79" t="s">
        <v>0</v>
      </c>
      <c r="CL31" s="88"/>
      <c r="CM31" s="88"/>
      <c r="CN31" s="88"/>
      <c r="CO31" s="88"/>
      <c r="CP31" s="79" t="s">
        <v>685</v>
      </c>
      <c r="CQ31" s="79" t="s">
        <v>608</v>
      </c>
      <c r="CR31" s="79" t="s">
        <v>721</v>
      </c>
      <c r="CS31" s="79" t="s">
        <v>731</v>
      </c>
      <c r="CT31" s="71"/>
      <c r="CU31" s="71"/>
      <c r="CV31" s="302"/>
      <c r="CW31" s="69" t="str">
        <f t="shared" si="1"/>
        <v>AP5330</v>
      </c>
      <c r="CX31" s="69" t="str">
        <f t="shared" si="0"/>
        <v>FBI</v>
      </c>
      <c r="CY31" s="116" t="s">
        <v>157</v>
      </c>
      <c r="CZ31" s="69" t="str">
        <f t="shared" si="2"/>
        <v>SFP-BW_FBI_M_1Y</v>
      </c>
    </row>
    <row r="32" spans="1:104" ht="12.75" customHeight="1" x14ac:dyDescent="0.2">
      <c r="A32" s="69" t="s">
        <v>1838</v>
      </c>
      <c r="B32" s="69" t="s">
        <v>160</v>
      </c>
      <c r="C32" s="69" t="s">
        <v>352</v>
      </c>
      <c r="D32" s="69" t="s">
        <v>523</v>
      </c>
      <c r="E32" s="70" t="s">
        <v>157</v>
      </c>
      <c r="F32" s="70">
        <v>2</v>
      </c>
      <c r="G32" s="69" t="s">
        <v>52</v>
      </c>
      <c r="H32" s="97" t="s">
        <v>965</v>
      </c>
      <c r="I32" s="72" t="s">
        <v>1807</v>
      </c>
      <c r="J32" s="72"/>
      <c r="K32" s="73"/>
      <c r="L32" s="73"/>
      <c r="M32" s="99"/>
      <c r="N32" s="94"/>
      <c r="O32" s="102"/>
      <c r="P32" s="76"/>
      <c r="Q32" s="102"/>
      <c r="R32" s="76"/>
      <c r="S32" s="102"/>
      <c r="T32" s="76"/>
      <c r="U32" s="102"/>
      <c r="V32" s="76"/>
      <c r="W32" s="102"/>
      <c r="X32" s="76"/>
      <c r="Y32" s="102"/>
      <c r="Z32" s="76"/>
      <c r="AA32" s="102"/>
      <c r="AB32" s="90"/>
      <c r="AC32" s="102"/>
      <c r="AD32" s="76"/>
      <c r="AE32" s="102"/>
      <c r="AF32" s="90"/>
      <c r="AG32" s="102"/>
      <c r="AH32" s="90"/>
      <c r="AI32" s="102"/>
      <c r="AJ32" s="76"/>
      <c r="AK32" s="102"/>
      <c r="AL32" s="76"/>
      <c r="AM32" s="102"/>
      <c r="AN32" s="101"/>
      <c r="AO32" s="91"/>
      <c r="AP32" s="91"/>
      <c r="AQ32" s="118"/>
      <c r="AR32" s="82"/>
      <c r="AS32" s="125"/>
      <c r="AT32" s="82"/>
      <c r="AU32" s="82"/>
      <c r="AV32" s="82"/>
      <c r="AW32" s="82"/>
      <c r="AX32" s="82"/>
      <c r="AY32" s="77"/>
      <c r="AZ32" s="77"/>
      <c r="BA32" s="77"/>
      <c r="BB32" s="77"/>
      <c r="BC32" s="77"/>
      <c r="BD32" s="77"/>
      <c r="BE32" s="77"/>
      <c r="BF32" s="77"/>
      <c r="BG32" s="77"/>
      <c r="BH32" s="77"/>
      <c r="BI32" s="77"/>
      <c r="BJ32" s="77"/>
      <c r="BK32" s="77"/>
      <c r="BL32" s="77"/>
      <c r="BM32" s="95"/>
      <c r="BN32" s="95"/>
      <c r="BO32" s="95"/>
      <c r="BP32" s="96"/>
      <c r="BQ32" s="96"/>
      <c r="BR32" s="95"/>
      <c r="BS32" s="95"/>
      <c r="BT32" s="95"/>
      <c r="BU32" s="95"/>
      <c r="BV32" s="95"/>
      <c r="BW32" s="95"/>
      <c r="BX32" s="95"/>
      <c r="BY32" s="95"/>
      <c r="BZ32" s="95"/>
      <c r="CA32" s="95"/>
      <c r="CB32" s="95"/>
      <c r="CC32" s="95"/>
      <c r="CD32" s="95"/>
      <c r="CE32" s="95"/>
      <c r="CF32" s="95"/>
      <c r="CG32" s="95"/>
      <c r="CH32" s="95"/>
      <c r="CI32" s="95"/>
      <c r="CJ32" s="95"/>
      <c r="CK32" s="95"/>
      <c r="CL32" s="95"/>
      <c r="CM32" s="95"/>
      <c r="CN32" s="95"/>
      <c r="CO32" s="71"/>
      <c r="CP32" s="71"/>
      <c r="CQ32" s="71"/>
      <c r="CR32" s="71"/>
      <c r="CS32" s="71"/>
      <c r="CT32" s="71"/>
      <c r="CU32" s="71"/>
      <c r="CV32" s="299"/>
      <c r="CW32" s="69" t="str">
        <f t="shared" si="1"/>
        <v/>
      </c>
      <c r="CX32" s="69" t="str">
        <f t="shared" si="0"/>
        <v/>
      </c>
      <c r="CY32" s="116" t="s">
        <v>157</v>
      </c>
      <c r="CZ32" s="69" t="str">
        <f t="shared" si="2"/>
        <v>SFP-BW_FBI_M_2N</v>
      </c>
    </row>
    <row r="33" spans="1:104" ht="12.75" customHeight="1" x14ac:dyDescent="0.2">
      <c r="A33" s="69" t="s">
        <v>1839</v>
      </c>
      <c r="B33" s="69" t="s">
        <v>160</v>
      </c>
      <c r="C33" s="69" t="s">
        <v>352</v>
      </c>
      <c r="D33" s="69" t="s">
        <v>523</v>
      </c>
      <c r="E33" s="70" t="s">
        <v>156</v>
      </c>
      <c r="F33" s="70">
        <v>1</v>
      </c>
      <c r="G33" s="69" t="s">
        <v>53</v>
      </c>
      <c r="H33" s="97" t="s">
        <v>965</v>
      </c>
      <c r="I33" s="72" t="s">
        <v>1807</v>
      </c>
      <c r="J33" s="72"/>
      <c r="K33" s="73"/>
      <c r="L33" s="73"/>
      <c r="M33" s="99"/>
      <c r="N33" s="94"/>
      <c r="O33" s="102"/>
      <c r="P33" s="76"/>
      <c r="Q33" s="102"/>
      <c r="R33" s="76"/>
      <c r="S33" s="102"/>
      <c r="T33" s="76"/>
      <c r="U33" s="102"/>
      <c r="V33" s="76"/>
      <c r="W33" s="102"/>
      <c r="X33" s="76"/>
      <c r="Y33" s="102"/>
      <c r="Z33" s="76"/>
      <c r="AA33" s="102"/>
      <c r="AB33" s="90"/>
      <c r="AC33" s="102"/>
      <c r="AD33" s="76"/>
      <c r="AE33" s="102"/>
      <c r="AF33" s="90"/>
      <c r="AG33" s="102"/>
      <c r="AH33" s="90"/>
      <c r="AI33" s="102"/>
      <c r="AJ33" s="76"/>
      <c r="AK33" s="102"/>
      <c r="AL33" s="76"/>
      <c r="AM33" s="102"/>
      <c r="AN33" s="101"/>
      <c r="AO33" s="91"/>
      <c r="AP33" s="91"/>
      <c r="AQ33" s="118"/>
      <c r="AR33" s="82"/>
      <c r="AS33" s="125"/>
      <c r="AT33" s="82"/>
      <c r="AU33" s="82"/>
      <c r="AV33" s="82"/>
      <c r="AW33" s="82"/>
      <c r="AX33" s="82"/>
      <c r="AY33" s="77"/>
      <c r="AZ33" s="77"/>
      <c r="BA33" s="77"/>
      <c r="BB33" s="77"/>
      <c r="BC33" s="77"/>
      <c r="BD33" s="77"/>
      <c r="BE33" s="77"/>
      <c r="BF33" s="77"/>
      <c r="BG33" s="77"/>
      <c r="BH33" s="77"/>
      <c r="BI33" s="77"/>
      <c r="BJ33" s="77"/>
      <c r="BK33" s="77"/>
      <c r="BL33" s="77"/>
      <c r="BM33" s="95"/>
      <c r="BN33" s="95"/>
      <c r="BO33" s="95"/>
      <c r="BP33" s="96"/>
      <c r="BQ33" s="96"/>
      <c r="BR33" s="95"/>
      <c r="BS33" s="95"/>
      <c r="BT33" s="95"/>
      <c r="BU33" s="95"/>
      <c r="BV33" s="95"/>
      <c r="BW33" s="95"/>
      <c r="BX33" s="95"/>
      <c r="BY33" s="95"/>
      <c r="BZ33" s="95"/>
      <c r="CA33" s="95"/>
      <c r="CB33" s="95"/>
      <c r="CC33" s="95"/>
      <c r="CD33" s="95"/>
      <c r="CE33" s="95"/>
      <c r="CF33" s="95"/>
      <c r="CG33" s="95"/>
      <c r="CH33" s="95"/>
      <c r="CI33" s="95"/>
      <c r="CJ33" s="95"/>
      <c r="CK33" s="95"/>
      <c r="CL33" s="95"/>
      <c r="CM33" s="95"/>
      <c r="CN33" s="95"/>
      <c r="CO33" s="71"/>
      <c r="CP33" s="71"/>
      <c r="CQ33" s="71"/>
      <c r="CR33" s="71"/>
      <c r="CS33" s="71"/>
      <c r="CT33" s="71"/>
      <c r="CU33" s="71"/>
      <c r="CV33" s="299"/>
      <c r="CW33" s="69" t="str">
        <f t="shared" si="1"/>
        <v/>
      </c>
      <c r="CX33" s="69" t="str">
        <f t="shared" si="0"/>
        <v/>
      </c>
      <c r="CY33" s="116"/>
      <c r="CZ33" s="69" t="str">
        <f t="shared" si="2"/>
        <v>SFP-BW_FBI_H_1N</v>
      </c>
    </row>
    <row r="34" spans="1:104" ht="12.75" customHeight="1" x14ac:dyDescent="0.2">
      <c r="A34" s="69" t="s">
        <v>1840</v>
      </c>
      <c r="B34" s="69" t="s">
        <v>160</v>
      </c>
      <c r="C34" s="69" t="s">
        <v>352</v>
      </c>
      <c r="D34" s="69" t="s">
        <v>523</v>
      </c>
      <c r="E34" s="70" t="s">
        <v>156</v>
      </c>
      <c r="F34" s="70">
        <v>2</v>
      </c>
      <c r="G34" s="69" t="s">
        <v>53</v>
      </c>
      <c r="H34" s="97" t="s">
        <v>965</v>
      </c>
      <c r="I34" s="72" t="s">
        <v>1807</v>
      </c>
      <c r="J34" s="72"/>
      <c r="K34" s="73"/>
      <c r="L34" s="73"/>
      <c r="M34" s="99"/>
      <c r="N34" s="94"/>
      <c r="O34" s="102"/>
      <c r="P34" s="76"/>
      <c r="Q34" s="102"/>
      <c r="R34" s="76"/>
      <c r="S34" s="102"/>
      <c r="T34" s="76"/>
      <c r="U34" s="102"/>
      <c r="V34" s="76"/>
      <c r="W34" s="102"/>
      <c r="X34" s="76"/>
      <c r="Y34" s="102"/>
      <c r="Z34" s="76"/>
      <c r="AA34" s="102"/>
      <c r="AB34" s="90"/>
      <c r="AC34" s="102"/>
      <c r="AD34" s="76"/>
      <c r="AE34" s="102"/>
      <c r="AF34" s="90"/>
      <c r="AG34" s="102"/>
      <c r="AH34" s="90"/>
      <c r="AI34" s="102"/>
      <c r="AJ34" s="76"/>
      <c r="AK34" s="102"/>
      <c r="AL34" s="76"/>
      <c r="AM34" s="102"/>
      <c r="AN34" s="101"/>
      <c r="AO34" s="91"/>
      <c r="AP34" s="91"/>
      <c r="AQ34" s="118"/>
      <c r="AR34" s="82"/>
      <c r="AS34" s="125"/>
      <c r="AT34" s="82"/>
      <c r="AU34" s="82"/>
      <c r="AV34" s="82"/>
      <c r="AW34" s="82"/>
      <c r="AX34" s="82"/>
      <c r="AY34" s="77"/>
      <c r="AZ34" s="77"/>
      <c r="BA34" s="77"/>
      <c r="BB34" s="77"/>
      <c r="BC34" s="77"/>
      <c r="BD34" s="77"/>
      <c r="BE34" s="77"/>
      <c r="BF34" s="77"/>
      <c r="BG34" s="77"/>
      <c r="BH34" s="77"/>
      <c r="BI34" s="77"/>
      <c r="BJ34" s="77"/>
      <c r="BK34" s="77"/>
      <c r="BL34" s="77"/>
      <c r="BM34" s="95"/>
      <c r="BN34" s="95"/>
      <c r="BO34" s="95"/>
      <c r="BP34" s="96"/>
      <c r="BQ34" s="96"/>
      <c r="BR34" s="95"/>
      <c r="BS34" s="95"/>
      <c r="BT34" s="95"/>
      <c r="BU34" s="95"/>
      <c r="BV34" s="95"/>
      <c r="BW34" s="95"/>
      <c r="BX34" s="95"/>
      <c r="BY34" s="95"/>
      <c r="BZ34" s="95"/>
      <c r="CA34" s="95"/>
      <c r="CB34" s="95"/>
      <c r="CC34" s="95"/>
      <c r="CD34" s="95"/>
      <c r="CE34" s="95"/>
      <c r="CF34" s="95"/>
      <c r="CG34" s="95"/>
      <c r="CH34" s="95"/>
      <c r="CI34" s="95"/>
      <c r="CJ34" s="95"/>
      <c r="CK34" s="95"/>
      <c r="CL34" s="95"/>
      <c r="CM34" s="95"/>
      <c r="CN34" s="95"/>
      <c r="CO34" s="71"/>
      <c r="CP34" s="71"/>
      <c r="CQ34" s="71"/>
      <c r="CR34" s="71"/>
      <c r="CS34" s="71"/>
      <c r="CT34" s="71"/>
      <c r="CU34" s="71"/>
      <c r="CV34" s="299"/>
      <c r="CW34" s="69" t="str">
        <f t="shared" si="1"/>
        <v/>
      </c>
      <c r="CX34" s="69" t="str">
        <f t="shared" si="0"/>
        <v/>
      </c>
      <c r="CY34" s="116"/>
      <c r="CZ34" s="69" t="str">
        <f t="shared" si="2"/>
        <v>SFP-BW_FBI_H_2N</v>
      </c>
    </row>
    <row r="35" spans="1:104" ht="12.75" customHeight="1" x14ac:dyDescent="0.2">
      <c r="A35" s="69" t="s">
        <v>1853</v>
      </c>
      <c r="B35" s="69" t="s">
        <v>158</v>
      </c>
      <c r="C35" s="69" t="s">
        <v>9</v>
      </c>
      <c r="D35" s="69" t="s">
        <v>382</v>
      </c>
      <c r="E35" s="70" t="s">
        <v>159</v>
      </c>
      <c r="F35" s="70">
        <v>1</v>
      </c>
      <c r="G35" s="69" t="s">
        <v>1806</v>
      </c>
      <c r="H35" s="140" t="s">
        <v>471</v>
      </c>
      <c r="I35" s="140" t="s">
        <v>162</v>
      </c>
      <c r="J35" s="141">
        <v>22</v>
      </c>
      <c r="K35" s="142">
        <v>600000</v>
      </c>
      <c r="L35" s="142">
        <v>10000</v>
      </c>
      <c r="M35" s="143">
        <v>2507.1999999999998</v>
      </c>
      <c r="N35" s="144">
        <v>5.5000000000000005E-3</v>
      </c>
      <c r="O35" s="145" t="s">
        <v>0</v>
      </c>
      <c r="P35" s="83" t="s">
        <v>383</v>
      </c>
      <c r="Q35" s="83" t="s">
        <v>0</v>
      </c>
      <c r="R35" s="83" t="s">
        <v>383</v>
      </c>
      <c r="S35" s="83" t="s">
        <v>0</v>
      </c>
      <c r="T35" s="83">
        <v>1.3200000000000002E-2</v>
      </c>
      <c r="U35" s="83" t="s">
        <v>0</v>
      </c>
      <c r="V35" s="83">
        <v>1.0999999999999999E-2</v>
      </c>
      <c r="W35" s="83" t="s">
        <v>0</v>
      </c>
      <c r="X35" s="83">
        <v>5.5000000000000007E-2</v>
      </c>
      <c r="Y35" s="83" t="s">
        <v>0</v>
      </c>
      <c r="Z35" s="83">
        <v>1.1000000000000001E-2</v>
      </c>
      <c r="AA35" s="83" t="s">
        <v>0</v>
      </c>
      <c r="AB35" s="83">
        <v>3.6300000000000006E-2</v>
      </c>
      <c r="AC35" s="83" t="s">
        <v>0</v>
      </c>
      <c r="AD35" s="83">
        <v>1.0999999999999999E-2</v>
      </c>
      <c r="AE35" s="83" t="s">
        <v>0</v>
      </c>
      <c r="AF35" s="83">
        <v>2.0900000000000002E-2</v>
      </c>
      <c r="AG35" s="83" t="s">
        <v>0</v>
      </c>
      <c r="AH35" s="83">
        <v>6.0499999999999998E-2</v>
      </c>
      <c r="AI35" s="83" t="s">
        <v>0</v>
      </c>
      <c r="AJ35" s="83">
        <v>2.0900000000000002E-2</v>
      </c>
      <c r="AK35" s="83" t="s">
        <v>0</v>
      </c>
      <c r="AL35" s="83">
        <v>6.0499999999999998E-2</v>
      </c>
      <c r="AM35" s="83" t="s">
        <v>0</v>
      </c>
      <c r="AN35" s="71" t="s">
        <v>163</v>
      </c>
      <c r="AO35" s="71" t="s">
        <v>488</v>
      </c>
      <c r="AP35" s="92">
        <v>70.400000000000006</v>
      </c>
      <c r="AQ35" s="92" t="s">
        <v>0</v>
      </c>
      <c r="AR35" s="85">
        <v>85000</v>
      </c>
      <c r="AS35" s="85">
        <v>145.20000000000002</v>
      </c>
      <c r="AT35" s="85" t="s">
        <v>0</v>
      </c>
      <c r="AU35" s="85" t="s">
        <v>0</v>
      </c>
      <c r="AV35" s="71" t="s">
        <v>277</v>
      </c>
      <c r="AW35" s="84" t="s">
        <v>493</v>
      </c>
      <c r="AX35" s="86">
        <v>149.60000000000002</v>
      </c>
      <c r="AY35" s="92" t="s">
        <v>494</v>
      </c>
      <c r="AZ35" s="92">
        <v>256.3</v>
      </c>
      <c r="BA35" s="92" t="s">
        <v>383</v>
      </c>
      <c r="BB35" s="92" t="s">
        <v>383</v>
      </c>
      <c r="BC35" s="92">
        <v>924.00000000000011</v>
      </c>
      <c r="BD35" s="92">
        <v>264</v>
      </c>
      <c r="BE35" s="92">
        <v>1375</v>
      </c>
      <c r="BF35" s="92">
        <v>385.00000000000006</v>
      </c>
      <c r="BG35" s="92">
        <v>440</v>
      </c>
      <c r="BH35" s="92">
        <v>385.00000000000006</v>
      </c>
      <c r="BI35" s="92">
        <v>1369.5</v>
      </c>
      <c r="BJ35" s="92">
        <v>605</v>
      </c>
      <c r="BK35" s="92">
        <v>1320</v>
      </c>
      <c r="BL35" s="92">
        <v>605</v>
      </c>
      <c r="BM35" s="79" t="s">
        <v>495</v>
      </c>
      <c r="BN35" s="79" t="s">
        <v>496</v>
      </c>
      <c r="BO35" s="79" t="s">
        <v>164</v>
      </c>
      <c r="BP35" s="80">
        <v>10000</v>
      </c>
      <c r="BQ35" s="80">
        <v>600000</v>
      </c>
      <c r="BR35" s="79" t="s">
        <v>497</v>
      </c>
      <c r="BS35" s="79" t="s">
        <v>498</v>
      </c>
      <c r="BT35" s="79" t="s">
        <v>51</v>
      </c>
      <c r="BU35" s="79" t="s">
        <v>2</v>
      </c>
      <c r="BV35" s="79" t="s">
        <v>499</v>
      </c>
      <c r="BW35" s="79" t="s">
        <v>500</v>
      </c>
      <c r="BX35" s="79" t="s">
        <v>392</v>
      </c>
      <c r="BY35" s="79" t="s">
        <v>501</v>
      </c>
      <c r="BZ35" s="79" t="s">
        <v>49</v>
      </c>
      <c r="CA35" s="79" t="s">
        <v>49</v>
      </c>
      <c r="CB35" s="79" t="s">
        <v>2</v>
      </c>
      <c r="CC35" s="79" t="s">
        <v>2</v>
      </c>
      <c r="CD35" s="79" t="s">
        <v>2</v>
      </c>
      <c r="CE35" s="79" t="s">
        <v>2</v>
      </c>
      <c r="CF35" s="79" t="s">
        <v>3</v>
      </c>
      <c r="CG35" s="79" t="s">
        <v>502</v>
      </c>
      <c r="CH35" s="79" t="s">
        <v>395</v>
      </c>
      <c r="CI35" s="79" t="s">
        <v>50</v>
      </c>
      <c r="CJ35" s="79" t="s">
        <v>2</v>
      </c>
      <c r="CK35" s="79" t="s">
        <v>2</v>
      </c>
      <c r="CL35" s="79" t="s">
        <v>396</v>
      </c>
      <c r="CM35" s="79" t="s">
        <v>2</v>
      </c>
      <c r="CN35" s="79" t="s">
        <v>2</v>
      </c>
      <c r="CO35" s="79" t="s">
        <v>397</v>
      </c>
      <c r="CP35" s="79" t="s">
        <v>421</v>
      </c>
      <c r="CQ35" s="79" t="s">
        <v>503</v>
      </c>
      <c r="CR35" s="79" t="s">
        <v>504</v>
      </c>
      <c r="CS35" s="79" t="s">
        <v>401</v>
      </c>
      <c r="CT35" s="79" t="s">
        <v>424</v>
      </c>
      <c r="CU35" s="79" t="s">
        <v>402</v>
      </c>
      <c r="CV35" s="299"/>
      <c r="CW35" s="69" t="str">
        <f t="shared" si="1"/>
        <v>227b1</v>
      </c>
      <c r="CX35" s="69" t="str">
        <f t="shared" si="0"/>
        <v>KM</v>
      </c>
      <c r="CY35" s="116" t="s">
        <v>159</v>
      </c>
      <c r="CZ35" s="69" t="str">
        <f t="shared" si="2"/>
        <v>MFD-BW_KM_L_1Y</v>
      </c>
    </row>
    <row r="36" spans="1:104" ht="12.75" customHeight="1" x14ac:dyDescent="0.2">
      <c r="A36" s="69" t="s">
        <v>1854</v>
      </c>
      <c r="B36" s="69" t="s">
        <v>158</v>
      </c>
      <c r="C36" s="69" t="s">
        <v>9</v>
      </c>
      <c r="D36" s="69" t="s">
        <v>382</v>
      </c>
      <c r="E36" s="70" t="s">
        <v>159</v>
      </c>
      <c r="F36" s="70">
        <v>2</v>
      </c>
      <c r="G36" s="69" t="s">
        <v>1806</v>
      </c>
      <c r="H36" s="135" t="s">
        <v>472</v>
      </c>
      <c r="I36" s="135" t="s">
        <v>473</v>
      </c>
      <c r="J36" s="135">
        <v>30</v>
      </c>
      <c r="K36" s="136">
        <v>1500000</v>
      </c>
      <c r="L36" s="136">
        <v>25000</v>
      </c>
      <c r="M36" s="137">
        <v>3133.77</v>
      </c>
      <c r="N36" s="138">
        <v>5.5000000000000005E-3</v>
      </c>
      <c r="O36" s="138" t="s">
        <v>0</v>
      </c>
      <c r="P36" s="100" t="s">
        <v>383</v>
      </c>
      <c r="Q36" s="100" t="s">
        <v>0</v>
      </c>
      <c r="R36" s="100" t="s">
        <v>383</v>
      </c>
      <c r="S36" s="100" t="s">
        <v>0</v>
      </c>
      <c r="T36" s="100">
        <v>1.3200000000000002E-2</v>
      </c>
      <c r="U36" s="100" t="s">
        <v>0</v>
      </c>
      <c r="V36" s="100">
        <v>1.0999999999999999E-2</v>
      </c>
      <c r="W36" s="100" t="s">
        <v>0</v>
      </c>
      <c r="X36" s="100">
        <v>2.1999999999999999E-2</v>
      </c>
      <c r="Y36" s="100" t="s">
        <v>0</v>
      </c>
      <c r="Z36" s="100">
        <v>1.1000000000000001E-2</v>
      </c>
      <c r="AA36" s="100" t="s">
        <v>0</v>
      </c>
      <c r="AB36" s="100">
        <v>3.6300000000000006E-2</v>
      </c>
      <c r="AC36" s="100" t="s">
        <v>0</v>
      </c>
      <c r="AD36" s="100">
        <v>1.0999999999999999E-2</v>
      </c>
      <c r="AE36" s="100" t="s">
        <v>0</v>
      </c>
      <c r="AF36" s="100">
        <v>1.8700000000000001E-2</v>
      </c>
      <c r="AG36" s="100" t="s">
        <v>0</v>
      </c>
      <c r="AH36" s="100">
        <v>6.0499999999999998E-2</v>
      </c>
      <c r="AI36" s="100" t="s">
        <v>0</v>
      </c>
      <c r="AJ36" s="100">
        <v>1.8700000000000001E-2</v>
      </c>
      <c r="AK36" s="100" t="s">
        <v>0</v>
      </c>
      <c r="AL36" s="100">
        <v>6.0499999999999998E-2</v>
      </c>
      <c r="AM36" s="100" t="s">
        <v>0</v>
      </c>
      <c r="AN36" s="79" t="s">
        <v>485</v>
      </c>
      <c r="AO36" s="79" t="s">
        <v>489</v>
      </c>
      <c r="AP36" s="92">
        <v>58.300000000000004</v>
      </c>
      <c r="AQ36" s="92" t="s">
        <v>0</v>
      </c>
      <c r="AR36" s="85">
        <v>225000</v>
      </c>
      <c r="AS36" s="126">
        <v>209.00000000000003</v>
      </c>
      <c r="AT36" s="85" t="s">
        <v>0</v>
      </c>
      <c r="AU36" s="85" t="s">
        <v>0</v>
      </c>
      <c r="AV36" s="79" t="s">
        <v>277</v>
      </c>
      <c r="AW36" s="80" t="s">
        <v>493</v>
      </c>
      <c r="AX36" s="86">
        <v>149.60000000000002</v>
      </c>
      <c r="AY36" s="92" t="s">
        <v>410</v>
      </c>
      <c r="AZ36" s="86">
        <v>101.2</v>
      </c>
      <c r="BA36" s="92" t="s">
        <v>383</v>
      </c>
      <c r="BB36" s="92" t="s">
        <v>383</v>
      </c>
      <c r="BC36" s="92">
        <v>924.00000000000011</v>
      </c>
      <c r="BD36" s="92">
        <v>330</v>
      </c>
      <c r="BE36" s="92">
        <v>1485.0000000000002</v>
      </c>
      <c r="BF36" s="92">
        <v>385.00000000000006</v>
      </c>
      <c r="BG36" s="92">
        <v>990</v>
      </c>
      <c r="BH36" s="92">
        <v>385</v>
      </c>
      <c r="BI36" s="92">
        <v>1611.5000000000002</v>
      </c>
      <c r="BJ36" s="92">
        <v>1485.0000000000002</v>
      </c>
      <c r="BK36" s="92">
        <v>1320</v>
      </c>
      <c r="BL36" s="92">
        <v>1485.0000000000002</v>
      </c>
      <c r="BM36" s="79" t="s">
        <v>495</v>
      </c>
      <c r="BN36" s="79" t="s">
        <v>505</v>
      </c>
      <c r="BO36" s="79" t="s">
        <v>413</v>
      </c>
      <c r="BP36" s="80">
        <v>25000</v>
      </c>
      <c r="BQ36" s="80">
        <v>25000</v>
      </c>
      <c r="BR36" s="79" t="s">
        <v>506</v>
      </c>
      <c r="BS36" s="79" t="s">
        <v>415</v>
      </c>
      <c r="BT36" s="79" t="s">
        <v>51</v>
      </c>
      <c r="BU36" s="79" t="s">
        <v>2</v>
      </c>
      <c r="BV36" s="79" t="s">
        <v>499</v>
      </c>
      <c r="BW36" s="79" t="s">
        <v>416</v>
      </c>
      <c r="BX36" s="79" t="s">
        <v>417</v>
      </c>
      <c r="BY36" s="79" t="s">
        <v>507</v>
      </c>
      <c r="BZ36" s="79" t="s">
        <v>165</v>
      </c>
      <c r="CA36" s="79" t="s">
        <v>49</v>
      </c>
      <c r="CB36" s="79" t="s">
        <v>2</v>
      </c>
      <c r="CC36" s="79" t="s">
        <v>2</v>
      </c>
      <c r="CD36" s="79" t="s">
        <v>2</v>
      </c>
      <c r="CE36" s="79" t="s">
        <v>2</v>
      </c>
      <c r="CF36" s="79" t="s">
        <v>3</v>
      </c>
      <c r="CG36" s="79" t="s">
        <v>419</v>
      </c>
      <c r="CH36" s="79" t="s">
        <v>395</v>
      </c>
      <c r="CI36" s="79" t="s">
        <v>420</v>
      </c>
      <c r="CJ36" s="79" t="s">
        <v>2</v>
      </c>
      <c r="CK36" s="79" t="s">
        <v>2</v>
      </c>
      <c r="CL36" s="79" t="s">
        <v>396</v>
      </c>
      <c r="CM36" s="79" t="s">
        <v>2</v>
      </c>
      <c r="CN36" s="79" t="s">
        <v>2</v>
      </c>
      <c r="CO36" s="79" t="s">
        <v>397</v>
      </c>
      <c r="CP36" s="79" t="s">
        <v>421</v>
      </c>
      <c r="CQ36" s="79" t="s">
        <v>503</v>
      </c>
      <c r="CR36" s="79" t="s">
        <v>504</v>
      </c>
      <c r="CS36" s="79" t="s">
        <v>401</v>
      </c>
      <c r="CT36" s="79" t="s">
        <v>424</v>
      </c>
      <c r="CU36" s="79" t="s">
        <v>402</v>
      </c>
      <c r="CV36" s="299"/>
      <c r="CW36" s="69" t="str">
        <f t="shared" si="1"/>
        <v>301ib2</v>
      </c>
      <c r="CX36" s="69" t="str">
        <f t="shared" si="0"/>
        <v>KM</v>
      </c>
      <c r="CY36" s="116" t="s">
        <v>159</v>
      </c>
      <c r="CZ36" s="69" t="str">
        <f t="shared" si="2"/>
        <v>MFD-BW_KM_L_2Y</v>
      </c>
    </row>
    <row r="37" spans="1:104" ht="12.75" customHeight="1" x14ac:dyDescent="0.2">
      <c r="A37" s="69" t="s">
        <v>1855</v>
      </c>
      <c r="B37" s="69" t="s">
        <v>158</v>
      </c>
      <c r="C37" s="69" t="s">
        <v>9</v>
      </c>
      <c r="D37" s="69" t="s">
        <v>382</v>
      </c>
      <c r="E37" s="70" t="s">
        <v>159</v>
      </c>
      <c r="F37" s="70">
        <v>3</v>
      </c>
      <c r="G37" s="69" t="s">
        <v>1806</v>
      </c>
      <c r="H37" s="135" t="s">
        <v>474</v>
      </c>
      <c r="I37" s="135" t="s">
        <v>475</v>
      </c>
      <c r="J37" s="135">
        <v>36</v>
      </c>
      <c r="K37" s="136">
        <v>2000000</v>
      </c>
      <c r="L37" s="136">
        <v>33000</v>
      </c>
      <c r="M37" s="137">
        <v>3369.1625000000004</v>
      </c>
      <c r="N37" s="138">
        <v>5.5000000000000005E-3</v>
      </c>
      <c r="O37" s="138" t="s">
        <v>0</v>
      </c>
      <c r="P37" s="100" t="s">
        <v>383</v>
      </c>
      <c r="Q37" s="100" t="s">
        <v>0</v>
      </c>
      <c r="R37" s="100" t="s">
        <v>383</v>
      </c>
      <c r="S37" s="100" t="s">
        <v>0</v>
      </c>
      <c r="T37" s="100">
        <v>1.3200000000000002E-2</v>
      </c>
      <c r="U37" s="100" t="s">
        <v>0</v>
      </c>
      <c r="V37" s="100">
        <v>1.0999999999999999E-2</v>
      </c>
      <c r="W37" s="100" t="s">
        <v>0</v>
      </c>
      <c r="X37" s="100">
        <v>2.1999999999999999E-2</v>
      </c>
      <c r="Y37" s="100" t="s">
        <v>0</v>
      </c>
      <c r="Z37" s="100">
        <v>1.1000000000000001E-2</v>
      </c>
      <c r="AA37" s="100" t="s">
        <v>0</v>
      </c>
      <c r="AB37" s="100">
        <v>2.4199999999999999E-2</v>
      </c>
      <c r="AC37" s="100" t="s">
        <v>0</v>
      </c>
      <c r="AD37" s="100">
        <v>1.0999999999999999E-2</v>
      </c>
      <c r="AE37" s="100" t="s">
        <v>0</v>
      </c>
      <c r="AF37" s="100">
        <v>1.8700000000000001E-2</v>
      </c>
      <c r="AG37" s="100" t="s">
        <v>0</v>
      </c>
      <c r="AH37" s="100">
        <v>3.6300000000000006E-2</v>
      </c>
      <c r="AI37" s="100" t="s">
        <v>0</v>
      </c>
      <c r="AJ37" s="100">
        <v>1.8700000000000001E-2</v>
      </c>
      <c r="AK37" s="100" t="s">
        <v>0</v>
      </c>
      <c r="AL37" s="100">
        <v>3.6300000000000006E-2</v>
      </c>
      <c r="AM37" s="100" t="s">
        <v>0</v>
      </c>
      <c r="AN37" s="79" t="s">
        <v>485</v>
      </c>
      <c r="AO37" s="79" t="s">
        <v>489</v>
      </c>
      <c r="AP37" s="92">
        <v>58.300000000000004</v>
      </c>
      <c r="AQ37" s="92" t="s">
        <v>0</v>
      </c>
      <c r="AR37" s="92">
        <v>225000</v>
      </c>
      <c r="AS37" s="126">
        <v>209.00000000000003</v>
      </c>
      <c r="AT37" s="85" t="s">
        <v>0</v>
      </c>
      <c r="AU37" s="85" t="s">
        <v>0</v>
      </c>
      <c r="AV37" s="79" t="s">
        <v>277</v>
      </c>
      <c r="AW37" s="80" t="s">
        <v>493</v>
      </c>
      <c r="AX37" s="86">
        <v>149.60000000000002</v>
      </c>
      <c r="AY37" s="92" t="s">
        <v>410</v>
      </c>
      <c r="AZ37" s="86">
        <v>101.2</v>
      </c>
      <c r="BA37" s="92" t="s">
        <v>383</v>
      </c>
      <c r="BB37" s="92" t="s">
        <v>383</v>
      </c>
      <c r="BC37" s="92">
        <v>924.00000000000011</v>
      </c>
      <c r="BD37" s="92">
        <v>352</v>
      </c>
      <c r="BE37" s="92">
        <v>1485.0000000000002</v>
      </c>
      <c r="BF37" s="92">
        <v>385.00000000000006</v>
      </c>
      <c r="BG37" s="92">
        <v>990</v>
      </c>
      <c r="BH37" s="92">
        <v>385</v>
      </c>
      <c r="BI37" s="92">
        <v>1683.0000000000002</v>
      </c>
      <c r="BJ37" s="92">
        <v>1485.0000000000002</v>
      </c>
      <c r="BK37" s="92">
        <v>1320</v>
      </c>
      <c r="BL37" s="92">
        <v>1485.0000000000002</v>
      </c>
      <c r="BM37" s="80" t="s">
        <v>495</v>
      </c>
      <c r="BN37" s="80" t="s">
        <v>167</v>
      </c>
      <c r="BO37" s="80" t="s">
        <v>413</v>
      </c>
      <c r="BP37" s="80">
        <v>30000</v>
      </c>
      <c r="BQ37" s="80">
        <v>33000</v>
      </c>
      <c r="BR37" s="79" t="s">
        <v>508</v>
      </c>
      <c r="BS37" s="79" t="s">
        <v>415</v>
      </c>
      <c r="BT37" s="79" t="s">
        <v>51</v>
      </c>
      <c r="BU37" s="79" t="s">
        <v>2</v>
      </c>
      <c r="BV37" s="79" t="s">
        <v>499</v>
      </c>
      <c r="BW37" s="79" t="s">
        <v>416</v>
      </c>
      <c r="BX37" s="79" t="s">
        <v>417</v>
      </c>
      <c r="BY37" s="79" t="s">
        <v>507</v>
      </c>
      <c r="BZ37" s="79" t="s">
        <v>165</v>
      </c>
      <c r="CA37" s="79" t="s">
        <v>49</v>
      </c>
      <c r="CB37" s="79" t="s">
        <v>2</v>
      </c>
      <c r="CC37" s="79" t="s">
        <v>2</v>
      </c>
      <c r="CD37" s="79" t="s">
        <v>2</v>
      </c>
      <c r="CE37" s="79" t="s">
        <v>2</v>
      </c>
      <c r="CF37" s="79" t="s">
        <v>3</v>
      </c>
      <c r="CG37" s="79" t="s">
        <v>419</v>
      </c>
      <c r="CH37" s="79" t="s">
        <v>395</v>
      </c>
      <c r="CI37" s="79" t="s">
        <v>420</v>
      </c>
      <c r="CJ37" s="79" t="s">
        <v>2</v>
      </c>
      <c r="CK37" s="79" t="s">
        <v>2</v>
      </c>
      <c r="CL37" s="79" t="s">
        <v>396</v>
      </c>
      <c r="CM37" s="79" t="s">
        <v>2</v>
      </c>
      <c r="CN37" s="79" t="s">
        <v>2</v>
      </c>
      <c r="CO37" s="79" t="s">
        <v>397</v>
      </c>
      <c r="CP37" s="79" t="s">
        <v>421</v>
      </c>
      <c r="CQ37" s="79" t="s">
        <v>503</v>
      </c>
      <c r="CR37" s="79" t="s">
        <v>504</v>
      </c>
      <c r="CS37" s="79" t="s">
        <v>401</v>
      </c>
      <c r="CT37" s="79" t="s">
        <v>424</v>
      </c>
      <c r="CU37" s="79" t="s">
        <v>402</v>
      </c>
      <c r="CV37" s="299"/>
      <c r="CW37" s="69" t="str">
        <f t="shared" si="1"/>
        <v>361ib2</v>
      </c>
      <c r="CX37" s="69" t="str">
        <f t="shared" si="0"/>
        <v>KM</v>
      </c>
      <c r="CY37" s="116" t="s">
        <v>159</v>
      </c>
      <c r="CZ37" s="69" t="str">
        <f t="shared" si="2"/>
        <v>MFD-BW_KM_L_3Y</v>
      </c>
    </row>
    <row r="38" spans="1:104" ht="12.75" customHeight="1" x14ac:dyDescent="0.2">
      <c r="A38" s="69" t="s">
        <v>1856</v>
      </c>
      <c r="B38" s="69" t="s">
        <v>158</v>
      </c>
      <c r="C38" s="69" t="s">
        <v>9</v>
      </c>
      <c r="D38" s="69" t="s">
        <v>382</v>
      </c>
      <c r="E38" s="70" t="s">
        <v>157</v>
      </c>
      <c r="F38" s="70">
        <v>1</v>
      </c>
      <c r="G38" s="69" t="s">
        <v>52</v>
      </c>
      <c r="H38" s="135" t="s">
        <v>476</v>
      </c>
      <c r="I38" s="135" t="s">
        <v>368</v>
      </c>
      <c r="J38" s="135">
        <v>40</v>
      </c>
      <c r="K38" s="136">
        <v>400000</v>
      </c>
      <c r="L38" s="136">
        <v>6667</v>
      </c>
      <c r="M38" s="137">
        <v>1588.95</v>
      </c>
      <c r="N38" s="138">
        <v>7.1500000000000001E-3</v>
      </c>
      <c r="O38" s="138" t="s">
        <v>0</v>
      </c>
      <c r="P38" s="100" t="s">
        <v>383</v>
      </c>
      <c r="Q38" s="100" t="s">
        <v>0</v>
      </c>
      <c r="R38" s="100" t="s">
        <v>383</v>
      </c>
      <c r="S38" s="100" t="s">
        <v>0</v>
      </c>
      <c r="T38" s="100">
        <v>1.3200000000000002E-2</v>
      </c>
      <c r="U38" s="100" t="s">
        <v>0</v>
      </c>
      <c r="V38" s="100">
        <v>1.0999999999999999E-2</v>
      </c>
      <c r="W38" s="100" t="s">
        <v>0</v>
      </c>
      <c r="X38" s="100">
        <v>2.1999999999999999E-2</v>
      </c>
      <c r="Y38" s="100" t="s">
        <v>0</v>
      </c>
      <c r="Z38" s="100">
        <v>1.1000000000000001E-2</v>
      </c>
      <c r="AA38" s="100" t="s">
        <v>0</v>
      </c>
      <c r="AB38" s="100">
        <v>2.2000000000000002E-2</v>
      </c>
      <c r="AC38" s="100" t="s">
        <v>0</v>
      </c>
      <c r="AD38" s="100">
        <v>1.0999999999999999E-2</v>
      </c>
      <c r="AE38" s="100" t="s">
        <v>0</v>
      </c>
      <c r="AF38" s="100">
        <v>3.1900000000000005E-2</v>
      </c>
      <c r="AG38" s="100" t="s">
        <v>0</v>
      </c>
      <c r="AH38" s="100">
        <v>3.6300000000000006E-2</v>
      </c>
      <c r="AI38" s="100" t="s">
        <v>0</v>
      </c>
      <c r="AJ38" s="100">
        <v>3.0800000000000004E-2</v>
      </c>
      <c r="AK38" s="100" t="s">
        <v>0</v>
      </c>
      <c r="AL38" s="100">
        <v>3.6300000000000006E-2</v>
      </c>
      <c r="AM38" s="100" t="s">
        <v>0</v>
      </c>
      <c r="AN38" s="79" t="s">
        <v>369</v>
      </c>
      <c r="AO38" s="79" t="s">
        <v>490</v>
      </c>
      <c r="AP38" s="92">
        <v>221.10000000000002</v>
      </c>
      <c r="AQ38" s="92" t="s">
        <v>0</v>
      </c>
      <c r="AR38" s="92" t="s">
        <v>0</v>
      </c>
      <c r="AS38" s="126" t="s">
        <v>0</v>
      </c>
      <c r="AT38" s="85" t="s">
        <v>0</v>
      </c>
      <c r="AU38" s="85" t="s">
        <v>0</v>
      </c>
      <c r="AV38" s="79" t="s">
        <v>409</v>
      </c>
      <c r="AW38" s="80">
        <v>1000</v>
      </c>
      <c r="AX38" s="86">
        <v>350.9</v>
      </c>
      <c r="AY38" s="92" t="s">
        <v>410</v>
      </c>
      <c r="AZ38" s="86">
        <v>66</v>
      </c>
      <c r="BA38" s="92" t="s">
        <v>383</v>
      </c>
      <c r="BB38" s="92" t="s">
        <v>383</v>
      </c>
      <c r="BC38" s="92">
        <v>440.00000000000006</v>
      </c>
      <c r="BD38" s="92">
        <v>231</v>
      </c>
      <c r="BE38" s="92">
        <v>1155</v>
      </c>
      <c r="BF38" s="92">
        <v>385.00000000000006</v>
      </c>
      <c r="BG38" s="92">
        <v>1485.0000000000002</v>
      </c>
      <c r="BH38" s="92">
        <v>385</v>
      </c>
      <c r="BI38" s="92">
        <v>1265</v>
      </c>
      <c r="BJ38" s="92">
        <v>1210</v>
      </c>
      <c r="BK38" s="92">
        <v>715.00000000000011</v>
      </c>
      <c r="BL38" s="92">
        <v>1210</v>
      </c>
      <c r="BM38" s="79" t="s">
        <v>385</v>
      </c>
      <c r="BN38" s="79" t="s">
        <v>509</v>
      </c>
      <c r="BO38" s="79" t="s">
        <v>359</v>
      </c>
      <c r="BP38" s="80">
        <v>6667</v>
      </c>
      <c r="BQ38" s="80">
        <v>400000</v>
      </c>
      <c r="BR38" s="79" t="s">
        <v>510</v>
      </c>
      <c r="BS38" s="79" t="s">
        <v>48</v>
      </c>
      <c r="BT38" s="79" t="s">
        <v>51</v>
      </c>
      <c r="BU38" s="79" t="s">
        <v>2</v>
      </c>
      <c r="BV38" s="79" t="s">
        <v>511</v>
      </c>
      <c r="BW38" s="79" t="s">
        <v>390</v>
      </c>
      <c r="BX38" s="79" t="s">
        <v>391</v>
      </c>
      <c r="BY38" s="79" t="s">
        <v>448</v>
      </c>
      <c r="BZ38" s="79" t="s">
        <v>512</v>
      </c>
      <c r="CA38" s="79" t="s">
        <v>393</v>
      </c>
      <c r="CB38" s="79" t="s">
        <v>2</v>
      </c>
      <c r="CC38" s="79" t="s">
        <v>2</v>
      </c>
      <c r="CD38" s="79" t="s">
        <v>2</v>
      </c>
      <c r="CE38" s="79" t="s">
        <v>3</v>
      </c>
      <c r="CF38" s="79" t="s">
        <v>3</v>
      </c>
      <c r="CG38" s="79" t="s">
        <v>394</v>
      </c>
      <c r="CH38" s="79" t="s">
        <v>395</v>
      </c>
      <c r="CI38" s="79" t="s">
        <v>449</v>
      </c>
      <c r="CJ38" s="79" t="s">
        <v>2</v>
      </c>
      <c r="CK38" s="79" t="s">
        <v>2</v>
      </c>
      <c r="CL38" s="79" t="s">
        <v>396</v>
      </c>
      <c r="CM38" s="79" t="s">
        <v>2</v>
      </c>
      <c r="CN38" s="79" t="s">
        <v>2</v>
      </c>
      <c r="CO38" s="79" t="s">
        <v>397</v>
      </c>
      <c r="CP38" s="79" t="s">
        <v>513</v>
      </c>
      <c r="CQ38" s="79" t="s">
        <v>503</v>
      </c>
      <c r="CR38" s="79" t="s">
        <v>504</v>
      </c>
      <c r="CS38" s="79" t="s">
        <v>401</v>
      </c>
      <c r="CT38" s="79" t="s">
        <v>424</v>
      </c>
      <c r="CU38" s="79" t="s">
        <v>402</v>
      </c>
      <c r="CV38" s="299"/>
      <c r="CW38" s="69" t="str">
        <f t="shared" si="1"/>
        <v>4051ib</v>
      </c>
      <c r="CX38" s="69" t="str">
        <f t="shared" si="0"/>
        <v>KM</v>
      </c>
      <c r="CY38" s="116" t="s">
        <v>159</v>
      </c>
      <c r="CZ38" s="69" t="str">
        <f t="shared" si="2"/>
        <v>MFD-BW_KM_M_1Y</v>
      </c>
    </row>
    <row r="39" spans="1:104" ht="12.75" customHeight="1" x14ac:dyDescent="0.2">
      <c r="A39" s="69" t="s">
        <v>1857</v>
      </c>
      <c r="B39" s="69" t="s">
        <v>158</v>
      </c>
      <c r="C39" s="69" t="s">
        <v>9</v>
      </c>
      <c r="D39" s="69" t="s">
        <v>382</v>
      </c>
      <c r="E39" s="70" t="s">
        <v>157</v>
      </c>
      <c r="F39" s="70">
        <v>2</v>
      </c>
      <c r="G39" s="69" t="s">
        <v>52</v>
      </c>
      <c r="H39" s="135" t="s">
        <v>477</v>
      </c>
      <c r="I39" s="135" t="s">
        <v>478</v>
      </c>
      <c r="J39" s="135">
        <v>45</v>
      </c>
      <c r="K39" s="136">
        <v>2400000</v>
      </c>
      <c r="L39" s="136">
        <v>40000</v>
      </c>
      <c r="M39" s="137">
        <v>3722.3213500000006</v>
      </c>
      <c r="N39" s="138">
        <v>5.5000000000000005E-3</v>
      </c>
      <c r="O39" s="138" t="s">
        <v>0</v>
      </c>
      <c r="P39" s="100" t="s">
        <v>383</v>
      </c>
      <c r="Q39" s="100" t="s">
        <v>0</v>
      </c>
      <c r="R39" s="100" t="s">
        <v>383</v>
      </c>
      <c r="S39" s="100" t="s">
        <v>0</v>
      </c>
      <c r="T39" s="100">
        <v>1.3200000000000002E-2</v>
      </c>
      <c r="U39" s="100" t="s">
        <v>0</v>
      </c>
      <c r="V39" s="100">
        <v>1.0999999999999999E-2</v>
      </c>
      <c r="W39" s="100" t="s">
        <v>0</v>
      </c>
      <c r="X39" s="100">
        <v>2.1999999999999999E-2</v>
      </c>
      <c r="Y39" s="100" t="s">
        <v>0</v>
      </c>
      <c r="Z39" s="100">
        <v>1.1000000000000001E-2</v>
      </c>
      <c r="AA39" s="100" t="s">
        <v>0</v>
      </c>
      <c r="AB39" s="100">
        <v>2.2000000000000002E-2</v>
      </c>
      <c r="AC39" s="100" t="s">
        <v>0</v>
      </c>
      <c r="AD39" s="100">
        <v>1.0999999999999999E-2</v>
      </c>
      <c r="AE39" s="100" t="s">
        <v>0</v>
      </c>
      <c r="AF39" s="100">
        <v>1.8700000000000001E-2</v>
      </c>
      <c r="AG39" s="100">
        <v>1.8700000000000001E-2</v>
      </c>
      <c r="AH39" s="100">
        <v>3.6300000000000006E-2</v>
      </c>
      <c r="AI39" s="100" t="s">
        <v>0</v>
      </c>
      <c r="AJ39" s="100">
        <v>1.8700000000000001E-2</v>
      </c>
      <c r="AK39" s="100" t="s">
        <v>0</v>
      </c>
      <c r="AL39" s="100">
        <v>3.6300000000000006E-2</v>
      </c>
      <c r="AM39" s="100" t="s">
        <v>0</v>
      </c>
      <c r="AN39" s="79" t="s">
        <v>486</v>
      </c>
      <c r="AO39" s="79" t="s">
        <v>491</v>
      </c>
      <c r="AP39" s="92">
        <v>45.1</v>
      </c>
      <c r="AQ39" s="92" t="s">
        <v>0</v>
      </c>
      <c r="AR39" s="101">
        <v>240000</v>
      </c>
      <c r="AS39" s="125">
        <v>185.9</v>
      </c>
      <c r="AT39" s="82" t="s">
        <v>0</v>
      </c>
      <c r="AU39" s="82" t="s">
        <v>0</v>
      </c>
      <c r="AV39" s="79" t="s">
        <v>277</v>
      </c>
      <c r="AW39" s="80" t="s">
        <v>493</v>
      </c>
      <c r="AX39" s="86">
        <v>149.60000000000002</v>
      </c>
      <c r="AY39" s="92" t="s">
        <v>410</v>
      </c>
      <c r="AZ39" s="92">
        <v>101.2</v>
      </c>
      <c r="BA39" s="92" t="s">
        <v>383</v>
      </c>
      <c r="BB39" s="92" t="s">
        <v>383</v>
      </c>
      <c r="BC39" s="92">
        <v>924.00000000000011</v>
      </c>
      <c r="BD39" s="92">
        <v>385</v>
      </c>
      <c r="BE39" s="92">
        <v>1650</v>
      </c>
      <c r="BF39" s="92">
        <v>385.00000000000006</v>
      </c>
      <c r="BG39" s="92">
        <v>1485.0000000000002</v>
      </c>
      <c r="BH39" s="92">
        <v>385</v>
      </c>
      <c r="BI39" s="92">
        <v>1782.0000000000002</v>
      </c>
      <c r="BJ39" s="92">
        <v>1650</v>
      </c>
      <c r="BK39" s="92">
        <v>1320</v>
      </c>
      <c r="BL39" s="92">
        <v>1650</v>
      </c>
      <c r="BM39" s="79" t="s">
        <v>411</v>
      </c>
      <c r="BN39" s="79" t="s">
        <v>514</v>
      </c>
      <c r="BO39" s="79" t="s">
        <v>166</v>
      </c>
      <c r="BP39" s="80">
        <v>40000</v>
      </c>
      <c r="BQ39" s="80">
        <v>2400000</v>
      </c>
      <c r="BR39" s="79" t="s">
        <v>455</v>
      </c>
      <c r="BS39" s="79" t="s">
        <v>415</v>
      </c>
      <c r="BT39" s="79" t="s">
        <v>51</v>
      </c>
      <c r="BU39" s="79" t="s">
        <v>2</v>
      </c>
      <c r="BV39" s="79" t="s">
        <v>411</v>
      </c>
      <c r="BW39" s="79" t="s">
        <v>416</v>
      </c>
      <c r="BX39" s="79" t="s">
        <v>417</v>
      </c>
      <c r="BY39" s="79" t="s">
        <v>507</v>
      </c>
      <c r="BZ39" s="79" t="s">
        <v>165</v>
      </c>
      <c r="CA39" s="79" t="s">
        <v>456</v>
      </c>
      <c r="CB39" s="79" t="s">
        <v>2</v>
      </c>
      <c r="CC39" s="79" t="s">
        <v>2</v>
      </c>
      <c r="CD39" s="79" t="s">
        <v>2</v>
      </c>
      <c r="CE39" s="79" t="s">
        <v>3</v>
      </c>
      <c r="CF39" s="79" t="s">
        <v>3</v>
      </c>
      <c r="CG39" s="79" t="s">
        <v>457</v>
      </c>
      <c r="CH39" s="79" t="s">
        <v>395</v>
      </c>
      <c r="CI39" s="79" t="s">
        <v>420</v>
      </c>
      <c r="CJ39" s="79" t="s">
        <v>2</v>
      </c>
      <c r="CK39" s="79" t="s">
        <v>2</v>
      </c>
      <c r="CL39" s="79" t="s">
        <v>396</v>
      </c>
      <c r="CM39" s="79" t="s">
        <v>2</v>
      </c>
      <c r="CN39" s="79" t="s">
        <v>2</v>
      </c>
      <c r="CO39" s="79" t="s">
        <v>397</v>
      </c>
      <c r="CP39" s="79" t="s">
        <v>513</v>
      </c>
      <c r="CQ39" s="79" t="s">
        <v>503</v>
      </c>
      <c r="CR39" s="79" t="s">
        <v>504</v>
      </c>
      <c r="CS39" s="79" t="s">
        <v>401</v>
      </c>
      <c r="CT39" s="79" t="s">
        <v>424</v>
      </c>
      <c r="CU39" s="79" t="s">
        <v>402</v>
      </c>
      <c r="CV39" s="299"/>
      <c r="CW39" s="69" t="str">
        <f t="shared" si="1"/>
        <v>451ib1</v>
      </c>
      <c r="CX39" s="69" t="str">
        <f t="shared" si="0"/>
        <v>KM</v>
      </c>
      <c r="CY39" s="116" t="s">
        <v>157</v>
      </c>
      <c r="CZ39" s="69" t="str">
        <f t="shared" si="2"/>
        <v>MFD-BW_KM_M_2Y</v>
      </c>
    </row>
    <row r="40" spans="1:104" ht="12.75" customHeight="1" x14ac:dyDescent="0.2">
      <c r="A40" s="69" t="s">
        <v>1858</v>
      </c>
      <c r="B40" s="69" t="s">
        <v>158</v>
      </c>
      <c r="C40" s="69" t="s">
        <v>9</v>
      </c>
      <c r="D40" s="69" t="s">
        <v>382</v>
      </c>
      <c r="E40" s="70" t="s">
        <v>157</v>
      </c>
      <c r="F40" s="70">
        <v>3</v>
      </c>
      <c r="G40" s="69" t="s">
        <v>52</v>
      </c>
      <c r="H40" s="135" t="s">
        <v>479</v>
      </c>
      <c r="I40" s="135" t="s">
        <v>480</v>
      </c>
      <c r="J40" s="135">
        <v>55</v>
      </c>
      <c r="K40" s="136">
        <v>3000000</v>
      </c>
      <c r="L40" s="136">
        <v>50000</v>
      </c>
      <c r="M40" s="137">
        <v>4546.17</v>
      </c>
      <c r="N40" s="138">
        <v>5.5000000000000005E-3</v>
      </c>
      <c r="O40" s="138" t="s">
        <v>0</v>
      </c>
      <c r="P40" s="100" t="s">
        <v>383</v>
      </c>
      <c r="Q40" s="100" t="s">
        <v>0</v>
      </c>
      <c r="R40" s="100" t="s">
        <v>383</v>
      </c>
      <c r="S40" s="100" t="s">
        <v>0</v>
      </c>
      <c r="T40" s="100">
        <v>1.3200000000000002E-2</v>
      </c>
      <c r="U40" s="100" t="s">
        <v>0</v>
      </c>
      <c r="V40" s="100">
        <v>1.0999999999999999E-2</v>
      </c>
      <c r="W40" s="100" t="s">
        <v>0</v>
      </c>
      <c r="X40" s="100">
        <v>2.1999999999999999E-2</v>
      </c>
      <c r="Y40" s="100" t="s">
        <v>0</v>
      </c>
      <c r="Z40" s="100">
        <v>1.1000000000000001E-2</v>
      </c>
      <c r="AA40" s="100" t="s">
        <v>0</v>
      </c>
      <c r="AB40" s="100">
        <v>2.2000000000000002E-2</v>
      </c>
      <c r="AC40" s="100" t="s">
        <v>0</v>
      </c>
      <c r="AD40" s="100">
        <v>1.0999999999999999E-2</v>
      </c>
      <c r="AE40" s="100" t="s">
        <v>0</v>
      </c>
      <c r="AF40" s="100">
        <v>1.8700000000000001E-2</v>
      </c>
      <c r="AG40" s="100" t="s">
        <v>0</v>
      </c>
      <c r="AH40" s="100">
        <v>3.6300000000000006E-2</v>
      </c>
      <c r="AI40" s="100" t="s">
        <v>0</v>
      </c>
      <c r="AJ40" s="100">
        <v>1.8700000000000001E-2</v>
      </c>
      <c r="AK40" s="100" t="s">
        <v>0</v>
      </c>
      <c r="AL40" s="100">
        <v>3.6300000000000006E-2</v>
      </c>
      <c r="AM40" s="100" t="s">
        <v>0</v>
      </c>
      <c r="AN40" s="79" t="s">
        <v>486</v>
      </c>
      <c r="AO40" s="79" t="s">
        <v>491</v>
      </c>
      <c r="AP40" s="92">
        <v>45.1</v>
      </c>
      <c r="AQ40" s="92" t="s">
        <v>0</v>
      </c>
      <c r="AR40" s="92">
        <v>240000</v>
      </c>
      <c r="AS40" s="92">
        <v>185.9</v>
      </c>
      <c r="AT40" s="82" t="s">
        <v>0</v>
      </c>
      <c r="AU40" s="82" t="s">
        <v>0</v>
      </c>
      <c r="AV40" s="79" t="s">
        <v>277</v>
      </c>
      <c r="AW40" s="80" t="s">
        <v>493</v>
      </c>
      <c r="AX40" s="92">
        <v>149.60000000000002</v>
      </c>
      <c r="AY40" s="92" t="s">
        <v>410</v>
      </c>
      <c r="AZ40" s="92">
        <v>101.2</v>
      </c>
      <c r="BA40" s="92" t="s">
        <v>383</v>
      </c>
      <c r="BB40" s="92" t="s">
        <v>383</v>
      </c>
      <c r="BC40" s="92">
        <v>924.00000000000011</v>
      </c>
      <c r="BD40" s="92">
        <v>473</v>
      </c>
      <c r="BE40" s="92">
        <v>1815.0000000000002</v>
      </c>
      <c r="BF40" s="92">
        <v>385.00000000000006</v>
      </c>
      <c r="BG40" s="92">
        <v>1485.0000000000002</v>
      </c>
      <c r="BH40" s="92">
        <v>385</v>
      </c>
      <c r="BI40" s="92">
        <v>1919.5000000000002</v>
      </c>
      <c r="BJ40" s="92">
        <v>1870</v>
      </c>
      <c r="BK40" s="92">
        <v>1320</v>
      </c>
      <c r="BL40" s="92">
        <v>1870</v>
      </c>
      <c r="BM40" s="79" t="s">
        <v>411</v>
      </c>
      <c r="BN40" s="79" t="s">
        <v>515</v>
      </c>
      <c r="BO40" s="79" t="s">
        <v>166</v>
      </c>
      <c r="BP40" s="80">
        <v>50000</v>
      </c>
      <c r="BQ40" s="80">
        <v>3000000</v>
      </c>
      <c r="BR40" s="79" t="s">
        <v>460</v>
      </c>
      <c r="BS40" s="79" t="s">
        <v>415</v>
      </c>
      <c r="BT40" s="79" t="s">
        <v>51</v>
      </c>
      <c r="BU40" s="79" t="s">
        <v>2</v>
      </c>
      <c r="BV40" s="79" t="s">
        <v>411</v>
      </c>
      <c r="BW40" s="79" t="s">
        <v>416</v>
      </c>
      <c r="BX40" s="79" t="s">
        <v>417</v>
      </c>
      <c r="BY40" s="79" t="s">
        <v>507</v>
      </c>
      <c r="BZ40" s="79" t="s">
        <v>165</v>
      </c>
      <c r="CA40" s="79" t="s">
        <v>456</v>
      </c>
      <c r="CB40" s="79" t="s">
        <v>2</v>
      </c>
      <c r="CC40" s="79" t="s">
        <v>2</v>
      </c>
      <c r="CD40" s="79" t="s">
        <v>2</v>
      </c>
      <c r="CE40" s="79" t="s">
        <v>3</v>
      </c>
      <c r="CF40" s="79" t="s">
        <v>3</v>
      </c>
      <c r="CG40" s="79" t="s">
        <v>457</v>
      </c>
      <c r="CH40" s="79" t="s">
        <v>395</v>
      </c>
      <c r="CI40" s="79" t="s">
        <v>420</v>
      </c>
      <c r="CJ40" s="79" t="s">
        <v>2</v>
      </c>
      <c r="CK40" s="79" t="s">
        <v>2</v>
      </c>
      <c r="CL40" s="79" t="s">
        <v>396</v>
      </c>
      <c r="CM40" s="79" t="s">
        <v>2</v>
      </c>
      <c r="CN40" s="79" t="s">
        <v>2</v>
      </c>
      <c r="CO40" s="79" t="s">
        <v>397</v>
      </c>
      <c r="CP40" s="79" t="s">
        <v>513</v>
      </c>
      <c r="CQ40" s="79" t="s">
        <v>503</v>
      </c>
      <c r="CR40" s="79" t="s">
        <v>504</v>
      </c>
      <c r="CS40" s="79" t="s">
        <v>401</v>
      </c>
      <c r="CT40" s="79" t="s">
        <v>424</v>
      </c>
      <c r="CU40" s="79" t="s">
        <v>402</v>
      </c>
      <c r="CV40" s="299"/>
      <c r="CW40" s="69" t="str">
        <f t="shared" si="1"/>
        <v>551ib1</v>
      </c>
      <c r="CX40" s="69" t="str">
        <f t="shared" si="0"/>
        <v>KM</v>
      </c>
      <c r="CY40" s="116" t="s">
        <v>157</v>
      </c>
      <c r="CZ40" s="69" t="str">
        <f t="shared" si="2"/>
        <v>MFD-BW_KM_M_3Y</v>
      </c>
    </row>
    <row r="41" spans="1:104" ht="12.75" customHeight="1" x14ac:dyDescent="0.2">
      <c r="A41" s="69" t="s">
        <v>1859</v>
      </c>
      <c r="B41" s="69" t="s">
        <v>158</v>
      </c>
      <c r="C41" s="69" t="s">
        <v>9</v>
      </c>
      <c r="D41" s="69" t="s">
        <v>382</v>
      </c>
      <c r="E41" s="70" t="s">
        <v>156</v>
      </c>
      <c r="F41" s="70">
        <v>1</v>
      </c>
      <c r="G41" s="69" t="s">
        <v>53</v>
      </c>
      <c r="H41" s="135" t="s">
        <v>481</v>
      </c>
      <c r="I41" s="135" t="s">
        <v>482</v>
      </c>
      <c r="J41" s="135">
        <v>65</v>
      </c>
      <c r="K41" s="136">
        <v>3200000</v>
      </c>
      <c r="L41" s="136">
        <v>53333</v>
      </c>
      <c r="M41" s="137">
        <v>5840.8625000000002</v>
      </c>
      <c r="N41" s="138">
        <v>5.5000000000000005E-3</v>
      </c>
      <c r="O41" s="138" t="s">
        <v>0</v>
      </c>
      <c r="P41" s="100" t="s">
        <v>383</v>
      </c>
      <c r="Q41" s="100" t="s">
        <v>0</v>
      </c>
      <c r="R41" s="100" t="s">
        <v>383</v>
      </c>
      <c r="S41" s="100" t="s">
        <v>0</v>
      </c>
      <c r="T41" s="100">
        <v>1.3200000000000002E-2</v>
      </c>
      <c r="U41" s="100" t="s">
        <v>0</v>
      </c>
      <c r="V41" s="100">
        <v>1.0999999999999999E-2</v>
      </c>
      <c r="W41" s="100" t="s">
        <v>0</v>
      </c>
      <c r="X41" s="100">
        <v>2.1999999999999999E-2</v>
      </c>
      <c r="Y41" s="100" t="s">
        <v>0</v>
      </c>
      <c r="Z41" s="100">
        <v>1.1000000000000001E-2</v>
      </c>
      <c r="AA41" s="100" t="s">
        <v>0</v>
      </c>
      <c r="AB41" s="100">
        <v>1.9800000000000002E-2</v>
      </c>
      <c r="AC41" s="100" t="s">
        <v>0</v>
      </c>
      <c r="AD41" s="100">
        <v>1.0999999999999999E-2</v>
      </c>
      <c r="AE41" s="100" t="s">
        <v>0</v>
      </c>
      <c r="AF41" s="100">
        <v>1.7600000000000001E-2</v>
      </c>
      <c r="AG41" s="100" t="s">
        <v>0</v>
      </c>
      <c r="AH41" s="100">
        <v>3.6300000000000006E-2</v>
      </c>
      <c r="AI41" s="100" t="s">
        <v>0</v>
      </c>
      <c r="AJ41" s="100">
        <v>1.8700000000000001E-2</v>
      </c>
      <c r="AK41" s="100" t="s">
        <v>0</v>
      </c>
      <c r="AL41" s="100">
        <v>3.6300000000000006E-2</v>
      </c>
      <c r="AM41" s="100" t="s">
        <v>0</v>
      </c>
      <c r="AN41" s="79" t="s">
        <v>486</v>
      </c>
      <c r="AO41" s="79" t="s">
        <v>491</v>
      </c>
      <c r="AP41" s="92">
        <v>45.1</v>
      </c>
      <c r="AQ41" s="92" t="s">
        <v>0</v>
      </c>
      <c r="AR41" s="92">
        <v>240000</v>
      </c>
      <c r="AS41" s="92">
        <v>185.9</v>
      </c>
      <c r="AT41" s="82" t="s">
        <v>0</v>
      </c>
      <c r="AU41" s="82" t="s">
        <v>0</v>
      </c>
      <c r="AV41" s="79" t="s">
        <v>277</v>
      </c>
      <c r="AW41" s="80" t="s">
        <v>493</v>
      </c>
      <c r="AX41" s="92">
        <v>149.60000000000002</v>
      </c>
      <c r="AY41" s="92" t="s">
        <v>410</v>
      </c>
      <c r="AZ41" s="92">
        <v>101.2</v>
      </c>
      <c r="BA41" s="92" t="s">
        <v>383</v>
      </c>
      <c r="BB41" s="92" t="s">
        <v>383</v>
      </c>
      <c r="BC41" s="92">
        <v>924.00000000000011</v>
      </c>
      <c r="BD41" s="92">
        <v>605</v>
      </c>
      <c r="BE41" s="92">
        <v>2200</v>
      </c>
      <c r="BF41" s="92">
        <v>495.00000000000006</v>
      </c>
      <c r="BG41" s="92">
        <v>2200</v>
      </c>
      <c r="BH41" s="92">
        <v>495.00000000000006</v>
      </c>
      <c r="BI41" s="92">
        <v>2178</v>
      </c>
      <c r="BJ41" s="92">
        <v>2090</v>
      </c>
      <c r="BK41" s="92">
        <v>1320</v>
      </c>
      <c r="BL41" s="92">
        <v>2090</v>
      </c>
      <c r="BM41" s="80" t="s">
        <v>411</v>
      </c>
      <c r="BN41" s="79" t="s">
        <v>516</v>
      </c>
      <c r="BO41" s="79" t="s">
        <v>166</v>
      </c>
      <c r="BP41" s="80">
        <v>53333</v>
      </c>
      <c r="BQ41" s="80">
        <v>3200000</v>
      </c>
      <c r="BR41" s="79" t="s">
        <v>517</v>
      </c>
      <c r="BS41" s="79" t="s">
        <v>415</v>
      </c>
      <c r="BT41" s="79" t="s">
        <v>51</v>
      </c>
      <c r="BU41" s="79" t="s">
        <v>2</v>
      </c>
      <c r="BV41" s="79" t="s">
        <v>411</v>
      </c>
      <c r="BW41" s="79" t="s">
        <v>416</v>
      </c>
      <c r="BX41" s="79" t="s">
        <v>417</v>
      </c>
      <c r="BY41" s="79" t="s">
        <v>507</v>
      </c>
      <c r="BZ41" s="79" t="s">
        <v>165</v>
      </c>
      <c r="CA41" s="79" t="s">
        <v>456</v>
      </c>
      <c r="CB41" s="79" t="s">
        <v>2</v>
      </c>
      <c r="CC41" s="79" t="s">
        <v>2</v>
      </c>
      <c r="CD41" s="79" t="s">
        <v>2</v>
      </c>
      <c r="CE41" s="79" t="s">
        <v>3</v>
      </c>
      <c r="CF41" s="79" t="s">
        <v>3</v>
      </c>
      <c r="CG41" s="79" t="s">
        <v>457</v>
      </c>
      <c r="CH41" s="79" t="s">
        <v>395</v>
      </c>
      <c r="CI41" s="79" t="s">
        <v>420</v>
      </c>
      <c r="CJ41" s="79" t="s">
        <v>2</v>
      </c>
      <c r="CK41" s="79" t="s">
        <v>2</v>
      </c>
      <c r="CL41" s="79" t="s">
        <v>396</v>
      </c>
      <c r="CM41" s="79" t="s">
        <v>2</v>
      </c>
      <c r="CN41" s="79" t="s">
        <v>2</v>
      </c>
      <c r="CO41" s="79" t="s">
        <v>397</v>
      </c>
      <c r="CP41" s="79" t="s">
        <v>513</v>
      </c>
      <c r="CQ41" s="79" t="s">
        <v>503</v>
      </c>
      <c r="CR41" s="79" t="s">
        <v>504</v>
      </c>
      <c r="CS41" s="79" t="s">
        <v>401</v>
      </c>
      <c r="CT41" s="79" t="s">
        <v>424</v>
      </c>
      <c r="CU41" s="79" t="s">
        <v>402</v>
      </c>
      <c r="CV41" s="299"/>
      <c r="CW41" s="69" t="str">
        <f t="shared" si="1"/>
        <v>651ib1</v>
      </c>
      <c r="CX41" s="69" t="str">
        <f t="shared" si="0"/>
        <v>KM</v>
      </c>
      <c r="CY41" s="116" t="s">
        <v>157</v>
      </c>
      <c r="CZ41" s="69" t="str">
        <f t="shared" si="2"/>
        <v>MFD-BW_KM_H_1Y</v>
      </c>
    </row>
    <row r="42" spans="1:104" ht="12.75" customHeight="1" x14ac:dyDescent="0.2">
      <c r="A42" s="69" t="s">
        <v>1860</v>
      </c>
      <c r="B42" s="69" t="s">
        <v>158</v>
      </c>
      <c r="C42" s="69" t="s">
        <v>9</v>
      </c>
      <c r="D42" s="69" t="s">
        <v>382</v>
      </c>
      <c r="E42" s="70" t="s">
        <v>156</v>
      </c>
      <c r="F42" s="70">
        <v>2</v>
      </c>
      <c r="G42" s="69" t="s">
        <v>53</v>
      </c>
      <c r="H42" s="135" t="s">
        <v>483</v>
      </c>
      <c r="I42" s="135" t="s">
        <v>484</v>
      </c>
      <c r="J42" s="135">
        <v>75</v>
      </c>
      <c r="K42" s="136">
        <v>5000000</v>
      </c>
      <c r="L42" s="136">
        <v>80000</v>
      </c>
      <c r="M42" s="137">
        <v>7297.4</v>
      </c>
      <c r="N42" s="138">
        <v>5.5000000000000005E-3</v>
      </c>
      <c r="O42" s="138" t="s">
        <v>0</v>
      </c>
      <c r="P42" s="100" t="s">
        <v>383</v>
      </c>
      <c r="Q42" s="100" t="s">
        <v>0</v>
      </c>
      <c r="R42" s="100" t="s">
        <v>383</v>
      </c>
      <c r="S42" s="100" t="s">
        <v>0</v>
      </c>
      <c r="T42" s="100">
        <v>1.3200000000000002E-2</v>
      </c>
      <c r="U42" s="100" t="s">
        <v>0</v>
      </c>
      <c r="V42" s="100">
        <v>1.0999999999999999E-2</v>
      </c>
      <c r="W42" s="100" t="s">
        <v>0</v>
      </c>
      <c r="X42" s="100">
        <v>2.1999999999999999E-2</v>
      </c>
      <c r="Y42" s="100" t="s">
        <v>0</v>
      </c>
      <c r="Z42" s="100">
        <v>1.1000000000000001E-2</v>
      </c>
      <c r="AA42" s="100" t="s">
        <v>0</v>
      </c>
      <c r="AB42" s="100">
        <v>1.9800000000000002E-2</v>
      </c>
      <c r="AC42" s="100" t="s">
        <v>0</v>
      </c>
      <c r="AD42" s="100">
        <v>1.0999999999999999E-2</v>
      </c>
      <c r="AE42" s="100" t="s">
        <v>0</v>
      </c>
      <c r="AF42" s="100">
        <v>1.7600000000000001E-2</v>
      </c>
      <c r="AG42" s="100" t="s">
        <v>0</v>
      </c>
      <c r="AH42" s="100">
        <v>3.6300000000000006E-2</v>
      </c>
      <c r="AI42" s="100" t="s">
        <v>0</v>
      </c>
      <c r="AJ42" s="100">
        <v>1.8700000000000001E-2</v>
      </c>
      <c r="AK42" s="100" t="s">
        <v>0</v>
      </c>
      <c r="AL42" s="100">
        <v>3.6300000000000006E-2</v>
      </c>
      <c r="AM42" s="100" t="s">
        <v>0</v>
      </c>
      <c r="AN42" s="79" t="s">
        <v>487</v>
      </c>
      <c r="AO42" s="79" t="s">
        <v>492</v>
      </c>
      <c r="AP42" s="92">
        <v>72.600000000000009</v>
      </c>
      <c r="AQ42" s="92" t="s">
        <v>0</v>
      </c>
      <c r="AR42" s="92">
        <v>240000</v>
      </c>
      <c r="AS42" s="92">
        <v>185.9</v>
      </c>
      <c r="AT42" s="82" t="s">
        <v>0</v>
      </c>
      <c r="AU42" s="82" t="s">
        <v>0</v>
      </c>
      <c r="AV42" s="79" t="s">
        <v>277</v>
      </c>
      <c r="AW42" s="80" t="s">
        <v>493</v>
      </c>
      <c r="AX42" s="92">
        <v>149.60000000000002</v>
      </c>
      <c r="AY42" s="92" t="s">
        <v>410</v>
      </c>
      <c r="AZ42" s="92">
        <v>101.2</v>
      </c>
      <c r="BA42" s="92" t="s">
        <v>383</v>
      </c>
      <c r="BB42" s="92" t="s">
        <v>383</v>
      </c>
      <c r="BC42" s="92">
        <v>924.00000000000011</v>
      </c>
      <c r="BD42" s="92">
        <v>759</v>
      </c>
      <c r="BE42" s="92">
        <v>2640</v>
      </c>
      <c r="BF42" s="92">
        <v>495</v>
      </c>
      <c r="BG42" s="92">
        <v>2200</v>
      </c>
      <c r="BH42" s="92">
        <v>495</v>
      </c>
      <c r="BI42" s="92">
        <v>2420</v>
      </c>
      <c r="BJ42" s="92">
        <v>2420</v>
      </c>
      <c r="BK42" s="92">
        <v>1320</v>
      </c>
      <c r="BL42" s="92">
        <v>2420</v>
      </c>
      <c r="BM42" s="80" t="s">
        <v>411</v>
      </c>
      <c r="BN42" s="79" t="s">
        <v>516</v>
      </c>
      <c r="BO42" s="79" t="s">
        <v>518</v>
      </c>
      <c r="BP42" s="80">
        <v>80000</v>
      </c>
      <c r="BQ42" s="80">
        <v>5000000</v>
      </c>
      <c r="BR42" s="79" t="s">
        <v>519</v>
      </c>
      <c r="BS42" s="79" t="s">
        <v>415</v>
      </c>
      <c r="BT42" s="79" t="s">
        <v>51</v>
      </c>
      <c r="BU42" s="79" t="s">
        <v>2</v>
      </c>
      <c r="BV42" s="79" t="s">
        <v>411</v>
      </c>
      <c r="BW42" s="79" t="s">
        <v>416</v>
      </c>
      <c r="BX42" s="79" t="s">
        <v>469</v>
      </c>
      <c r="BY42" s="79" t="s">
        <v>507</v>
      </c>
      <c r="BZ42" s="79" t="s">
        <v>165</v>
      </c>
      <c r="CA42" s="79" t="s">
        <v>456</v>
      </c>
      <c r="CB42" s="79" t="s">
        <v>2</v>
      </c>
      <c r="CC42" s="79" t="s">
        <v>2</v>
      </c>
      <c r="CD42" s="79" t="s">
        <v>2</v>
      </c>
      <c r="CE42" s="79" t="s">
        <v>3</v>
      </c>
      <c r="CF42" s="79" t="s">
        <v>3</v>
      </c>
      <c r="CG42" s="79" t="s">
        <v>470</v>
      </c>
      <c r="CH42" s="79" t="s">
        <v>395</v>
      </c>
      <c r="CI42" s="79" t="s">
        <v>420</v>
      </c>
      <c r="CJ42" s="79" t="s">
        <v>2</v>
      </c>
      <c r="CK42" s="79" t="s">
        <v>2</v>
      </c>
      <c r="CL42" s="79" t="s">
        <v>396</v>
      </c>
      <c r="CM42" s="79" t="s">
        <v>2</v>
      </c>
      <c r="CN42" s="79" t="s">
        <v>2</v>
      </c>
      <c r="CO42" s="79" t="s">
        <v>397</v>
      </c>
      <c r="CP42" s="79" t="s">
        <v>513</v>
      </c>
      <c r="CQ42" s="79" t="s">
        <v>503</v>
      </c>
      <c r="CR42" s="79" t="s">
        <v>504</v>
      </c>
      <c r="CS42" s="79" t="s">
        <v>401</v>
      </c>
      <c r="CT42" s="79" t="s">
        <v>424</v>
      </c>
      <c r="CU42" s="79" t="s">
        <v>402</v>
      </c>
      <c r="CV42" s="299"/>
      <c r="CW42" s="69" t="str">
        <f t="shared" si="1"/>
        <v>751ib1</v>
      </c>
      <c r="CX42" s="69" t="str">
        <f t="shared" si="0"/>
        <v>KM</v>
      </c>
      <c r="CY42" s="116"/>
      <c r="CZ42" s="69" t="str">
        <f t="shared" si="2"/>
        <v>MFD-BW_KM_H_2Y</v>
      </c>
    </row>
    <row r="43" spans="1:104" ht="12.75" customHeight="1" x14ac:dyDescent="0.2">
      <c r="A43" s="69" t="s">
        <v>1861</v>
      </c>
      <c r="B43" s="69" t="s">
        <v>158</v>
      </c>
      <c r="C43" s="69" t="s">
        <v>9</v>
      </c>
      <c r="D43" s="69" t="s">
        <v>382</v>
      </c>
      <c r="E43" s="70" t="s">
        <v>156</v>
      </c>
      <c r="F43" s="70">
        <v>3</v>
      </c>
      <c r="G43" s="69" t="s">
        <v>53</v>
      </c>
      <c r="H43" s="135" t="s">
        <v>965</v>
      </c>
      <c r="I43" s="135" t="s">
        <v>965</v>
      </c>
      <c r="J43" s="135"/>
      <c r="K43" s="136"/>
      <c r="L43" s="136"/>
      <c r="M43" s="137"/>
      <c r="N43" s="138"/>
      <c r="O43" s="138"/>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79"/>
      <c r="AO43" s="79"/>
      <c r="AP43" s="92"/>
      <c r="AQ43" s="92"/>
      <c r="AR43" s="92"/>
      <c r="AS43" s="77"/>
      <c r="AT43" s="82"/>
      <c r="AU43" s="82"/>
      <c r="AV43" s="95"/>
      <c r="AW43" s="96"/>
      <c r="AX43" s="77"/>
      <c r="AY43" s="87"/>
      <c r="AZ43" s="77"/>
      <c r="BA43" s="92"/>
      <c r="BB43" s="92"/>
      <c r="BC43" s="92"/>
      <c r="BD43" s="92"/>
      <c r="BE43" s="92"/>
      <c r="BF43" s="92"/>
      <c r="BG43" s="92"/>
      <c r="BH43" s="92"/>
      <c r="BI43" s="92"/>
      <c r="BJ43" s="92"/>
      <c r="BK43" s="92"/>
      <c r="BL43" s="92"/>
      <c r="BM43" s="93"/>
      <c r="BN43" s="81"/>
      <c r="BO43" s="95"/>
      <c r="BP43" s="93"/>
      <c r="BQ43" s="93"/>
      <c r="BR43" s="81"/>
      <c r="BS43" s="81"/>
      <c r="BT43" s="81"/>
      <c r="BU43" s="81"/>
      <c r="BV43" s="81"/>
      <c r="BW43" s="81"/>
      <c r="BX43" s="81"/>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299"/>
      <c r="CW43" s="69" t="str">
        <f t="shared" si="1"/>
        <v/>
      </c>
      <c r="CX43" s="69" t="str">
        <f t="shared" si="0"/>
        <v/>
      </c>
      <c r="CY43" s="116" t="s">
        <v>156</v>
      </c>
      <c r="CZ43" s="69" t="str">
        <f t="shared" si="2"/>
        <v>MFD-BW_KM_H_3N</v>
      </c>
    </row>
    <row r="44" spans="1:104" ht="12.75" customHeight="1" x14ac:dyDescent="0.2">
      <c r="A44" s="69" t="s">
        <v>1841</v>
      </c>
      <c r="B44" s="69" t="s">
        <v>127</v>
      </c>
      <c r="C44" s="69" t="s">
        <v>9</v>
      </c>
      <c r="D44" s="69" t="s">
        <v>382</v>
      </c>
      <c r="E44" s="70" t="s">
        <v>159</v>
      </c>
      <c r="F44" s="70">
        <v>1</v>
      </c>
      <c r="G44" s="69" t="s">
        <v>1806</v>
      </c>
      <c r="H44" s="135" t="s">
        <v>380</v>
      </c>
      <c r="I44" s="135" t="s">
        <v>381</v>
      </c>
      <c r="J44" s="135">
        <v>33</v>
      </c>
      <c r="K44" s="136">
        <v>400000</v>
      </c>
      <c r="L44" s="136">
        <v>6667</v>
      </c>
      <c r="M44" s="137">
        <v>1708.421</v>
      </c>
      <c r="N44" s="138">
        <v>7.1500000000000001E-3</v>
      </c>
      <c r="O44" s="138">
        <v>6.6000000000000003E-2</v>
      </c>
      <c r="P44" s="100" t="s">
        <v>383</v>
      </c>
      <c r="Q44" s="100" t="s">
        <v>383</v>
      </c>
      <c r="R44" s="100" t="s">
        <v>383</v>
      </c>
      <c r="S44" s="100" t="s">
        <v>383</v>
      </c>
      <c r="T44" s="100">
        <v>2.7500000000000004E-2</v>
      </c>
      <c r="U44" s="100">
        <v>0.16500000000000001</v>
      </c>
      <c r="V44" s="100">
        <v>1.0999999999999999E-2</v>
      </c>
      <c r="W44" s="100">
        <v>0.11</v>
      </c>
      <c r="X44" s="100">
        <v>4.4000000000000004E-2</v>
      </c>
      <c r="Y44" s="100">
        <v>0.17600000000000002</v>
      </c>
      <c r="Z44" s="100">
        <v>1.1000000000000001E-2</v>
      </c>
      <c r="AA44" s="100">
        <v>9.9000000000000005E-2</v>
      </c>
      <c r="AB44" s="100">
        <v>4.8399999999999999E-2</v>
      </c>
      <c r="AC44" s="100">
        <v>0.22000000000000003</v>
      </c>
      <c r="AD44" s="100">
        <v>1.1000000000000001E-2</v>
      </c>
      <c r="AE44" s="100">
        <v>9.9000000000000005E-2</v>
      </c>
      <c r="AF44" s="100">
        <v>3.8500000000000006E-2</v>
      </c>
      <c r="AG44" s="100">
        <v>0.20900000000000002</v>
      </c>
      <c r="AH44" s="100">
        <v>7.2600000000000012E-2</v>
      </c>
      <c r="AI44" s="100">
        <v>0.24200000000000005</v>
      </c>
      <c r="AJ44" s="100">
        <v>1.7600000000000001E-2</v>
      </c>
      <c r="AK44" s="100">
        <v>0.17600000000000002</v>
      </c>
      <c r="AL44" s="100">
        <v>7.2600000000000012E-2</v>
      </c>
      <c r="AM44" s="100">
        <v>0.24200000000000005</v>
      </c>
      <c r="AN44" s="79" t="s">
        <v>384</v>
      </c>
      <c r="AO44" s="79" t="s">
        <v>408</v>
      </c>
      <c r="AP44" s="92">
        <v>125.4</v>
      </c>
      <c r="AQ44" s="92">
        <v>130.9</v>
      </c>
      <c r="AR44" s="92" t="s">
        <v>0</v>
      </c>
      <c r="AS44" s="92" t="s">
        <v>0</v>
      </c>
      <c r="AT44" s="82" t="s">
        <v>0</v>
      </c>
      <c r="AU44" s="82" t="s">
        <v>0</v>
      </c>
      <c r="AV44" s="79" t="s">
        <v>409</v>
      </c>
      <c r="AW44" s="80">
        <v>1000</v>
      </c>
      <c r="AX44" s="92">
        <v>350.90000000000003</v>
      </c>
      <c r="AY44" s="85" t="s">
        <v>410</v>
      </c>
      <c r="AZ44" s="92">
        <v>62.7</v>
      </c>
      <c r="BA44" s="92" t="s">
        <v>383</v>
      </c>
      <c r="BB44" s="92" t="s">
        <v>383</v>
      </c>
      <c r="BC44" s="92">
        <v>440.00000000000006</v>
      </c>
      <c r="BD44" s="92">
        <v>231</v>
      </c>
      <c r="BE44" s="92">
        <v>544.5</v>
      </c>
      <c r="BF44" s="92">
        <v>495.00000000000006</v>
      </c>
      <c r="BG44" s="92">
        <v>440</v>
      </c>
      <c r="BH44" s="92">
        <v>495.00000000000006</v>
      </c>
      <c r="BI44" s="92">
        <v>858.00000000000011</v>
      </c>
      <c r="BJ44" s="92">
        <v>1265</v>
      </c>
      <c r="BK44" s="92">
        <v>715.00000000000011</v>
      </c>
      <c r="BL44" s="92">
        <v>1265</v>
      </c>
      <c r="BM44" s="80" t="s">
        <v>385</v>
      </c>
      <c r="BN44" s="79" t="s">
        <v>386</v>
      </c>
      <c r="BO44" s="79" t="s">
        <v>387</v>
      </c>
      <c r="BP44" s="80">
        <v>6667</v>
      </c>
      <c r="BQ44" s="80">
        <v>400000</v>
      </c>
      <c r="BR44" s="79" t="s">
        <v>388</v>
      </c>
      <c r="BS44" s="79" t="s">
        <v>389</v>
      </c>
      <c r="BT44" s="79" t="s">
        <v>51</v>
      </c>
      <c r="BU44" s="79" t="s">
        <v>2</v>
      </c>
      <c r="BV44" s="79" t="s">
        <v>385</v>
      </c>
      <c r="BW44" s="79" t="s">
        <v>390</v>
      </c>
      <c r="BX44" s="79" t="s">
        <v>391</v>
      </c>
      <c r="BY44" s="79" t="s">
        <v>392</v>
      </c>
      <c r="BZ44" s="79" t="s">
        <v>49</v>
      </c>
      <c r="CA44" s="79" t="s">
        <v>393</v>
      </c>
      <c r="CB44" s="79" t="s">
        <v>2</v>
      </c>
      <c r="CC44" s="79" t="s">
        <v>2</v>
      </c>
      <c r="CD44" s="79" t="s">
        <v>2</v>
      </c>
      <c r="CE44" s="79" t="s">
        <v>3</v>
      </c>
      <c r="CF44" s="79" t="s">
        <v>3</v>
      </c>
      <c r="CG44" s="79" t="s">
        <v>394</v>
      </c>
      <c r="CH44" s="79" t="s">
        <v>395</v>
      </c>
      <c r="CI44" s="79" t="s">
        <v>50</v>
      </c>
      <c r="CJ44" s="79" t="s">
        <v>2</v>
      </c>
      <c r="CK44" s="79" t="s">
        <v>2</v>
      </c>
      <c r="CL44" s="79" t="s">
        <v>396</v>
      </c>
      <c r="CM44" s="79" t="s">
        <v>2</v>
      </c>
      <c r="CN44" s="79" t="s">
        <v>2</v>
      </c>
      <c r="CO44" s="79" t="s">
        <v>397</v>
      </c>
      <c r="CP44" s="79" t="s">
        <v>398</v>
      </c>
      <c r="CQ44" s="79" t="s">
        <v>399</v>
      </c>
      <c r="CR44" s="79" t="s">
        <v>400</v>
      </c>
      <c r="CS44" s="79" t="s">
        <v>401</v>
      </c>
      <c r="CT44" s="79" t="s">
        <v>2</v>
      </c>
      <c r="CU44" s="79" t="s">
        <v>402</v>
      </c>
      <c r="CV44" s="299"/>
      <c r="CW44" s="69" t="str">
        <f t="shared" si="1"/>
        <v>C3321ib</v>
      </c>
      <c r="CX44" s="69" t="str">
        <f t="shared" si="0"/>
        <v>KM</v>
      </c>
      <c r="CY44" s="116" t="s">
        <v>156</v>
      </c>
      <c r="CZ44" s="69" t="str">
        <f t="shared" si="2"/>
        <v>MFD-Colour_KM_L_1Y</v>
      </c>
    </row>
    <row r="45" spans="1:104" ht="12.75" customHeight="1" x14ac:dyDescent="0.2">
      <c r="A45" s="69" t="s">
        <v>1842</v>
      </c>
      <c r="B45" s="69" t="s">
        <v>127</v>
      </c>
      <c r="C45" s="69" t="s">
        <v>9</v>
      </c>
      <c r="D45" s="69" t="s">
        <v>382</v>
      </c>
      <c r="E45" s="70" t="s">
        <v>159</v>
      </c>
      <c r="F45" s="70">
        <v>2</v>
      </c>
      <c r="G45" s="69" t="s">
        <v>1806</v>
      </c>
      <c r="H45" s="135" t="s">
        <v>403</v>
      </c>
      <c r="I45" s="135" t="s">
        <v>404</v>
      </c>
      <c r="J45" s="135">
        <v>25</v>
      </c>
      <c r="K45" s="136">
        <v>1000000</v>
      </c>
      <c r="L45" s="136">
        <v>16667</v>
      </c>
      <c r="M45" s="137">
        <v>3569.17</v>
      </c>
      <c r="N45" s="138">
        <v>5.5000000000000005E-3</v>
      </c>
      <c r="O45" s="138">
        <v>5.3900000000000003E-2</v>
      </c>
      <c r="P45" s="100" t="s">
        <v>383</v>
      </c>
      <c r="Q45" s="100" t="s">
        <v>383</v>
      </c>
      <c r="R45" s="100" t="s">
        <v>383</v>
      </c>
      <c r="S45" s="100" t="s">
        <v>383</v>
      </c>
      <c r="T45" s="100">
        <v>1.21E-2</v>
      </c>
      <c r="U45" s="100">
        <v>0.12100000000000001</v>
      </c>
      <c r="V45" s="100">
        <v>1.0999999999999999E-2</v>
      </c>
      <c r="W45" s="100">
        <v>8.7999999999999995E-2</v>
      </c>
      <c r="X45" s="100">
        <v>2.0900000000000002E-2</v>
      </c>
      <c r="Y45" s="100">
        <v>8.8000000000000009E-2</v>
      </c>
      <c r="Z45" s="100">
        <v>1.1000000000000001E-2</v>
      </c>
      <c r="AA45" s="100">
        <v>9.9000000000000005E-2</v>
      </c>
      <c r="AB45" s="100">
        <v>2.2000000000000002E-2</v>
      </c>
      <c r="AC45" s="100">
        <v>0.18700000000000003</v>
      </c>
      <c r="AD45" s="100">
        <v>1.0999999999999999E-2</v>
      </c>
      <c r="AE45" s="100">
        <v>9.9000000000000005E-2</v>
      </c>
      <c r="AF45" s="100">
        <v>1.7600000000000001E-2</v>
      </c>
      <c r="AG45" s="100">
        <v>0.17600000000000002</v>
      </c>
      <c r="AH45" s="100">
        <v>2.2990000000000003E-2</v>
      </c>
      <c r="AI45" s="100">
        <v>0.19360000000000002</v>
      </c>
      <c r="AJ45" s="100">
        <v>1.3200000000000002E-2</v>
      </c>
      <c r="AK45" s="100">
        <v>0.13200000000000001</v>
      </c>
      <c r="AL45" s="100">
        <v>2.2990000000000003E-2</v>
      </c>
      <c r="AM45" s="100">
        <v>0.19360000000000002</v>
      </c>
      <c r="AN45" s="79" t="s">
        <v>405</v>
      </c>
      <c r="AO45" s="79" t="s">
        <v>406</v>
      </c>
      <c r="AP45" s="92">
        <v>59.400000000000006</v>
      </c>
      <c r="AQ45" s="92">
        <v>136.4</v>
      </c>
      <c r="AR45" s="92" t="s">
        <v>407</v>
      </c>
      <c r="AS45" s="92">
        <v>292.60000000000002</v>
      </c>
      <c r="AT45" s="82" t="s">
        <v>0</v>
      </c>
      <c r="AU45" s="82" t="s">
        <v>0</v>
      </c>
      <c r="AV45" s="79" t="s">
        <v>277</v>
      </c>
      <c r="AW45" s="80">
        <v>15000</v>
      </c>
      <c r="AX45" s="92">
        <v>149.60000000000002</v>
      </c>
      <c r="AY45" s="92" t="s">
        <v>410</v>
      </c>
      <c r="AZ45" s="92">
        <v>42.900000000000006</v>
      </c>
      <c r="BA45" s="92" t="s">
        <v>383</v>
      </c>
      <c r="BB45" s="92" t="s">
        <v>383</v>
      </c>
      <c r="BC45" s="92">
        <v>924.00000000000011</v>
      </c>
      <c r="BD45" s="92">
        <v>374</v>
      </c>
      <c r="BE45" s="92">
        <v>1650.0000000000002</v>
      </c>
      <c r="BF45" s="92">
        <v>495.00000000000006</v>
      </c>
      <c r="BG45" s="92">
        <v>1089</v>
      </c>
      <c r="BH45" s="92">
        <v>495.00000000000006</v>
      </c>
      <c r="BI45" s="92">
        <v>2530</v>
      </c>
      <c r="BJ45" s="92">
        <v>1705.0000000000002</v>
      </c>
      <c r="BK45" s="92">
        <v>1320</v>
      </c>
      <c r="BL45" s="92">
        <v>1705.0000000000002</v>
      </c>
      <c r="BM45" s="80" t="s">
        <v>411</v>
      </c>
      <c r="BN45" s="79" t="s">
        <v>412</v>
      </c>
      <c r="BO45" s="79" t="s">
        <v>413</v>
      </c>
      <c r="BP45" s="80" t="s">
        <v>403</v>
      </c>
      <c r="BQ45" s="80">
        <v>1000000</v>
      </c>
      <c r="BR45" s="79" t="s">
        <v>414</v>
      </c>
      <c r="BS45" s="79" t="s">
        <v>415</v>
      </c>
      <c r="BT45" s="79" t="s">
        <v>51</v>
      </c>
      <c r="BU45" s="79" t="s">
        <v>2</v>
      </c>
      <c r="BV45" s="79" t="s">
        <v>411</v>
      </c>
      <c r="BW45" s="79" t="s">
        <v>416</v>
      </c>
      <c r="BX45" s="79" t="s">
        <v>417</v>
      </c>
      <c r="BY45" s="79" t="s">
        <v>418</v>
      </c>
      <c r="BZ45" s="79" t="s">
        <v>165</v>
      </c>
      <c r="CA45" s="79" t="s">
        <v>49</v>
      </c>
      <c r="CB45" s="79" t="s">
        <v>2</v>
      </c>
      <c r="CC45" s="79" t="s">
        <v>2</v>
      </c>
      <c r="CD45" s="79" t="s">
        <v>2</v>
      </c>
      <c r="CE45" s="79" t="s">
        <v>2</v>
      </c>
      <c r="CF45" s="79" t="s">
        <v>3</v>
      </c>
      <c r="CG45" s="79" t="s">
        <v>419</v>
      </c>
      <c r="CH45" s="79" t="s">
        <v>395</v>
      </c>
      <c r="CI45" s="79" t="s">
        <v>420</v>
      </c>
      <c r="CJ45" s="79" t="s">
        <v>2</v>
      </c>
      <c r="CK45" s="79" t="s">
        <v>2</v>
      </c>
      <c r="CL45" s="79" t="s">
        <v>396</v>
      </c>
      <c r="CM45" s="79" t="s">
        <v>2</v>
      </c>
      <c r="CN45" s="79" t="s">
        <v>2</v>
      </c>
      <c r="CO45" s="79" t="s">
        <v>397</v>
      </c>
      <c r="CP45" s="79" t="s">
        <v>421</v>
      </c>
      <c r="CQ45" s="79" t="s">
        <v>422</v>
      </c>
      <c r="CR45" s="79" t="s">
        <v>423</v>
      </c>
      <c r="CS45" s="79" t="s">
        <v>401</v>
      </c>
      <c r="CT45" s="79" t="s">
        <v>424</v>
      </c>
      <c r="CU45" s="79" t="s">
        <v>402</v>
      </c>
      <c r="CV45" s="299"/>
      <c r="CW45" s="69" t="str">
        <f t="shared" si="1"/>
        <v>C251ib2</v>
      </c>
      <c r="CX45" s="69" t="str">
        <f t="shared" si="0"/>
        <v>KM</v>
      </c>
      <c r="CY45" s="116"/>
      <c r="CZ45" s="69" t="str">
        <f t="shared" si="2"/>
        <v>MFD-Colour_KM_L_2Y</v>
      </c>
    </row>
    <row r="46" spans="1:104" ht="12.75" customHeight="1" x14ac:dyDescent="0.2">
      <c r="A46" s="69" t="s">
        <v>1843</v>
      </c>
      <c r="B46" s="69" t="s">
        <v>127</v>
      </c>
      <c r="C46" s="69" t="s">
        <v>9</v>
      </c>
      <c r="D46" s="69" t="s">
        <v>382</v>
      </c>
      <c r="E46" s="70" t="s">
        <v>159</v>
      </c>
      <c r="F46" s="70">
        <v>3</v>
      </c>
      <c r="G46" s="69" t="s">
        <v>1806</v>
      </c>
      <c r="H46" s="135" t="s">
        <v>425</v>
      </c>
      <c r="I46" s="135" t="s">
        <v>426</v>
      </c>
      <c r="J46" s="135">
        <v>30</v>
      </c>
      <c r="K46" s="136">
        <v>1500000</v>
      </c>
      <c r="L46" s="136">
        <v>25000</v>
      </c>
      <c r="M46" s="137">
        <v>3781.1180000000004</v>
      </c>
      <c r="N46" s="138">
        <v>5.5000000000000005E-3</v>
      </c>
      <c r="O46" s="138">
        <v>5.3900000000000003E-2</v>
      </c>
      <c r="P46" s="100" t="s">
        <v>383</v>
      </c>
      <c r="Q46" s="100" t="s">
        <v>383</v>
      </c>
      <c r="R46" s="100" t="s">
        <v>383</v>
      </c>
      <c r="S46" s="100" t="s">
        <v>383</v>
      </c>
      <c r="T46" s="100">
        <v>1.21E-2</v>
      </c>
      <c r="U46" s="100">
        <v>0.12100000000000001</v>
      </c>
      <c r="V46" s="100">
        <v>1.0999999999999999E-2</v>
      </c>
      <c r="W46" s="100">
        <v>8.7999999999999995E-2</v>
      </c>
      <c r="X46" s="100">
        <v>2.0900000000000002E-2</v>
      </c>
      <c r="Y46" s="100">
        <v>8.8000000000000009E-2</v>
      </c>
      <c r="Z46" s="100">
        <v>1.1000000000000001E-2</v>
      </c>
      <c r="AA46" s="100">
        <v>9.9000000000000005E-2</v>
      </c>
      <c r="AB46" s="100">
        <v>2.2000000000000002E-2</v>
      </c>
      <c r="AC46" s="100">
        <v>0.18700000000000003</v>
      </c>
      <c r="AD46" s="100">
        <v>1.0999999999999999E-2</v>
      </c>
      <c r="AE46" s="100">
        <v>9.9000000000000005E-2</v>
      </c>
      <c r="AF46" s="100">
        <v>1.7600000000000001E-2</v>
      </c>
      <c r="AG46" s="100">
        <v>0.17600000000000002</v>
      </c>
      <c r="AH46" s="100">
        <v>2.2990000000000003E-2</v>
      </c>
      <c r="AI46" s="100">
        <v>0.19360000000000002</v>
      </c>
      <c r="AJ46" s="100">
        <v>1.3200000000000002E-2</v>
      </c>
      <c r="AK46" s="100">
        <v>0.13200000000000001</v>
      </c>
      <c r="AL46" s="100">
        <v>2.2990000000000003E-2</v>
      </c>
      <c r="AM46" s="100">
        <v>0.19360000000000002</v>
      </c>
      <c r="AN46" s="79" t="s">
        <v>405</v>
      </c>
      <c r="AO46" s="79" t="s">
        <v>406</v>
      </c>
      <c r="AP46" s="92">
        <v>59.400000000000006</v>
      </c>
      <c r="AQ46" s="92">
        <v>136.4</v>
      </c>
      <c r="AR46" s="92" t="s">
        <v>438</v>
      </c>
      <c r="AS46" s="92">
        <v>292.60000000000002</v>
      </c>
      <c r="AT46" s="82" t="s">
        <v>0</v>
      </c>
      <c r="AU46" s="82" t="s">
        <v>0</v>
      </c>
      <c r="AV46" s="79" t="s">
        <v>277</v>
      </c>
      <c r="AW46" s="80">
        <v>15000</v>
      </c>
      <c r="AX46" s="92">
        <v>149.60000000000002</v>
      </c>
      <c r="AY46" s="92" t="s">
        <v>410</v>
      </c>
      <c r="AZ46" s="92">
        <v>42.900000000000006</v>
      </c>
      <c r="BA46" s="92" t="s">
        <v>383</v>
      </c>
      <c r="BB46" s="92" t="s">
        <v>383</v>
      </c>
      <c r="BC46" s="92">
        <v>924.00000000000011</v>
      </c>
      <c r="BD46" s="92">
        <v>374</v>
      </c>
      <c r="BE46" s="92">
        <v>1650.0000000000002</v>
      </c>
      <c r="BF46" s="92">
        <v>495.00000000000006</v>
      </c>
      <c r="BG46" s="92">
        <v>1089</v>
      </c>
      <c r="BH46" s="92">
        <v>495.00000000000006</v>
      </c>
      <c r="BI46" s="92">
        <v>2530</v>
      </c>
      <c r="BJ46" s="92">
        <v>1705.0000000000002</v>
      </c>
      <c r="BK46" s="92">
        <v>1320</v>
      </c>
      <c r="BL46" s="92">
        <v>1705.0000000000002</v>
      </c>
      <c r="BM46" s="80" t="s">
        <v>411</v>
      </c>
      <c r="BN46" s="79" t="s">
        <v>439</v>
      </c>
      <c r="BO46" s="79" t="s">
        <v>413</v>
      </c>
      <c r="BP46" s="80" t="s">
        <v>425</v>
      </c>
      <c r="BQ46" s="80">
        <v>1500000</v>
      </c>
      <c r="BR46" s="79" t="s">
        <v>440</v>
      </c>
      <c r="BS46" s="79" t="s">
        <v>415</v>
      </c>
      <c r="BT46" s="79" t="s">
        <v>51</v>
      </c>
      <c r="BU46" s="79" t="s">
        <v>2</v>
      </c>
      <c r="BV46" s="79" t="s">
        <v>411</v>
      </c>
      <c r="BW46" s="79" t="s">
        <v>416</v>
      </c>
      <c r="BX46" s="79" t="s">
        <v>417</v>
      </c>
      <c r="BY46" s="79" t="s">
        <v>418</v>
      </c>
      <c r="BZ46" s="79" t="s">
        <v>165</v>
      </c>
      <c r="CA46" s="79" t="s">
        <v>49</v>
      </c>
      <c r="CB46" s="79" t="s">
        <v>2</v>
      </c>
      <c r="CC46" s="79" t="s">
        <v>2</v>
      </c>
      <c r="CD46" s="79" t="s">
        <v>2</v>
      </c>
      <c r="CE46" s="79" t="s">
        <v>2</v>
      </c>
      <c r="CF46" s="79" t="s">
        <v>3</v>
      </c>
      <c r="CG46" s="79" t="s">
        <v>419</v>
      </c>
      <c r="CH46" s="79" t="s">
        <v>395</v>
      </c>
      <c r="CI46" s="79" t="s">
        <v>420</v>
      </c>
      <c r="CJ46" s="79" t="s">
        <v>2</v>
      </c>
      <c r="CK46" s="79" t="s">
        <v>2</v>
      </c>
      <c r="CL46" s="79" t="s">
        <v>396</v>
      </c>
      <c r="CM46" s="79" t="s">
        <v>2</v>
      </c>
      <c r="CN46" s="79" t="s">
        <v>2</v>
      </c>
      <c r="CO46" s="79" t="s">
        <v>397</v>
      </c>
      <c r="CP46" s="79" t="s">
        <v>421</v>
      </c>
      <c r="CQ46" s="79" t="s">
        <v>422</v>
      </c>
      <c r="CR46" s="79" t="s">
        <v>423</v>
      </c>
      <c r="CS46" s="79" t="s">
        <v>401</v>
      </c>
      <c r="CT46" s="79" t="s">
        <v>424</v>
      </c>
      <c r="CU46" s="79" t="s">
        <v>402</v>
      </c>
      <c r="CV46" s="299"/>
      <c r="CW46" s="69" t="str">
        <f t="shared" si="1"/>
        <v>C301ib2</v>
      </c>
      <c r="CX46" s="69" t="str">
        <f t="shared" si="0"/>
        <v>KM</v>
      </c>
      <c r="CY46" s="116"/>
      <c r="CZ46" s="69" t="str">
        <f t="shared" si="2"/>
        <v>MFD-Colour_KM_L_3Y</v>
      </c>
    </row>
    <row r="47" spans="1:104" ht="12.75" customHeight="1" x14ac:dyDescent="0.2">
      <c r="A47" s="69" t="s">
        <v>1844</v>
      </c>
      <c r="B47" s="69" t="s">
        <v>127</v>
      </c>
      <c r="C47" s="69" t="s">
        <v>9</v>
      </c>
      <c r="D47" s="69" t="s">
        <v>382</v>
      </c>
      <c r="E47" s="70" t="s">
        <v>159</v>
      </c>
      <c r="F47" s="70">
        <v>4</v>
      </c>
      <c r="G47" s="69" t="s">
        <v>1806</v>
      </c>
      <c r="H47" s="135" t="s">
        <v>427</v>
      </c>
      <c r="I47" s="135" t="s">
        <v>428</v>
      </c>
      <c r="J47" s="135">
        <v>36</v>
      </c>
      <c r="K47" s="136">
        <v>2000000</v>
      </c>
      <c r="L47" s="136">
        <v>33333</v>
      </c>
      <c r="M47" s="137">
        <v>4487.3180000000002</v>
      </c>
      <c r="N47" s="138">
        <v>5.5000000000000005E-3</v>
      </c>
      <c r="O47" s="138">
        <v>5.3900000000000003E-2</v>
      </c>
      <c r="P47" s="100" t="s">
        <v>383</v>
      </c>
      <c r="Q47" s="83" t="s">
        <v>383</v>
      </c>
      <c r="R47" s="100" t="s">
        <v>383</v>
      </c>
      <c r="S47" s="83" t="s">
        <v>383</v>
      </c>
      <c r="T47" s="100">
        <v>1.21E-2</v>
      </c>
      <c r="U47" s="83">
        <v>0.12100000000000001</v>
      </c>
      <c r="V47" s="100">
        <v>1.0999999999999999E-2</v>
      </c>
      <c r="W47" s="83">
        <v>8.7999999999999995E-2</v>
      </c>
      <c r="X47" s="100">
        <v>2.0900000000000002E-2</v>
      </c>
      <c r="Y47" s="83">
        <v>8.8000000000000009E-2</v>
      </c>
      <c r="Z47" s="100">
        <v>1.1000000000000001E-2</v>
      </c>
      <c r="AA47" s="83">
        <v>9.9000000000000005E-2</v>
      </c>
      <c r="AB47" s="83">
        <v>2.2000000000000002E-2</v>
      </c>
      <c r="AC47" s="83">
        <v>0.18700000000000003</v>
      </c>
      <c r="AD47" s="100">
        <v>1.0999999999999999E-2</v>
      </c>
      <c r="AE47" s="83">
        <v>9.9000000000000005E-2</v>
      </c>
      <c r="AF47" s="100">
        <v>1.7600000000000001E-2</v>
      </c>
      <c r="AG47" s="83">
        <v>0.17600000000000002</v>
      </c>
      <c r="AH47" s="100">
        <v>2.2990000000000003E-2</v>
      </c>
      <c r="AI47" s="83">
        <v>0.19360000000000002</v>
      </c>
      <c r="AJ47" s="100">
        <v>1.3200000000000002E-2</v>
      </c>
      <c r="AK47" s="83">
        <v>0.13200000000000001</v>
      </c>
      <c r="AL47" s="100">
        <v>2.2990000000000003E-2</v>
      </c>
      <c r="AM47" s="83">
        <v>0.19360000000000002</v>
      </c>
      <c r="AN47" s="79" t="s">
        <v>405</v>
      </c>
      <c r="AO47" s="79" t="s">
        <v>406</v>
      </c>
      <c r="AP47" s="92">
        <v>59.400000000000006</v>
      </c>
      <c r="AQ47" s="123">
        <v>136.4</v>
      </c>
      <c r="AR47" s="80" t="s">
        <v>441</v>
      </c>
      <c r="AS47" s="92">
        <v>292.60000000000002</v>
      </c>
      <c r="AT47" s="82" t="s">
        <v>0</v>
      </c>
      <c r="AU47" s="82" t="s">
        <v>0</v>
      </c>
      <c r="AV47" s="79" t="s">
        <v>277</v>
      </c>
      <c r="AW47" s="84">
        <v>15000</v>
      </c>
      <c r="AX47" s="92">
        <v>149.60000000000002</v>
      </c>
      <c r="AY47" s="92" t="s">
        <v>410</v>
      </c>
      <c r="AZ47" s="92">
        <v>42.900000000000006</v>
      </c>
      <c r="BA47" s="92" t="s">
        <v>383</v>
      </c>
      <c r="BB47" s="92" t="s">
        <v>383</v>
      </c>
      <c r="BC47" s="92">
        <v>924.00000000000011</v>
      </c>
      <c r="BD47" s="92">
        <v>462</v>
      </c>
      <c r="BE47" s="92">
        <v>1815.0000000000002</v>
      </c>
      <c r="BF47" s="92">
        <v>495.00000000000006</v>
      </c>
      <c r="BG47" s="92">
        <v>1089</v>
      </c>
      <c r="BH47" s="92">
        <v>495.00000000000006</v>
      </c>
      <c r="BI47" s="92">
        <v>2618</v>
      </c>
      <c r="BJ47" s="92">
        <v>1760</v>
      </c>
      <c r="BK47" s="92">
        <v>1320</v>
      </c>
      <c r="BL47" s="92">
        <v>1760</v>
      </c>
      <c r="BM47" s="79" t="s">
        <v>411</v>
      </c>
      <c r="BN47" s="79" t="s">
        <v>442</v>
      </c>
      <c r="BO47" s="79" t="s">
        <v>413</v>
      </c>
      <c r="BP47" s="80" t="s">
        <v>427</v>
      </c>
      <c r="BQ47" s="80">
        <v>2000000</v>
      </c>
      <c r="BR47" s="79" t="s">
        <v>443</v>
      </c>
      <c r="BS47" s="79" t="s">
        <v>415</v>
      </c>
      <c r="BT47" s="79" t="s">
        <v>51</v>
      </c>
      <c r="BU47" s="79" t="s">
        <v>2</v>
      </c>
      <c r="BV47" s="79" t="s">
        <v>411</v>
      </c>
      <c r="BW47" s="79" t="s">
        <v>416</v>
      </c>
      <c r="BX47" s="79" t="s">
        <v>417</v>
      </c>
      <c r="BY47" s="79" t="s">
        <v>418</v>
      </c>
      <c r="BZ47" s="79" t="s">
        <v>165</v>
      </c>
      <c r="CA47" s="79" t="s">
        <v>49</v>
      </c>
      <c r="CB47" s="79" t="s">
        <v>2</v>
      </c>
      <c r="CC47" s="79" t="s">
        <v>2</v>
      </c>
      <c r="CD47" s="79" t="s">
        <v>2</v>
      </c>
      <c r="CE47" s="79" t="s">
        <v>2</v>
      </c>
      <c r="CF47" s="79" t="s">
        <v>3</v>
      </c>
      <c r="CG47" s="79" t="s">
        <v>419</v>
      </c>
      <c r="CH47" s="79" t="s">
        <v>395</v>
      </c>
      <c r="CI47" s="79" t="s">
        <v>420</v>
      </c>
      <c r="CJ47" s="79" t="s">
        <v>2</v>
      </c>
      <c r="CK47" s="79" t="s">
        <v>2</v>
      </c>
      <c r="CL47" s="79" t="s">
        <v>396</v>
      </c>
      <c r="CM47" s="79" t="s">
        <v>2</v>
      </c>
      <c r="CN47" s="79" t="s">
        <v>2</v>
      </c>
      <c r="CO47" s="79" t="s">
        <v>397</v>
      </c>
      <c r="CP47" s="79" t="s">
        <v>421</v>
      </c>
      <c r="CQ47" s="79" t="s">
        <v>422</v>
      </c>
      <c r="CR47" s="79" t="s">
        <v>423</v>
      </c>
      <c r="CS47" s="79" t="s">
        <v>401</v>
      </c>
      <c r="CT47" s="79" t="s">
        <v>424</v>
      </c>
      <c r="CU47" s="79" t="s">
        <v>402</v>
      </c>
      <c r="CV47" s="299"/>
      <c r="CW47" s="69" t="str">
        <f t="shared" si="1"/>
        <v>C361ib2</v>
      </c>
      <c r="CX47" s="69" t="str">
        <f t="shared" si="0"/>
        <v>KM</v>
      </c>
      <c r="CY47" s="116" t="s">
        <v>159</v>
      </c>
      <c r="CZ47" s="69" t="str">
        <f t="shared" si="2"/>
        <v>MFD-Colour_KM_L_4Y</v>
      </c>
    </row>
    <row r="48" spans="1:104" ht="12.75" customHeight="1" x14ac:dyDescent="0.2">
      <c r="A48" s="69" t="s">
        <v>1845</v>
      </c>
      <c r="B48" s="69" t="s">
        <v>127</v>
      </c>
      <c r="C48" s="69" t="s">
        <v>9</v>
      </c>
      <c r="D48" s="69" t="s">
        <v>382</v>
      </c>
      <c r="E48" s="70" t="s">
        <v>157</v>
      </c>
      <c r="F48" s="70">
        <v>1</v>
      </c>
      <c r="G48" s="69" t="s">
        <v>52</v>
      </c>
      <c r="H48" s="135" t="s">
        <v>429</v>
      </c>
      <c r="I48" s="135" t="s">
        <v>367</v>
      </c>
      <c r="J48" s="135">
        <v>40</v>
      </c>
      <c r="K48" s="136">
        <v>400000</v>
      </c>
      <c r="L48" s="136">
        <v>6667</v>
      </c>
      <c r="M48" s="137">
        <v>2883.65</v>
      </c>
      <c r="N48" s="138">
        <v>7.1500000000000001E-3</v>
      </c>
      <c r="O48" s="138">
        <v>6.6000000000000003E-2</v>
      </c>
      <c r="P48" s="100" t="s">
        <v>383</v>
      </c>
      <c r="Q48" s="83" t="s">
        <v>383</v>
      </c>
      <c r="R48" s="100" t="s">
        <v>383</v>
      </c>
      <c r="S48" s="83" t="s">
        <v>383</v>
      </c>
      <c r="T48" s="100">
        <v>1.9800000000000002E-2</v>
      </c>
      <c r="U48" s="83">
        <v>0.13200000000000001</v>
      </c>
      <c r="V48" s="100">
        <v>1.0999999999999999E-2</v>
      </c>
      <c r="W48" s="83">
        <v>0.11</v>
      </c>
      <c r="X48" s="100">
        <v>4.4000000000000004E-2</v>
      </c>
      <c r="Y48" s="83">
        <v>0.17600000000000002</v>
      </c>
      <c r="Z48" s="100">
        <v>1.1000000000000001E-2</v>
      </c>
      <c r="AA48" s="83">
        <v>9.9000000000000005E-2</v>
      </c>
      <c r="AB48" s="83">
        <v>2.9040000000000003E-2</v>
      </c>
      <c r="AC48" s="83">
        <v>0.19800000000000001</v>
      </c>
      <c r="AD48" s="100">
        <v>1.0999999999999999E-2</v>
      </c>
      <c r="AE48" s="83">
        <v>9.9000000000000005E-2</v>
      </c>
      <c r="AF48" s="100">
        <v>3.5200000000000002E-2</v>
      </c>
      <c r="AG48" s="83">
        <v>0.19800000000000001</v>
      </c>
      <c r="AH48" s="100">
        <v>7.2600000000000012E-2</v>
      </c>
      <c r="AI48" s="83">
        <v>0.24200000000000005</v>
      </c>
      <c r="AJ48" s="100">
        <v>1.7600000000000001E-2</v>
      </c>
      <c r="AK48" s="83">
        <v>0.17600000000000002</v>
      </c>
      <c r="AL48" s="100">
        <v>7.2600000000000012E-2</v>
      </c>
      <c r="AM48" s="83">
        <v>0.24200000000000005</v>
      </c>
      <c r="AN48" s="79" t="s">
        <v>444</v>
      </c>
      <c r="AO48" s="79" t="s">
        <v>445</v>
      </c>
      <c r="AP48" s="92">
        <v>50.6</v>
      </c>
      <c r="AQ48" s="123">
        <v>71.5</v>
      </c>
      <c r="AR48" s="80" t="s">
        <v>0</v>
      </c>
      <c r="AS48" s="92" t="s">
        <v>0</v>
      </c>
      <c r="AT48" s="82" t="s">
        <v>0</v>
      </c>
      <c r="AU48" s="82" t="s">
        <v>0</v>
      </c>
      <c r="AV48" s="79" t="s">
        <v>409</v>
      </c>
      <c r="AW48" s="84">
        <v>1000</v>
      </c>
      <c r="AX48" s="92">
        <v>350.90000000000003</v>
      </c>
      <c r="AY48" s="92" t="s">
        <v>410</v>
      </c>
      <c r="AZ48" s="92">
        <v>62.7</v>
      </c>
      <c r="BA48" s="92" t="s">
        <v>383</v>
      </c>
      <c r="BB48" s="92" t="s">
        <v>383</v>
      </c>
      <c r="BC48" s="92">
        <v>440.00000000000006</v>
      </c>
      <c r="BD48" s="92">
        <v>231</v>
      </c>
      <c r="BE48" s="92">
        <v>544.5</v>
      </c>
      <c r="BF48" s="92">
        <v>495.00000000000006</v>
      </c>
      <c r="BG48" s="92">
        <v>1089</v>
      </c>
      <c r="BH48" s="92">
        <v>495.00000000000006</v>
      </c>
      <c r="BI48" s="92">
        <v>1535.6000000000001</v>
      </c>
      <c r="BJ48" s="92">
        <v>1265</v>
      </c>
      <c r="BK48" s="92">
        <v>715.00000000000011</v>
      </c>
      <c r="BL48" s="92">
        <v>1265</v>
      </c>
      <c r="BM48" s="79" t="s">
        <v>385</v>
      </c>
      <c r="BN48" s="79" t="s">
        <v>446</v>
      </c>
      <c r="BO48" s="79" t="s">
        <v>387</v>
      </c>
      <c r="BP48" s="80">
        <v>6667</v>
      </c>
      <c r="BQ48" s="80">
        <v>400000</v>
      </c>
      <c r="BR48" s="79" t="s">
        <v>447</v>
      </c>
      <c r="BS48" s="79" t="s">
        <v>389</v>
      </c>
      <c r="BT48" s="79" t="s">
        <v>51</v>
      </c>
      <c r="BU48" s="79" t="s">
        <v>2</v>
      </c>
      <c r="BV48" s="79" t="s">
        <v>385</v>
      </c>
      <c r="BW48" s="79" t="s">
        <v>390</v>
      </c>
      <c r="BX48" s="79" t="s">
        <v>391</v>
      </c>
      <c r="BY48" s="79" t="s">
        <v>448</v>
      </c>
      <c r="BZ48" s="79" t="s">
        <v>49</v>
      </c>
      <c r="CA48" s="79" t="s">
        <v>393</v>
      </c>
      <c r="CB48" s="79" t="s">
        <v>2</v>
      </c>
      <c r="CC48" s="79" t="s">
        <v>2</v>
      </c>
      <c r="CD48" s="79" t="s">
        <v>2</v>
      </c>
      <c r="CE48" s="79" t="s">
        <v>3</v>
      </c>
      <c r="CF48" s="79" t="s">
        <v>3</v>
      </c>
      <c r="CG48" s="79" t="s">
        <v>394</v>
      </c>
      <c r="CH48" s="79" t="s">
        <v>395</v>
      </c>
      <c r="CI48" s="79" t="s">
        <v>449</v>
      </c>
      <c r="CJ48" s="79" t="s">
        <v>2</v>
      </c>
      <c r="CK48" s="79" t="s">
        <v>2</v>
      </c>
      <c r="CL48" s="79" t="s">
        <v>396</v>
      </c>
      <c r="CM48" s="79" t="s">
        <v>2</v>
      </c>
      <c r="CN48" s="79" t="s">
        <v>2</v>
      </c>
      <c r="CO48" s="79" t="s">
        <v>397</v>
      </c>
      <c r="CP48" s="79" t="s">
        <v>398</v>
      </c>
      <c r="CQ48" s="79" t="s">
        <v>399</v>
      </c>
      <c r="CR48" s="79" t="s">
        <v>400</v>
      </c>
      <c r="CS48" s="79" t="s">
        <v>401</v>
      </c>
      <c r="CT48" s="79" t="s">
        <v>2</v>
      </c>
      <c r="CU48" s="79" t="s">
        <v>402</v>
      </c>
      <c r="CV48" s="299"/>
      <c r="CW48" s="69" t="str">
        <f t="shared" si="1"/>
        <v>C4051ib</v>
      </c>
      <c r="CX48" s="69" t="str">
        <f t="shared" si="0"/>
        <v>KM</v>
      </c>
      <c r="CY48" s="116" t="s">
        <v>159</v>
      </c>
      <c r="CZ48" s="69" t="str">
        <f t="shared" si="2"/>
        <v>MFD-Colour_KM_M_1Y</v>
      </c>
    </row>
    <row r="49" spans="1:104" ht="12.75" customHeight="1" x14ac:dyDescent="0.2">
      <c r="A49" s="69" t="s">
        <v>1846</v>
      </c>
      <c r="B49" s="69" t="s">
        <v>127</v>
      </c>
      <c r="C49" s="69" t="s">
        <v>9</v>
      </c>
      <c r="D49" s="69" t="s">
        <v>382</v>
      </c>
      <c r="E49" s="70" t="s">
        <v>157</v>
      </c>
      <c r="F49" s="70">
        <v>2</v>
      </c>
      <c r="G49" s="69" t="s">
        <v>52</v>
      </c>
      <c r="H49" s="135" t="s">
        <v>430</v>
      </c>
      <c r="I49" s="135" t="s">
        <v>431</v>
      </c>
      <c r="J49" s="135">
        <v>45</v>
      </c>
      <c r="K49" s="136">
        <v>2400000</v>
      </c>
      <c r="L49" s="136">
        <v>40000</v>
      </c>
      <c r="M49" s="137">
        <v>5546.6180000000004</v>
      </c>
      <c r="N49" s="138">
        <v>5.5000000000000005E-3</v>
      </c>
      <c r="O49" s="138">
        <v>5.3900000000000003E-2</v>
      </c>
      <c r="P49" s="100" t="s">
        <v>383</v>
      </c>
      <c r="Q49" s="83" t="s">
        <v>383</v>
      </c>
      <c r="R49" s="100" t="s">
        <v>383</v>
      </c>
      <c r="S49" s="83" t="s">
        <v>383</v>
      </c>
      <c r="T49" s="100">
        <v>1.21E-2</v>
      </c>
      <c r="U49" s="83">
        <v>0.12100000000000001</v>
      </c>
      <c r="V49" s="100">
        <v>1.0999999999999999E-2</v>
      </c>
      <c r="W49" s="83">
        <v>8.7999999999999995E-2</v>
      </c>
      <c r="X49" s="100">
        <v>2.0900000000000002E-2</v>
      </c>
      <c r="Y49" s="83">
        <v>8.8000000000000009E-2</v>
      </c>
      <c r="Z49" s="100">
        <v>1.1000000000000001E-2</v>
      </c>
      <c r="AA49" s="83">
        <v>9.9000000000000005E-2</v>
      </c>
      <c r="AB49" s="83">
        <v>2.2000000000000002E-2</v>
      </c>
      <c r="AC49" s="83">
        <v>0.18700000000000003</v>
      </c>
      <c r="AD49" s="100">
        <v>1.0999999999999999E-2</v>
      </c>
      <c r="AE49" s="83">
        <v>9.9000000000000005E-2</v>
      </c>
      <c r="AF49" s="100">
        <v>1.7600000000000001E-2</v>
      </c>
      <c r="AG49" s="83">
        <v>0.17600000000000002</v>
      </c>
      <c r="AH49" s="100">
        <v>2.2990000000000003E-2</v>
      </c>
      <c r="AI49" s="83">
        <v>0.19360000000000002</v>
      </c>
      <c r="AJ49" s="100">
        <v>1.3200000000000002E-2</v>
      </c>
      <c r="AK49" s="83">
        <v>0.13200000000000001</v>
      </c>
      <c r="AL49" s="100">
        <v>2.2990000000000003E-2</v>
      </c>
      <c r="AM49" s="83">
        <v>0.19360000000000002</v>
      </c>
      <c r="AN49" s="79" t="s">
        <v>450</v>
      </c>
      <c r="AO49" s="71" t="s">
        <v>451</v>
      </c>
      <c r="AP49" s="92">
        <v>45.1</v>
      </c>
      <c r="AQ49" s="123">
        <v>100.10000000000001</v>
      </c>
      <c r="AR49" s="80" t="s">
        <v>452</v>
      </c>
      <c r="AS49" s="92">
        <v>386.1</v>
      </c>
      <c r="AT49" s="82" t="s">
        <v>0</v>
      </c>
      <c r="AU49" s="82" t="s">
        <v>0</v>
      </c>
      <c r="AV49" s="79" t="s">
        <v>277</v>
      </c>
      <c r="AW49" s="84">
        <v>15000</v>
      </c>
      <c r="AX49" s="92">
        <v>149.60000000000002</v>
      </c>
      <c r="AY49" s="92" t="s">
        <v>410</v>
      </c>
      <c r="AZ49" s="92">
        <v>42.900000000000006</v>
      </c>
      <c r="BA49" s="92" t="s">
        <v>383</v>
      </c>
      <c r="BB49" s="92" t="s">
        <v>383</v>
      </c>
      <c r="BC49" s="92">
        <v>924.00000000000011</v>
      </c>
      <c r="BD49" s="92">
        <v>671</v>
      </c>
      <c r="BE49" s="92">
        <v>1815.0000000000002</v>
      </c>
      <c r="BF49" s="92">
        <v>605</v>
      </c>
      <c r="BG49" s="92">
        <v>1485.0000000000002</v>
      </c>
      <c r="BH49" s="92">
        <v>605</v>
      </c>
      <c r="BI49" s="92">
        <v>2860.0000000000005</v>
      </c>
      <c r="BJ49" s="92">
        <v>1760</v>
      </c>
      <c r="BK49" s="92">
        <v>1320</v>
      </c>
      <c r="BL49" s="92">
        <v>1760</v>
      </c>
      <c r="BM49" s="79" t="s">
        <v>411</v>
      </c>
      <c r="BN49" s="79" t="s">
        <v>453</v>
      </c>
      <c r="BO49" s="79" t="s">
        <v>454</v>
      </c>
      <c r="BP49" s="80">
        <v>40000</v>
      </c>
      <c r="BQ49" s="80">
        <v>2400000</v>
      </c>
      <c r="BR49" s="79" t="s">
        <v>455</v>
      </c>
      <c r="BS49" s="79" t="s">
        <v>389</v>
      </c>
      <c r="BT49" s="79" t="s">
        <v>51</v>
      </c>
      <c r="BU49" s="79" t="s">
        <v>2</v>
      </c>
      <c r="BV49" s="79" t="s">
        <v>411</v>
      </c>
      <c r="BW49" s="79" t="s">
        <v>416</v>
      </c>
      <c r="BX49" s="79" t="s">
        <v>417</v>
      </c>
      <c r="BY49" s="79" t="s">
        <v>418</v>
      </c>
      <c r="BZ49" s="79" t="s">
        <v>165</v>
      </c>
      <c r="CA49" s="79" t="s">
        <v>456</v>
      </c>
      <c r="CB49" s="79" t="s">
        <v>2</v>
      </c>
      <c r="CC49" s="79" t="s">
        <v>2</v>
      </c>
      <c r="CD49" s="79" t="s">
        <v>2</v>
      </c>
      <c r="CE49" s="79" t="s">
        <v>3</v>
      </c>
      <c r="CF49" s="79" t="s">
        <v>3</v>
      </c>
      <c r="CG49" s="79" t="s">
        <v>457</v>
      </c>
      <c r="CH49" s="79" t="s">
        <v>395</v>
      </c>
      <c r="CI49" s="79" t="s">
        <v>420</v>
      </c>
      <c r="CJ49" s="79" t="s">
        <v>2</v>
      </c>
      <c r="CK49" s="79" t="s">
        <v>2</v>
      </c>
      <c r="CL49" s="79" t="s">
        <v>396</v>
      </c>
      <c r="CM49" s="79" t="s">
        <v>2</v>
      </c>
      <c r="CN49" s="79" t="s">
        <v>2</v>
      </c>
      <c r="CO49" s="79" t="s">
        <v>397</v>
      </c>
      <c r="CP49" s="79" t="s">
        <v>398</v>
      </c>
      <c r="CQ49" s="79" t="s">
        <v>399</v>
      </c>
      <c r="CR49" s="79" t="s">
        <v>423</v>
      </c>
      <c r="CS49" s="79" t="s">
        <v>401</v>
      </c>
      <c r="CT49" s="79" t="s">
        <v>424</v>
      </c>
      <c r="CU49" s="79" t="s">
        <v>402</v>
      </c>
      <c r="CV49" s="299"/>
      <c r="CW49" s="69" t="str">
        <f t="shared" si="1"/>
        <v>C451ib1</v>
      </c>
      <c r="CX49" s="69" t="str">
        <f t="shared" si="0"/>
        <v>KM</v>
      </c>
      <c r="CY49" s="116" t="s">
        <v>159</v>
      </c>
      <c r="CZ49" s="69" t="str">
        <f t="shared" si="2"/>
        <v>MFD-Colour_KM_M_2Y</v>
      </c>
    </row>
    <row r="50" spans="1:104" ht="12.75" customHeight="1" x14ac:dyDescent="0.2">
      <c r="A50" s="69" t="s">
        <v>1847</v>
      </c>
      <c r="B50" s="69" t="s">
        <v>127</v>
      </c>
      <c r="C50" s="69" t="s">
        <v>9</v>
      </c>
      <c r="D50" s="69" t="s">
        <v>382</v>
      </c>
      <c r="E50" s="70" t="s">
        <v>157</v>
      </c>
      <c r="F50" s="70">
        <v>3</v>
      </c>
      <c r="G50" s="69" t="s">
        <v>52</v>
      </c>
      <c r="H50" s="135" t="s">
        <v>432</v>
      </c>
      <c r="I50" s="135" t="s">
        <v>433</v>
      </c>
      <c r="J50" s="135">
        <v>55</v>
      </c>
      <c r="K50" s="136">
        <v>3000000</v>
      </c>
      <c r="L50" s="136">
        <v>50000</v>
      </c>
      <c r="M50" s="137">
        <v>6488.2180000000008</v>
      </c>
      <c r="N50" s="138">
        <v>5.5000000000000005E-3</v>
      </c>
      <c r="O50" s="138">
        <v>5.3900000000000003E-2</v>
      </c>
      <c r="P50" s="100" t="s">
        <v>383</v>
      </c>
      <c r="Q50" s="83" t="s">
        <v>383</v>
      </c>
      <c r="R50" s="100" t="s">
        <v>383</v>
      </c>
      <c r="S50" s="83" t="s">
        <v>383</v>
      </c>
      <c r="T50" s="100">
        <v>1.21E-2</v>
      </c>
      <c r="U50" s="83">
        <v>0.12100000000000001</v>
      </c>
      <c r="V50" s="100">
        <v>1.0999999999999999E-2</v>
      </c>
      <c r="W50" s="83">
        <v>8.7999999999999995E-2</v>
      </c>
      <c r="X50" s="100">
        <v>2.0900000000000002E-2</v>
      </c>
      <c r="Y50" s="83">
        <v>8.8000000000000009E-2</v>
      </c>
      <c r="Z50" s="100">
        <v>1.1000000000000001E-2</v>
      </c>
      <c r="AA50" s="83">
        <v>9.9000000000000005E-2</v>
      </c>
      <c r="AB50" s="83">
        <v>2.2000000000000002E-2</v>
      </c>
      <c r="AC50" s="83">
        <v>0.18700000000000003</v>
      </c>
      <c r="AD50" s="100">
        <v>1.0999999999999999E-2</v>
      </c>
      <c r="AE50" s="83">
        <v>9.9000000000000005E-2</v>
      </c>
      <c r="AF50" s="100">
        <v>1.7600000000000001E-2</v>
      </c>
      <c r="AG50" s="83">
        <v>0.17600000000000002</v>
      </c>
      <c r="AH50" s="100">
        <v>2.2990000000000003E-2</v>
      </c>
      <c r="AI50" s="83">
        <v>0.19360000000000002</v>
      </c>
      <c r="AJ50" s="100">
        <v>1.3200000000000002E-2</v>
      </c>
      <c r="AK50" s="83">
        <v>0.13200000000000001</v>
      </c>
      <c r="AL50" s="100">
        <v>2.2990000000000003E-2</v>
      </c>
      <c r="AM50" s="83">
        <v>0.19360000000000002</v>
      </c>
      <c r="AN50" s="71" t="s">
        <v>450</v>
      </c>
      <c r="AO50" s="71" t="s">
        <v>451</v>
      </c>
      <c r="AP50" s="92">
        <v>45.1</v>
      </c>
      <c r="AQ50" s="123">
        <v>100.10000000000001</v>
      </c>
      <c r="AR50" s="101" t="s">
        <v>458</v>
      </c>
      <c r="AS50" s="125">
        <v>386.1</v>
      </c>
      <c r="AT50" s="82" t="s">
        <v>0</v>
      </c>
      <c r="AU50" s="82" t="s">
        <v>0</v>
      </c>
      <c r="AV50" s="79" t="s">
        <v>277</v>
      </c>
      <c r="AW50" s="84">
        <v>15000</v>
      </c>
      <c r="AX50" s="92">
        <v>149.60000000000002</v>
      </c>
      <c r="AY50" s="85" t="s">
        <v>410</v>
      </c>
      <c r="AZ50" s="92">
        <v>42.900000000000006</v>
      </c>
      <c r="BA50" s="92" t="s">
        <v>383</v>
      </c>
      <c r="BB50" s="92" t="s">
        <v>383</v>
      </c>
      <c r="BC50" s="92">
        <v>924.00000000000011</v>
      </c>
      <c r="BD50" s="92">
        <v>671</v>
      </c>
      <c r="BE50" s="92">
        <v>2200</v>
      </c>
      <c r="BF50" s="92">
        <v>605</v>
      </c>
      <c r="BG50" s="92">
        <v>1485.0000000000002</v>
      </c>
      <c r="BH50" s="92">
        <v>605</v>
      </c>
      <c r="BI50" s="92">
        <v>3179.0000000000005</v>
      </c>
      <c r="BJ50" s="92">
        <v>2420</v>
      </c>
      <c r="BK50" s="92">
        <v>1320</v>
      </c>
      <c r="BL50" s="92">
        <v>2420</v>
      </c>
      <c r="BM50" s="79" t="s">
        <v>411</v>
      </c>
      <c r="BN50" s="79" t="s">
        <v>459</v>
      </c>
      <c r="BO50" s="79" t="s">
        <v>454</v>
      </c>
      <c r="BP50" s="80">
        <v>50000</v>
      </c>
      <c r="BQ50" s="80">
        <v>3000000</v>
      </c>
      <c r="BR50" s="79" t="s">
        <v>460</v>
      </c>
      <c r="BS50" s="79" t="s">
        <v>389</v>
      </c>
      <c r="BT50" s="79" t="s">
        <v>51</v>
      </c>
      <c r="BU50" s="79" t="s">
        <v>2</v>
      </c>
      <c r="BV50" s="79" t="s">
        <v>411</v>
      </c>
      <c r="BW50" s="79" t="s">
        <v>416</v>
      </c>
      <c r="BX50" s="79" t="s">
        <v>417</v>
      </c>
      <c r="BY50" s="79" t="s">
        <v>418</v>
      </c>
      <c r="BZ50" s="79" t="s">
        <v>165</v>
      </c>
      <c r="CA50" s="79" t="s">
        <v>456</v>
      </c>
      <c r="CB50" s="79" t="s">
        <v>2</v>
      </c>
      <c r="CC50" s="79" t="s">
        <v>2</v>
      </c>
      <c r="CD50" s="79" t="s">
        <v>2</v>
      </c>
      <c r="CE50" s="79" t="s">
        <v>3</v>
      </c>
      <c r="CF50" s="79" t="s">
        <v>3</v>
      </c>
      <c r="CG50" s="79" t="s">
        <v>457</v>
      </c>
      <c r="CH50" s="79" t="s">
        <v>395</v>
      </c>
      <c r="CI50" s="79" t="s">
        <v>420</v>
      </c>
      <c r="CJ50" s="79" t="s">
        <v>2</v>
      </c>
      <c r="CK50" s="79" t="s">
        <v>2</v>
      </c>
      <c r="CL50" s="79" t="s">
        <v>396</v>
      </c>
      <c r="CM50" s="79" t="s">
        <v>2</v>
      </c>
      <c r="CN50" s="79" t="s">
        <v>2</v>
      </c>
      <c r="CO50" s="79" t="s">
        <v>397</v>
      </c>
      <c r="CP50" s="79" t="s">
        <v>398</v>
      </c>
      <c r="CQ50" s="79" t="s">
        <v>399</v>
      </c>
      <c r="CR50" s="79" t="s">
        <v>423</v>
      </c>
      <c r="CS50" s="79" t="s">
        <v>401</v>
      </c>
      <c r="CT50" s="79" t="s">
        <v>424</v>
      </c>
      <c r="CU50" s="79" t="s">
        <v>402</v>
      </c>
      <c r="CV50" s="299"/>
      <c r="CW50" s="69" t="str">
        <f t="shared" si="1"/>
        <v>C551ib1</v>
      </c>
      <c r="CX50" s="69" t="str">
        <f t="shared" si="0"/>
        <v>KM</v>
      </c>
      <c r="CY50" s="116" t="s">
        <v>157</v>
      </c>
      <c r="CZ50" s="69" t="str">
        <f t="shared" si="2"/>
        <v>MFD-Colour_KM_M_3Y</v>
      </c>
    </row>
    <row r="51" spans="1:104" ht="12.75" customHeight="1" x14ac:dyDescent="0.2">
      <c r="A51" s="69" t="s">
        <v>1848</v>
      </c>
      <c r="B51" s="69" t="s">
        <v>127</v>
      </c>
      <c r="C51" s="69" t="s">
        <v>9</v>
      </c>
      <c r="D51" s="69" t="s">
        <v>382</v>
      </c>
      <c r="E51" s="70" t="s">
        <v>157</v>
      </c>
      <c r="F51" s="70">
        <v>4</v>
      </c>
      <c r="G51" s="69" t="s">
        <v>52</v>
      </c>
      <c r="H51" s="135" t="s">
        <v>965</v>
      </c>
      <c r="I51" s="135" t="s">
        <v>965</v>
      </c>
      <c r="J51" s="135"/>
      <c r="K51" s="136"/>
      <c r="L51" s="136"/>
      <c r="M51" s="137"/>
      <c r="N51" s="138"/>
      <c r="O51" s="138"/>
      <c r="P51" s="90"/>
      <c r="Q51" s="83"/>
      <c r="R51" s="76"/>
      <c r="S51" s="83"/>
      <c r="T51" s="90"/>
      <c r="U51" s="83"/>
      <c r="V51" s="90"/>
      <c r="W51" s="83"/>
      <c r="X51" s="76"/>
      <c r="Y51" s="83"/>
      <c r="Z51" s="76"/>
      <c r="AA51" s="83"/>
      <c r="AB51" s="83"/>
      <c r="AC51" s="83"/>
      <c r="AD51" s="76"/>
      <c r="AE51" s="83"/>
      <c r="AF51" s="100"/>
      <c r="AG51" s="100"/>
      <c r="AH51" s="100"/>
      <c r="AI51" s="83"/>
      <c r="AJ51" s="100"/>
      <c r="AK51" s="83"/>
      <c r="AL51" s="100"/>
      <c r="AM51" s="83"/>
      <c r="AN51" s="71"/>
      <c r="AO51" s="71"/>
      <c r="AP51" s="92"/>
      <c r="AQ51" s="123"/>
      <c r="AR51" s="80"/>
      <c r="AS51" s="92"/>
      <c r="AT51" s="82"/>
      <c r="AU51" s="82"/>
      <c r="AV51" s="95"/>
      <c r="AW51" s="84"/>
      <c r="AX51" s="77"/>
      <c r="AY51" s="87"/>
      <c r="AZ51" s="92"/>
      <c r="BA51" s="92"/>
      <c r="BB51" s="92"/>
      <c r="BC51" s="92"/>
      <c r="BD51" s="92"/>
      <c r="BE51" s="92"/>
      <c r="BF51" s="92"/>
      <c r="BG51" s="92"/>
      <c r="BH51" s="92"/>
      <c r="BI51" s="92"/>
      <c r="BJ51" s="92"/>
      <c r="BK51" s="92"/>
      <c r="BL51" s="92"/>
      <c r="BM51" s="81"/>
      <c r="BN51" s="81"/>
      <c r="BO51" s="81"/>
      <c r="BP51" s="93"/>
      <c r="BQ51" s="93"/>
      <c r="BR51" s="81"/>
      <c r="BS51" s="81"/>
      <c r="BT51" s="81"/>
      <c r="BU51" s="81"/>
      <c r="BV51" s="81"/>
      <c r="BW51" s="81"/>
      <c r="BX51" s="81"/>
      <c r="BY51" s="81"/>
      <c r="BZ51" s="81"/>
      <c r="CA51" s="81"/>
      <c r="CB51" s="81"/>
      <c r="CC51" s="81"/>
      <c r="CD51" s="81"/>
      <c r="CE51" s="81"/>
      <c r="CF51" s="81"/>
      <c r="CG51" s="81"/>
      <c r="CH51" s="81"/>
      <c r="CI51" s="81"/>
      <c r="CJ51" s="81"/>
      <c r="CK51" s="81"/>
      <c r="CL51" s="81"/>
      <c r="CM51" s="81"/>
      <c r="CN51" s="81"/>
      <c r="CO51" s="81"/>
      <c r="CP51" s="81"/>
      <c r="CQ51" s="81"/>
      <c r="CR51" s="81"/>
      <c r="CS51" s="81"/>
      <c r="CT51" s="81"/>
      <c r="CU51" s="81"/>
      <c r="CV51" s="299"/>
      <c r="CW51" s="69" t="str">
        <f t="shared" si="1"/>
        <v/>
      </c>
      <c r="CX51" s="69" t="str">
        <f t="shared" si="0"/>
        <v/>
      </c>
      <c r="CY51" s="116" t="s">
        <v>157</v>
      </c>
      <c r="CZ51" s="69" t="str">
        <f t="shared" si="2"/>
        <v>MFD-Colour_KM_M_4N</v>
      </c>
    </row>
    <row r="52" spans="1:104" ht="12.75" customHeight="1" x14ac:dyDescent="0.2">
      <c r="A52" s="69" t="s">
        <v>1849</v>
      </c>
      <c r="B52" s="69" t="s">
        <v>127</v>
      </c>
      <c r="C52" s="69" t="s">
        <v>9</v>
      </c>
      <c r="D52" s="69" t="s">
        <v>382</v>
      </c>
      <c r="E52" s="70" t="s">
        <v>156</v>
      </c>
      <c r="F52" s="70">
        <v>1</v>
      </c>
      <c r="G52" s="69" t="s">
        <v>53</v>
      </c>
      <c r="H52" s="135" t="s">
        <v>434</v>
      </c>
      <c r="I52" s="135" t="s">
        <v>435</v>
      </c>
      <c r="J52" s="135">
        <v>65</v>
      </c>
      <c r="K52" s="136">
        <v>3200000</v>
      </c>
      <c r="L52" s="136">
        <v>53333</v>
      </c>
      <c r="M52" s="137">
        <v>8489.1180000000004</v>
      </c>
      <c r="N52" s="138">
        <v>5.5000000000000005E-3</v>
      </c>
      <c r="O52" s="138">
        <v>5.3900000000000003E-2</v>
      </c>
      <c r="P52" s="100" t="s">
        <v>383</v>
      </c>
      <c r="Q52" s="83" t="s">
        <v>383</v>
      </c>
      <c r="R52" s="100" t="s">
        <v>383</v>
      </c>
      <c r="S52" s="83" t="s">
        <v>383</v>
      </c>
      <c r="T52" s="100">
        <v>1.21E-2</v>
      </c>
      <c r="U52" s="83">
        <v>0.12100000000000001</v>
      </c>
      <c r="V52" s="100">
        <v>1.0999999999999999E-2</v>
      </c>
      <c r="W52" s="83">
        <v>8.7999999999999995E-2</v>
      </c>
      <c r="X52" s="100">
        <v>2.0900000000000002E-2</v>
      </c>
      <c r="Y52" s="83">
        <v>8.8000000000000009E-2</v>
      </c>
      <c r="Z52" s="100">
        <v>1.1000000000000001E-2</v>
      </c>
      <c r="AA52" s="83">
        <v>9.9000000000000005E-2</v>
      </c>
      <c r="AB52" s="83">
        <v>1.9800000000000002E-2</v>
      </c>
      <c r="AC52" s="83">
        <v>0.18700000000000003</v>
      </c>
      <c r="AD52" s="100">
        <v>1.0999999999999999E-2</v>
      </c>
      <c r="AE52" s="83">
        <v>9.9000000000000005E-2</v>
      </c>
      <c r="AF52" s="100">
        <v>1.6500000000000001E-2</v>
      </c>
      <c r="AG52" s="83">
        <v>0.16390000000000002</v>
      </c>
      <c r="AH52" s="100">
        <v>2.299E-2</v>
      </c>
      <c r="AI52" s="83">
        <v>0.19360000000000002</v>
      </c>
      <c r="AJ52" s="100">
        <v>1.3200000000000002E-2</v>
      </c>
      <c r="AK52" s="83">
        <v>0.13200000000000001</v>
      </c>
      <c r="AL52" s="100">
        <v>2.2990000000000003E-2</v>
      </c>
      <c r="AM52" s="83">
        <v>0.19360000000000002</v>
      </c>
      <c r="AN52" s="71" t="s">
        <v>450</v>
      </c>
      <c r="AO52" s="71" t="s">
        <v>451</v>
      </c>
      <c r="AP52" s="92">
        <v>45.1</v>
      </c>
      <c r="AQ52" s="123">
        <v>100.10000000000001</v>
      </c>
      <c r="AR52" s="80" t="s">
        <v>461</v>
      </c>
      <c r="AS52" s="92">
        <v>386.1</v>
      </c>
      <c r="AT52" s="82" t="s">
        <v>0</v>
      </c>
      <c r="AU52" s="82" t="s">
        <v>0</v>
      </c>
      <c r="AV52" s="79" t="s">
        <v>277</v>
      </c>
      <c r="AW52" s="84">
        <v>15000</v>
      </c>
      <c r="AX52" s="92">
        <v>149.60000000000002</v>
      </c>
      <c r="AY52" s="85" t="s">
        <v>410</v>
      </c>
      <c r="AZ52" s="92">
        <v>42.900000000000006</v>
      </c>
      <c r="BA52" s="92" t="s">
        <v>383</v>
      </c>
      <c r="BB52" s="92" t="s">
        <v>383</v>
      </c>
      <c r="BC52" s="92">
        <v>924.00000000000011</v>
      </c>
      <c r="BD52" s="92">
        <v>880</v>
      </c>
      <c r="BE52" s="92">
        <v>2750</v>
      </c>
      <c r="BF52" s="92">
        <v>605</v>
      </c>
      <c r="BG52" s="92">
        <v>2200</v>
      </c>
      <c r="BH52" s="92">
        <v>605</v>
      </c>
      <c r="BI52" s="92">
        <v>3971.0000000000005</v>
      </c>
      <c r="BJ52" s="92">
        <v>2750</v>
      </c>
      <c r="BK52" s="92">
        <v>1320</v>
      </c>
      <c r="BL52" s="92">
        <v>2750</v>
      </c>
      <c r="BM52" s="79" t="s">
        <v>411</v>
      </c>
      <c r="BN52" s="79" t="s">
        <v>462</v>
      </c>
      <c r="BO52" s="79" t="s">
        <v>454</v>
      </c>
      <c r="BP52" s="80">
        <v>53333</v>
      </c>
      <c r="BQ52" s="80">
        <v>3200000</v>
      </c>
      <c r="BR52" s="79" t="s">
        <v>463</v>
      </c>
      <c r="BS52" s="79" t="s">
        <v>389</v>
      </c>
      <c r="BT52" s="79" t="s">
        <v>51</v>
      </c>
      <c r="BU52" s="79" t="s">
        <v>2</v>
      </c>
      <c r="BV52" s="79" t="s">
        <v>411</v>
      </c>
      <c r="BW52" s="79" t="s">
        <v>416</v>
      </c>
      <c r="BX52" s="79" t="s">
        <v>417</v>
      </c>
      <c r="BY52" s="79" t="s">
        <v>418</v>
      </c>
      <c r="BZ52" s="79" t="s">
        <v>165</v>
      </c>
      <c r="CA52" s="79" t="s">
        <v>456</v>
      </c>
      <c r="CB52" s="79" t="s">
        <v>2</v>
      </c>
      <c r="CC52" s="79" t="s">
        <v>2</v>
      </c>
      <c r="CD52" s="79" t="s">
        <v>2</v>
      </c>
      <c r="CE52" s="79" t="s">
        <v>3</v>
      </c>
      <c r="CF52" s="79" t="s">
        <v>3</v>
      </c>
      <c r="CG52" s="79" t="s">
        <v>457</v>
      </c>
      <c r="CH52" s="79" t="s">
        <v>395</v>
      </c>
      <c r="CI52" s="79" t="s">
        <v>420</v>
      </c>
      <c r="CJ52" s="79" t="s">
        <v>2</v>
      </c>
      <c r="CK52" s="79" t="s">
        <v>2</v>
      </c>
      <c r="CL52" s="79" t="s">
        <v>396</v>
      </c>
      <c r="CM52" s="79" t="s">
        <v>2</v>
      </c>
      <c r="CN52" s="79" t="s">
        <v>2</v>
      </c>
      <c r="CO52" s="79" t="s">
        <v>397</v>
      </c>
      <c r="CP52" s="79" t="s">
        <v>398</v>
      </c>
      <c r="CQ52" s="79" t="s">
        <v>399</v>
      </c>
      <c r="CR52" s="79" t="s">
        <v>464</v>
      </c>
      <c r="CS52" s="79" t="s">
        <v>401</v>
      </c>
      <c r="CT52" s="79" t="s">
        <v>424</v>
      </c>
      <c r="CU52" s="79" t="s">
        <v>402</v>
      </c>
      <c r="CV52" s="299"/>
      <c r="CW52" s="69" t="str">
        <f t="shared" si="1"/>
        <v>C651ib1</v>
      </c>
      <c r="CX52" s="69" t="str">
        <f t="shared" si="0"/>
        <v>KM</v>
      </c>
      <c r="CY52" s="116" t="s">
        <v>157</v>
      </c>
      <c r="CZ52" s="69" t="str">
        <f t="shared" si="2"/>
        <v>MFD-Colour_KM_H_1Y</v>
      </c>
    </row>
    <row r="53" spans="1:104" ht="12.75" customHeight="1" x14ac:dyDescent="0.2">
      <c r="A53" s="69" t="s">
        <v>1850</v>
      </c>
      <c r="B53" s="69" t="s">
        <v>127</v>
      </c>
      <c r="C53" s="69" t="s">
        <v>9</v>
      </c>
      <c r="D53" s="69" t="s">
        <v>382</v>
      </c>
      <c r="E53" s="70" t="s">
        <v>156</v>
      </c>
      <c r="F53" s="70">
        <v>2</v>
      </c>
      <c r="G53" s="69" t="s">
        <v>53</v>
      </c>
      <c r="H53" s="135" t="s">
        <v>436</v>
      </c>
      <c r="I53" s="135" t="s">
        <v>437</v>
      </c>
      <c r="J53" s="135">
        <v>75</v>
      </c>
      <c r="K53" s="136">
        <v>5000000</v>
      </c>
      <c r="L53" s="136">
        <v>83333</v>
      </c>
      <c r="M53" s="137">
        <v>11534.6</v>
      </c>
      <c r="N53" s="138">
        <v>5.5000000000000005E-3</v>
      </c>
      <c r="O53" s="138">
        <v>5.3900000000000003E-2</v>
      </c>
      <c r="P53" s="100" t="s">
        <v>383</v>
      </c>
      <c r="Q53" s="83" t="s">
        <v>383</v>
      </c>
      <c r="R53" s="100" t="s">
        <v>383</v>
      </c>
      <c r="S53" s="83" t="s">
        <v>383</v>
      </c>
      <c r="T53" s="100">
        <v>1.21E-2</v>
      </c>
      <c r="U53" s="83">
        <v>0.12100000000000001</v>
      </c>
      <c r="V53" s="100">
        <v>1.0999999999999999E-2</v>
      </c>
      <c r="W53" s="83">
        <v>8.7999999999999995E-2</v>
      </c>
      <c r="X53" s="100">
        <v>2.0900000000000002E-2</v>
      </c>
      <c r="Y53" s="83">
        <v>8.8000000000000009E-2</v>
      </c>
      <c r="Z53" s="100">
        <v>1.1000000000000001E-2</v>
      </c>
      <c r="AA53" s="83">
        <v>9.9000000000000005E-2</v>
      </c>
      <c r="AB53" s="83">
        <v>1.9800000000000002E-2</v>
      </c>
      <c r="AC53" s="83">
        <v>0.18700000000000003</v>
      </c>
      <c r="AD53" s="100">
        <v>1.0999999999999999E-2</v>
      </c>
      <c r="AE53" s="83">
        <v>9.9000000000000005E-2</v>
      </c>
      <c r="AF53" s="100">
        <v>1.6500000000000001E-2</v>
      </c>
      <c r="AG53" s="83">
        <v>0.16390000000000002</v>
      </c>
      <c r="AH53" s="100">
        <v>2.2990000000000003E-2</v>
      </c>
      <c r="AI53" s="83">
        <v>0.19360000000000002</v>
      </c>
      <c r="AJ53" s="100">
        <v>1.3200000000000002E-2</v>
      </c>
      <c r="AK53" s="83">
        <v>0.13200000000000001</v>
      </c>
      <c r="AL53" s="100">
        <v>2.2990000000000003E-2</v>
      </c>
      <c r="AM53" s="83">
        <v>0.19360000000000002</v>
      </c>
      <c r="AN53" s="71" t="s">
        <v>465</v>
      </c>
      <c r="AO53" s="71" t="s">
        <v>466</v>
      </c>
      <c r="AP53" s="92">
        <v>71.5</v>
      </c>
      <c r="AQ53" s="123">
        <v>133.10000000000002</v>
      </c>
      <c r="AR53" s="80" t="s">
        <v>461</v>
      </c>
      <c r="AS53" s="92">
        <v>386.1</v>
      </c>
      <c r="AT53" s="82" t="s">
        <v>0</v>
      </c>
      <c r="AU53" s="82" t="s">
        <v>0</v>
      </c>
      <c r="AV53" s="79" t="s">
        <v>277</v>
      </c>
      <c r="AW53" s="84">
        <v>15000</v>
      </c>
      <c r="AX53" s="92">
        <v>149.60000000000002</v>
      </c>
      <c r="AY53" s="92" t="s">
        <v>410</v>
      </c>
      <c r="AZ53" s="92">
        <v>42.900000000000006</v>
      </c>
      <c r="BA53" s="92" t="s">
        <v>383</v>
      </c>
      <c r="BB53" s="92" t="s">
        <v>383</v>
      </c>
      <c r="BC53" s="92">
        <v>924.00000000000011</v>
      </c>
      <c r="BD53" s="92">
        <v>1188</v>
      </c>
      <c r="BE53" s="92">
        <v>3300</v>
      </c>
      <c r="BF53" s="92">
        <v>605</v>
      </c>
      <c r="BG53" s="92">
        <v>2200</v>
      </c>
      <c r="BH53" s="92">
        <v>605</v>
      </c>
      <c r="BI53" s="92">
        <v>4296.6000000000004</v>
      </c>
      <c r="BJ53" s="92">
        <v>3300</v>
      </c>
      <c r="BK53" s="92">
        <v>1320</v>
      </c>
      <c r="BL53" s="92">
        <v>3300</v>
      </c>
      <c r="BM53" s="79" t="s">
        <v>411</v>
      </c>
      <c r="BN53" s="79" t="s">
        <v>462</v>
      </c>
      <c r="BO53" s="79" t="s">
        <v>467</v>
      </c>
      <c r="BP53" s="80">
        <v>83333</v>
      </c>
      <c r="BQ53" s="80">
        <v>5000000</v>
      </c>
      <c r="BR53" s="79" t="s">
        <v>468</v>
      </c>
      <c r="BS53" s="79" t="s">
        <v>389</v>
      </c>
      <c r="BT53" s="79" t="s">
        <v>51</v>
      </c>
      <c r="BU53" s="79" t="s">
        <v>2</v>
      </c>
      <c r="BV53" s="79" t="s">
        <v>411</v>
      </c>
      <c r="BW53" s="79" t="s">
        <v>416</v>
      </c>
      <c r="BX53" s="79" t="s">
        <v>469</v>
      </c>
      <c r="BY53" s="79" t="s">
        <v>418</v>
      </c>
      <c r="BZ53" s="79" t="s">
        <v>165</v>
      </c>
      <c r="CA53" s="79" t="s">
        <v>456</v>
      </c>
      <c r="CB53" s="79" t="s">
        <v>2</v>
      </c>
      <c r="CC53" s="79" t="s">
        <v>2</v>
      </c>
      <c r="CD53" s="79" t="s">
        <v>2</v>
      </c>
      <c r="CE53" s="79" t="s">
        <v>3</v>
      </c>
      <c r="CF53" s="79" t="s">
        <v>3</v>
      </c>
      <c r="CG53" s="79" t="s">
        <v>470</v>
      </c>
      <c r="CH53" s="79" t="s">
        <v>395</v>
      </c>
      <c r="CI53" s="79" t="s">
        <v>420</v>
      </c>
      <c r="CJ53" s="79" t="s">
        <v>2</v>
      </c>
      <c r="CK53" s="79" t="s">
        <v>2</v>
      </c>
      <c r="CL53" s="79" t="s">
        <v>396</v>
      </c>
      <c r="CM53" s="79" t="s">
        <v>2</v>
      </c>
      <c r="CN53" s="79" t="s">
        <v>2</v>
      </c>
      <c r="CO53" s="79" t="s">
        <v>397</v>
      </c>
      <c r="CP53" s="79" t="s">
        <v>398</v>
      </c>
      <c r="CQ53" s="79" t="s">
        <v>399</v>
      </c>
      <c r="CR53" s="79" t="s">
        <v>464</v>
      </c>
      <c r="CS53" s="79" t="s">
        <v>401</v>
      </c>
      <c r="CT53" s="79" t="s">
        <v>424</v>
      </c>
      <c r="CU53" s="79" t="s">
        <v>402</v>
      </c>
      <c r="CV53" s="299"/>
      <c r="CW53" s="69" t="str">
        <f t="shared" si="1"/>
        <v>C751ib1</v>
      </c>
      <c r="CX53" s="69" t="str">
        <f t="shared" si="0"/>
        <v>KM</v>
      </c>
      <c r="CY53" s="116" t="s">
        <v>156</v>
      </c>
      <c r="CZ53" s="69" t="str">
        <f t="shared" si="2"/>
        <v>MFD-Colour_KM_H_2Y</v>
      </c>
    </row>
    <row r="54" spans="1:104" ht="12.75" customHeight="1" x14ac:dyDescent="0.2">
      <c r="A54" s="69" t="s">
        <v>1851</v>
      </c>
      <c r="B54" s="69" t="s">
        <v>127</v>
      </c>
      <c r="C54" s="69" t="s">
        <v>9</v>
      </c>
      <c r="D54" s="69" t="s">
        <v>382</v>
      </c>
      <c r="E54" s="70" t="s">
        <v>156</v>
      </c>
      <c r="F54" s="70">
        <v>3</v>
      </c>
      <c r="G54" s="69" t="s">
        <v>53</v>
      </c>
      <c r="H54" s="135" t="s">
        <v>965</v>
      </c>
      <c r="I54" s="135" t="s">
        <v>965</v>
      </c>
      <c r="J54" s="135"/>
      <c r="K54" s="136"/>
      <c r="L54" s="136"/>
      <c r="M54" s="137"/>
      <c r="N54" s="138"/>
      <c r="O54" s="138"/>
      <c r="P54" s="90"/>
      <c r="Q54" s="83"/>
      <c r="R54" s="76"/>
      <c r="S54" s="83"/>
      <c r="T54" s="90"/>
      <c r="U54" s="83"/>
      <c r="V54" s="90"/>
      <c r="W54" s="83"/>
      <c r="X54" s="76"/>
      <c r="Y54" s="83"/>
      <c r="Z54" s="76"/>
      <c r="AA54" s="83"/>
      <c r="AB54" s="83"/>
      <c r="AC54" s="83"/>
      <c r="AD54" s="76"/>
      <c r="AE54" s="83"/>
      <c r="AF54" s="100"/>
      <c r="AG54" s="83"/>
      <c r="AH54" s="100"/>
      <c r="AI54" s="83"/>
      <c r="AJ54" s="100"/>
      <c r="AK54" s="83"/>
      <c r="AL54" s="100"/>
      <c r="AM54" s="83"/>
      <c r="AN54" s="71"/>
      <c r="AO54" s="71"/>
      <c r="AP54" s="77"/>
      <c r="AQ54" s="123"/>
      <c r="AR54" s="80"/>
      <c r="AS54" s="92"/>
      <c r="AT54" s="82"/>
      <c r="AU54" s="82"/>
      <c r="AV54" s="95"/>
      <c r="AW54" s="84"/>
      <c r="AX54" s="77"/>
      <c r="AY54" s="77"/>
      <c r="AZ54" s="77"/>
      <c r="BA54" s="77"/>
      <c r="BB54" s="77"/>
      <c r="BC54" s="77"/>
      <c r="BD54" s="77"/>
      <c r="BE54" s="77"/>
      <c r="BF54" s="77"/>
      <c r="BG54" s="77"/>
      <c r="BH54" s="77"/>
      <c r="BI54" s="77"/>
      <c r="BJ54" s="77"/>
      <c r="BK54" s="77"/>
      <c r="BL54" s="77"/>
      <c r="BM54" s="95"/>
      <c r="BN54" s="95"/>
      <c r="BO54" s="95"/>
      <c r="BP54" s="96"/>
      <c r="BQ54" s="96"/>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299"/>
      <c r="CW54" s="69" t="str">
        <f t="shared" si="1"/>
        <v/>
      </c>
      <c r="CX54" s="69" t="str">
        <f t="shared" si="0"/>
        <v/>
      </c>
      <c r="CY54" s="116" t="s">
        <v>156</v>
      </c>
      <c r="CZ54" s="69" t="str">
        <f t="shared" si="2"/>
        <v>MFD-Colour_KM_H_3N</v>
      </c>
    </row>
    <row r="55" spans="1:104" ht="12.75" customHeight="1" x14ac:dyDescent="0.2">
      <c r="A55" s="69" t="s">
        <v>1852</v>
      </c>
      <c r="B55" s="69" t="s">
        <v>127</v>
      </c>
      <c r="C55" s="69" t="s">
        <v>9</v>
      </c>
      <c r="D55" s="69" t="s">
        <v>382</v>
      </c>
      <c r="E55" s="70" t="s">
        <v>156</v>
      </c>
      <c r="F55" s="70">
        <v>4</v>
      </c>
      <c r="G55" s="69" t="s">
        <v>53</v>
      </c>
      <c r="H55" s="135" t="s">
        <v>965</v>
      </c>
      <c r="I55" s="135" t="s">
        <v>965</v>
      </c>
      <c r="J55" s="135"/>
      <c r="K55" s="136"/>
      <c r="L55" s="136"/>
      <c r="M55" s="137"/>
      <c r="N55" s="138"/>
      <c r="O55" s="138"/>
      <c r="P55" s="90"/>
      <c r="Q55" s="83"/>
      <c r="R55" s="76"/>
      <c r="S55" s="83"/>
      <c r="T55" s="90"/>
      <c r="U55" s="83"/>
      <c r="V55" s="90"/>
      <c r="W55" s="83"/>
      <c r="X55" s="76"/>
      <c r="Y55" s="83"/>
      <c r="Z55" s="76"/>
      <c r="AA55" s="83"/>
      <c r="AB55" s="83"/>
      <c r="AC55" s="83"/>
      <c r="AD55" s="76"/>
      <c r="AE55" s="83"/>
      <c r="AF55" s="100"/>
      <c r="AG55" s="83"/>
      <c r="AH55" s="100"/>
      <c r="AI55" s="83"/>
      <c r="AJ55" s="100"/>
      <c r="AK55" s="83"/>
      <c r="AL55" s="100"/>
      <c r="AM55" s="83"/>
      <c r="AN55" s="71"/>
      <c r="AO55" s="71"/>
      <c r="AP55" s="77"/>
      <c r="AQ55" s="123"/>
      <c r="AR55" s="80"/>
      <c r="AS55" s="92"/>
      <c r="AT55" s="82"/>
      <c r="AU55" s="82"/>
      <c r="AV55" s="95"/>
      <c r="AW55" s="84"/>
      <c r="AX55" s="77"/>
      <c r="AY55" s="77"/>
      <c r="AZ55" s="77"/>
      <c r="BA55" s="77"/>
      <c r="BB55" s="77"/>
      <c r="BC55" s="77"/>
      <c r="BD55" s="77"/>
      <c r="BE55" s="77"/>
      <c r="BF55" s="77"/>
      <c r="BG55" s="77"/>
      <c r="BH55" s="77"/>
      <c r="BI55" s="77"/>
      <c r="BJ55" s="77"/>
      <c r="BK55" s="77"/>
      <c r="BL55" s="77"/>
      <c r="BM55" s="95"/>
      <c r="BN55" s="95"/>
      <c r="BO55" s="95"/>
      <c r="BP55" s="96"/>
      <c r="BQ55" s="96"/>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299"/>
      <c r="CW55" s="69" t="str">
        <f t="shared" si="1"/>
        <v/>
      </c>
      <c r="CX55" s="69" t="str">
        <f t="shared" si="0"/>
        <v/>
      </c>
      <c r="CY55" s="116"/>
      <c r="CZ55" s="69" t="str">
        <f t="shared" si="2"/>
        <v>MFD-Colour_KM_H_4N</v>
      </c>
    </row>
    <row r="56" spans="1:104" ht="12.75" customHeight="1" x14ac:dyDescent="0.2">
      <c r="A56" s="69" t="s">
        <v>1868</v>
      </c>
      <c r="B56" s="69" t="s">
        <v>160</v>
      </c>
      <c r="C56" s="69" t="s">
        <v>9</v>
      </c>
      <c r="D56" s="69" t="s">
        <v>382</v>
      </c>
      <c r="E56" s="70" t="s">
        <v>159</v>
      </c>
      <c r="F56" s="70">
        <v>1</v>
      </c>
      <c r="G56" s="69" t="s">
        <v>1806</v>
      </c>
      <c r="H56" s="135" t="s">
        <v>965</v>
      </c>
      <c r="I56" s="135" t="s">
        <v>965</v>
      </c>
      <c r="J56" s="135"/>
      <c r="K56" s="136"/>
      <c r="L56" s="136"/>
      <c r="M56" s="137"/>
      <c r="N56" s="138"/>
      <c r="O56" s="138"/>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79"/>
      <c r="AO56" s="79"/>
      <c r="AP56" s="91"/>
      <c r="AQ56" s="91"/>
      <c r="AR56" s="82"/>
      <c r="AS56" s="125"/>
      <c r="AT56" s="82"/>
      <c r="AU56" s="82"/>
      <c r="AV56" s="82"/>
      <c r="AW56" s="82"/>
      <c r="AX56" s="82"/>
      <c r="AY56" s="77"/>
      <c r="AZ56" s="91"/>
      <c r="BA56" s="91"/>
      <c r="BB56" s="91"/>
      <c r="BC56" s="91"/>
      <c r="BD56" s="91"/>
      <c r="BE56" s="91"/>
      <c r="BF56" s="91"/>
      <c r="BG56" s="91"/>
      <c r="BH56" s="91"/>
      <c r="BI56" s="91"/>
      <c r="BJ56" s="91"/>
      <c r="BK56" s="92"/>
      <c r="BL56" s="91"/>
      <c r="BM56" s="81"/>
      <c r="BN56" s="81"/>
      <c r="BO56" s="81"/>
      <c r="BP56" s="93"/>
      <c r="BQ56" s="93"/>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101"/>
      <c r="CQ56" s="101"/>
      <c r="CR56" s="101"/>
      <c r="CS56" s="101"/>
      <c r="CT56" s="101"/>
      <c r="CU56" s="101"/>
      <c r="CV56" s="300"/>
      <c r="CW56" s="69" t="str">
        <f t="shared" si="1"/>
        <v/>
      </c>
      <c r="CX56" s="69" t="str">
        <f t="shared" si="0"/>
        <v/>
      </c>
      <c r="CY56" s="116" t="s">
        <v>159</v>
      </c>
      <c r="CZ56" s="69" t="str">
        <f t="shared" si="2"/>
        <v>SFP-BW_KM_L_1N</v>
      </c>
    </row>
    <row r="57" spans="1:104" ht="12.75" customHeight="1" x14ac:dyDescent="0.2">
      <c r="A57" s="69" t="s">
        <v>1869</v>
      </c>
      <c r="B57" s="69" t="s">
        <v>160</v>
      </c>
      <c r="C57" s="69" t="s">
        <v>9</v>
      </c>
      <c r="D57" s="69" t="s">
        <v>382</v>
      </c>
      <c r="E57" s="70" t="s">
        <v>159</v>
      </c>
      <c r="F57" s="70">
        <v>2</v>
      </c>
      <c r="G57" s="69" t="s">
        <v>1806</v>
      </c>
      <c r="H57" s="97" t="s">
        <v>965</v>
      </c>
      <c r="I57" s="97" t="s">
        <v>965</v>
      </c>
      <c r="J57" s="97"/>
      <c r="K57" s="98"/>
      <c r="L57" s="98"/>
      <c r="M57" s="99"/>
      <c r="N57" s="94"/>
      <c r="O57" s="94"/>
      <c r="P57" s="90"/>
      <c r="Q57" s="90"/>
      <c r="R57" s="90"/>
      <c r="S57" s="90"/>
      <c r="T57" s="90"/>
      <c r="U57" s="90"/>
      <c r="V57" s="90"/>
      <c r="W57" s="90"/>
      <c r="X57" s="90"/>
      <c r="Y57" s="90"/>
      <c r="Z57" s="90"/>
      <c r="AA57" s="90"/>
      <c r="AB57" s="90"/>
      <c r="AC57" s="90"/>
      <c r="AD57" s="90"/>
      <c r="AE57" s="90"/>
      <c r="AF57" s="90"/>
      <c r="AG57" s="90"/>
      <c r="AH57" s="90"/>
      <c r="AI57" s="90"/>
      <c r="AJ57" s="90"/>
      <c r="AK57" s="90"/>
      <c r="AL57" s="90"/>
      <c r="AM57" s="90"/>
      <c r="AN57" s="79"/>
      <c r="AO57" s="79"/>
      <c r="AP57" s="91"/>
      <c r="AQ57" s="91"/>
      <c r="AR57" s="82"/>
      <c r="AS57" s="125"/>
      <c r="AT57" s="82"/>
      <c r="AU57" s="82"/>
      <c r="AV57" s="82"/>
      <c r="AW57" s="82"/>
      <c r="AX57" s="82"/>
      <c r="AY57" s="77"/>
      <c r="AZ57" s="91"/>
      <c r="BA57" s="91"/>
      <c r="BB57" s="91"/>
      <c r="BC57" s="91"/>
      <c r="BD57" s="91"/>
      <c r="BE57" s="91"/>
      <c r="BF57" s="91"/>
      <c r="BG57" s="91"/>
      <c r="BH57" s="91"/>
      <c r="BI57" s="91"/>
      <c r="BJ57" s="91"/>
      <c r="BK57" s="92"/>
      <c r="BL57" s="91"/>
      <c r="BM57" s="81"/>
      <c r="BN57" s="81"/>
      <c r="BO57" s="81"/>
      <c r="BP57" s="93"/>
      <c r="BQ57" s="93"/>
      <c r="BR57" s="81"/>
      <c r="BS57" s="81"/>
      <c r="BT57" s="81"/>
      <c r="BU57" s="81"/>
      <c r="BV57" s="81"/>
      <c r="BW57" s="81"/>
      <c r="BX57" s="81"/>
      <c r="BY57" s="81"/>
      <c r="BZ57" s="81"/>
      <c r="CA57" s="81"/>
      <c r="CB57" s="81"/>
      <c r="CC57" s="81"/>
      <c r="CD57" s="81"/>
      <c r="CE57" s="81"/>
      <c r="CF57" s="81"/>
      <c r="CG57" s="81"/>
      <c r="CH57" s="81"/>
      <c r="CI57" s="81"/>
      <c r="CJ57" s="81"/>
      <c r="CK57" s="81"/>
      <c r="CL57" s="81"/>
      <c r="CM57" s="81"/>
      <c r="CN57" s="81"/>
      <c r="CO57" s="81"/>
      <c r="CP57" s="101"/>
      <c r="CQ57" s="101"/>
      <c r="CR57" s="101"/>
      <c r="CS57" s="101"/>
      <c r="CT57" s="101"/>
      <c r="CU57" s="101"/>
      <c r="CV57" s="300"/>
      <c r="CW57" s="69" t="str">
        <f t="shared" si="1"/>
        <v/>
      </c>
      <c r="CX57" s="69" t="str">
        <f t="shared" si="0"/>
        <v/>
      </c>
      <c r="CY57" s="116"/>
      <c r="CZ57" s="69" t="str">
        <f t="shared" si="2"/>
        <v>SFP-BW_KM_L_2N</v>
      </c>
    </row>
    <row r="58" spans="1:104" ht="12.75" customHeight="1" x14ac:dyDescent="0.2">
      <c r="A58" s="69" t="s">
        <v>1870</v>
      </c>
      <c r="B58" s="69" t="s">
        <v>160</v>
      </c>
      <c r="C58" s="69" t="s">
        <v>9</v>
      </c>
      <c r="D58" s="69" t="s">
        <v>382</v>
      </c>
      <c r="E58" s="70" t="s">
        <v>157</v>
      </c>
      <c r="F58" s="70">
        <v>1</v>
      </c>
      <c r="G58" s="69" t="s">
        <v>52</v>
      </c>
      <c r="H58" s="135" t="s">
        <v>2037</v>
      </c>
      <c r="I58" s="135" t="s">
        <v>2038</v>
      </c>
      <c r="J58" s="135">
        <v>40</v>
      </c>
      <c r="K58" s="136" t="s">
        <v>0</v>
      </c>
      <c r="L58" s="136">
        <v>5000</v>
      </c>
      <c r="M58" s="137">
        <v>400.18000000000006</v>
      </c>
      <c r="N58" s="138">
        <v>8.8000000000000005E-3</v>
      </c>
      <c r="O58" s="138"/>
      <c r="P58" s="100" t="s">
        <v>383</v>
      </c>
      <c r="Q58" s="100"/>
      <c r="R58" s="100" t="s">
        <v>383</v>
      </c>
      <c r="S58" s="100"/>
      <c r="T58" s="100">
        <v>2.7500000000000004E-2</v>
      </c>
      <c r="U58" s="100"/>
      <c r="V58" s="100">
        <v>1.32E-2</v>
      </c>
      <c r="W58" s="100"/>
      <c r="X58" s="100">
        <v>5.5E-2</v>
      </c>
      <c r="Y58" s="100"/>
      <c r="Z58" s="100">
        <v>1.0999999999999999E-2</v>
      </c>
      <c r="AA58" s="100"/>
      <c r="AB58" s="100">
        <v>2.2000000000000002E-2</v>
      </c>
      <c r="AC58" s="100"/>
      <c r="AD58" s="100">
        <v>1.0999999999999999E-2</v>
      </c>
      <c r="AE58" s="100"/>
      <c r="AF58" s="100">
        <v>3.0800000000000004E-2</v>
      </c>
      <c r="AG58" s="100"/>
      <c r="AH58" s="100">
        <v>8.4700000000000011E-2</v>
      </c>
      <c r="AI58" s="100"/>
      <c r="AJ58" s="100">
        <v>3.0800000000000004E-2</v>
      </c>
      <c r="AK58" s="100"/>
      <c r="AL58" s="100">
        <v>8.4700000000000011E-2</v>
      </c>
      <c r="AM58" s="100"/>
      <c r="AN58" s="101" t="s">
        <v>2039</v>
      </c>
      <c r="AO58" s="92" t="s">
        <v>2040</v>
      </c>
      <c r="AP58" s="92">
        <v>129.58000000000001</v>
      </c>
      <c r="AQ58" s="92"/>
      <c r="AR58" s="82" t="s">
        <v>0</v>
      </c>
      <c r="AS58" s="125" t="s">
        <v>0</v>
      </c>
      <c r="AT58" s="82" t="s">
        <v>0</v>
      </c>
      <c r="AU58" s="82" t="s">
        <v>0</v>
      </c>
      <c r="AV58" s="82" t="s">
        <v>0</v>
      </c>
      <c r="AW58" s="82" t="s">
        <v>0</v>
      </c>
      <c r="AX58" s="82" t="s">
        <v>0</v>
      </c>
      <c r="AY58" s="92" t="s">
        <v>2041</v>
      </c>
      <c r="AZ58" s="92">
        <v>109.78</v>
      </c>
      <c r="BA58" s="92" t="s">
        <v>383</v>
      </c>
      <c r="BB58" s="92" t="s">
        <v>383</v>
      </c>
      <c r="BC58" s="92">
        <v>440</v>
      </c>
      <c r="BD58" s="92">
        <v>231</v>
      </c>
      <c r="BE58" s="92">
        <v>979.00000000000011</v>
      </c>
      <c r="BF58" s="92">
        <v>209.00000000000003</v>
      </c>
      <c r="BG58" s="92">
        <v>440</v>
      </c>
      <c r="BH58" s="92">
        <v>209.00000000000003</v>
      </c>
      <c r="BI58" s="92">
        <v>638</v>
      </c>
      <c r="BJ58" s="92">
        <v>990</v>
      </c>
      <c r="BK58" s="92">
        <v>638</v>
      </c>
      <c r="BL58" s="92">
        <v>990</v>
      </c>
      <c r="BM58" s="79" t="s">
        <v>385</v>
      </c>
      <c r="BN58" s="79" t="s">
        <v>2015</v>
      </c>
      <c r="BO58" s="79" t="s">
        <v>2016</v>
      </c>
      <c r="BP58" s="80">
        <v>5000</v>
      </c>
      <c r="BQ58" s="80">
        <v>300000</v>
      </c>
      <c r="BR58" s="79" t="s">
        <v>2017</v>
      </c>
      <c r="BS58" s="79" t="s">
        <v>48</v>
      </c>
      <c r="BT58" s="79"/>
      <c r="BU58" s="79" t="s">
        <v>2</v>
      </c>
      <c r="BV58" s="79" t="s">
        <v>511</v>
      </c>
      <c r="BW58" s="79" t="s">
        <v>2018</v>
      </c>
      <c r="BX58" s="79" t="s">
        <v>2019</v>
      </c>
      <c r="BY58" s="79" t="s">
        <v>2020</v>
      </c>
      <c r="BZ58" s="79" t="s">
        <v>535</v>
      </c>
      <c r="CA58" s="79" t="s">
        <v>3</v>
      </c>
      <c r="CB58" s="79" t="s">
        <v>2</v>
      </c>
      <c r="CC58" s="79" t="s">
        <v>2</v>
      </c>
      <c r="CD58" s="79" t="s">
        <v>2</v>
      </c>
      <c r="CE58" s="79" t="s">
        <v>3</v>
      </c>
      <c r="CF58" s="79" t="s">
        <v>3</v>
      </c>
      <c r="CG58" s="79" t="s">
        <v>2021</v>
      </c>
      <c r="CH58" s="79" t="s">
        <v>395</v>
      </c>
      <c r="CI58" s="79" t="s">
        <v>2022</v>
      </c>
      <c r="CJ58" s="79"/>
      <c r="CK58" s="79" t="s">
        <v>2</v>
      </c>
      <c r="CL58" s="79" t="s">
        <v>3</v>
      </c>
      <c r="CM58" s="79"/>
      <c r="CN58" s="79"/>
      <c r="CO58" s="79"/>
      <c r="CP58" s="101" t="s">
        <v>2023</v>
      </c>
      <c r="CQ58" s="101" t="s">
        <v>2024</v>
      </c>
      <c r="CR58" s="101" t="s">
        <v>2025</v>
      </c>
      <c r="CS58" s="101" t="s">
        <v>2026</v>
      </c>
      <c r="CT58" s="101"/>
      <c r="CU58" s="101"/>
      <c r="CV58" s="300"/>
      <c r="CW58" s="69" t="str">
        <f t="shared" si="1"/>
        <v>4201ib</v>
      </c>
      <c r="CX58" s="69" t="str">
        <f t="shared" si="0"/>
        <v>KM</v>
      </c>
      <c r="CY58" s="116" t="s">
        <v>157</v>
      </c>
      <c r="CZ58" s="69" t="str">
        <f t="shared" si="2"/>
        <v>SFP-BW_KM_M_1Y</v>
      </c>
    </row>
    <row r="59" spans="1:104" ht="12.75" customHeight="1" x14ac:dyDescent="0.2">
      <c r="A59" s="69" t="s">
        <v>1871</v>
      </c>
      <c r="B59" s="69" t="s">
        <v>160</v>
      </c>
      <c r="C59" s="69" t="s">
        <v>9</v>
      </c>
      <c r="D59" s="69" t="s">
        <v>382</v>
      </c>
      <c r="E59" s="70" t="s">
        <v>157</v>
      </c>
      <c r="F59" s="70">
        <v>2</v>
      </c>
      <c r="G59" s="69" t="s">
        <v>52</v>
      </c>
      <c r="H59" s="135" t="s">
        <v>2042</v>
      </c>
      <c r="I59" s="135" t="s">
        <v>2043</v>
      </c>
      <c r="J59" s="135">
        <v>50</v>
      </c>
      <c r="K59" s="136" t="s">
        <v>0</v>
      </c>
      <c r="L59" s="136">
        <v>10000</v>
      </c>
      <c r="M59" s="137">
        <v>676.77500000000009</v>
      </c>
      <c r="N59" s="138">
        <v>8.8000000000000005E-3</v>
      </c>
      <c r="O59" s="138"/>
      <c r="P59" s="100" t="s">
        <v>383</v>
      </c>
      <c r="Q59" s="100"/>
      <c r="R59" s="100" t="s">
        <v>383</v>
      </c>
      <c r="S59" s="100"/>
      <c r="T59" s="100">
        <v>2.7500000000000004E-2</v>
      </c>
      <c r="U59" s="100"/>
      <c r="V59" s="100">
        <v>1.32E-2</v>
      </c>
      <c r="W59" s="100"/>
      <c r="X59" s="100">
        <v>5.5E-2</v>
      </c>
      <c r="Y59" s="100"/>
      <c r="Z59" s="100">
        <v>1.0999999999999999E-2</v>
      </c>
      <c r="AA59" s="100"/>
      <c r="AB59" s="100">
        <v>2.2000000000000002E-2</v>
      </c>
      <c r="AC59" s="100"/>
      <c r="AD59" s="100">
        <v>1.0999999999999999E-2</v>
      </c>
      <c r="AE59" s="100"/>
      <c r="AF59" s="100">
        <v>3.0800000000000004E-2</v>
      </c>
      <c r="AG59" s="100"/>
      <c r="AH59" s="100">
        <v>7.2600000000000012E-2</v>
      </c>
      <c r="AI59" s="100"/>
      <c r="AJ59" s="100">
        <v>3.0800000000000004E-2</v>
      </c>
      <c r="AK59" s="100"/>
      <c r="AL59" s="100">
        <v>7.2600000000000012E-2</v>
      </c>
      <c r="AM59" s="100"/>
      <c r="AN59" s="101" t="s">
        <v>2044</v>
      </c>
      <c r="AO59" s="92" t="s">
        <v>2045</v>
      </c>
      <c r="AP59" s="92">
        <v>159.06</v>
      </c>
      <c r="AQ59" s="92"/>
      <c r="AR59" s="82" t="s">
        <v>0</v>
      </c>
      <c r="AS59" s="125" t="s">
        <v>0</v>
      </c>
      <c r="AT59" s="82" t="s">
        <v>0</v>
      </c>
      <c r="AU59" s="82" t="s">
        <v>0</v>
      </c>
      <c r="AV59" s="82" t="s">
        <v>0</v>
      </c>
      <c r="AW59" s="82" t="s">
        <v>0</v>
      </c>
      <c r="AX59" s="82" t="s">
        <v>0</v>
      </c>
      <c r="AY59" s="92" t="s">
        <v>2041</v>
      </c>
      <c r="AZ59" s="92">
        <v>109.78</v>
      </c>
      <c r="BA59" s="92" t="s">
        <v>383</v>
      </c>
      <c r="BB59" s="92" t="s">
        <v>383</v>
      </c>
      <c r="BC59" s="92">
        <v>440</v>
      </c>
      <c r="BD59" s="92">
        <v>231</v>
      </c>
      <c r="BE59" s="92">
        <v>979.00000000000011</v>
      </c>
      <c r="BF59" s="92">
        <v>209.00000000000003</v>
      </c>
      <c r="BG59" s="92">
        <v>440</v>
      </c>
      <c r="BH59" s="92">
        <v>209.00000000000003</v>
      </c>
      <c r="BI59" s="92">
        <v>638</v>
      </c>
      <c r="BJ59" s="92">
        <v>990</v>
      </c>
      <c r="BK59" s="92">
        <v>638</v>
      </c>
      <c r="BL59" s="92">
        <v>990</v>
      </c>
      <c r="BM59" s="79" t="s">
        <v>385</v>
      </c>
      <c r="BN59" s="79" t="s">
        <v>2027</v>
      </c>
      <c r="BO59" s="79" t="s">
        <v>2016</v>
      </c>
      <c r="BP59" s="80">
        <v>10000</v>
      </c>
      <c r="BQ59" s="80">
        <v>600000</v>
      </c>
      <c r="BR59" s="79" t="s">
        <v>2028</v>
      </c>
      <c r="BS59" s="79" t="s">
        <v>48</v>
      </c>
      <c r="BT59" s="79"/>
      <c r="BU59" s="79" t="s">
        <v>2</v>
      </c>
      <c r="BV59" s="79" t="s">
        <v>511</v>
      </c>
      <c r="BW59" s="79" t="s">
        <v>2018</v>
      </c>
      <c r="BX59" s="79" t="s">
        <v>2019</v>
      </c>
      <c r="BY59" s="79" t="s">
        <v>2020</v>
      </c>
      <c r="BZ59" s="79" t="s">
        <v>535</v>
      </c>
      <c r="CA59" s="79" t="s">
        <v>3</v>
      </c>
      <c r="CB59" s="79" t="s">
        <v>2</v>
      </c>
      <c r="CC59" s="79" t="s">
        <v>2</v>
      </c>
      <c r="CD59" s="79" t="s">
        <v>2</v>
      </c>
      <c r="CE59" s="79" t="s">
        <v>3</v>
      </c>
      <c r="CF59" s="79" t="s">
        <v>3</v>
      </c>
      <c r="CG59" s="79" t="s">
        <v>2029</v>
      </c>
      <c r="CH59" s="79" t="s">
        <v>395</v>
      </c>
      <c r="CI59" s="79" t="s">
        <v>536</v>
      </c>
      <c r="CJ59" s="79"/>
      <c r="CK59" s="79" t="s">
        <v>2</v>
      </c>
      <c r="CL59" s="79" t="s">
        <v>3</v>
      </c>
      <c r="CM59" s="79"/>
      <c r="CN59" s="79"/>
      <c r="CO59" s="101"/>
      <c r="CP59" s="101" t="s">
        <v>2023</v>
      </c>
      <c r="CQ59" s="101" t="s">
        <v>2024</v>
      </c>
      <c r="CR59" s="101" t="s">
        <v>2025</v>
      </c>
      <c r="CS59" s="101" t="s">
        <v>2026</v>
      </c>
      <c r="CT59" s="101"/>
      <c r="CU59" s="101"/>
      <c r="CV59" s="299"/>
      <c r="CW59" s="69" t="str">
        <f t="shared" si="1"/>
        <v>5001ib</v>
      </c>
      <c r="CX59" s="69" t="str">
        <f t="shared" si="0"/>
        <v>KM</v>
      </c>
      <c r="CY59" s="116"/>
      <c r="CZ59" s="69" t="str">
        <f t="shared" si="2"/>
        <v>SFP-BW_KM_M_2Y</v>
      </c>
    </row>
    <row r="60" spans="1:104" ht="12.75" customHeight="1" x14ac:dyDescent="0.2">
      <c r="A60" s="69" t="s">
        <v>1872</v>
      </c>
      <c r="B60" s="69" t="s">
        <v>160</v>
      </c>
      <c r="C60" s="69" t="s">
        <v>9</v>
      </c>
      <c r="D60" s="69" t="s">
        <v>382</v>
      </c>
      <c r="E60" s="70" t="s">
        <v>156</v>
      </c>
      <c r="F60" s="70">
        <v>1</v>
      </c>
      <c r="G60" s="69" t="s">
        <v>53</v>
      </c>
      <c r="H60" s="97" t="s">
        <v>965</v>
      </c>
      <c r="I60" s="97" t="s">
        <v>965</v>
      </c>
      <c r="J60" s="72"/>
      <c r="K60" s="73"/>
      <c r="L60" s="73"/>
      <c r="M60" s="74"/>
      <c r="N60" s="75"/>
      <c r="O60" s="75"/>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101"/>
      <c r="AO60" s="91"/>
      <c r="AP60" s="91"/>
      <c r="AQ60" s="91"/>
      <c r="AR60" s="82"/>
      <c r="AS60" s="125"/>
      <c r="AT60" s="82"/>
      <c r="AU60" s="82"/>
      <c r="AV60" s="82"/>
      <c r="AW60" s="82"/>
      <c r="AX60" s="82"/>
      <c r="AY60" s="77"/>
      <c r="AZ60" s="91"/>
      <c r="BA60" s="91"/>
      <c r="BB60" s="91"/>
      <c r="BC60" s="91"/>
      <c r="BD60" s="91"/>
      <c r="BE60" s="91"/>
      <c r="BF60" s="91"/>
      <c r="BG60" s="91"/>
      <c r="BH60" s="91"/>
      <c r="BI60" s="91"/>
      <c r="BJ60" s="91"/>
      <c r="BK60" s="92"/>
      <c r="BL60" s="91"/>
      <c r="BM60" s="81"/>
      <c r="BN60" s="81"/>
      <c r="BO60" s="81"/>
      <c r="BP60" s="93"/>
      <c r="BQ60" s="93"/>
      <c r="BR60" s="81"/>
      <c r="BS60" s="81"/>
      <c r="BT60" s="81"/>
      <c r="BU60" s="81"/>
      <c r="BV60" s="81"/>
      <c r="BW60" s="81"/>
      <c r="BX60" s="81"/>
      <c r="BY60" s="81"/>
      <c r="BZ60" s="81"/>
      <c r="CA60" s="81"/>
      <c r="CB60" s="81"/>
      <c r="CC60" s="81"/>
      <c r="CD60" s="81"/>
      <c r="CE60" s="81"/>
      <c r="CF60" s="81"/>
      <c r="CG60" s="81"/>
      <c r="CH60" s="81"/>
      <c r="CI60" s="81"/>
      <c r="CJ60" s="81"/>
      <c r="CK60" s="81"/>
      <c r="CL60" s="81"/>
      <c r="CM60" s="81"/>
      <c r="CN60" s="81"/>
      <c r="CO60" s="101"/>
      <c r="CP60" s="101"/>
      <c r="CQ60" s="101"/>
      <c r="CR60" s="101"/>
      <c r="CS60" s="101"/>
      <c r="CT60" s="101"/>
      <c r="CU60" s="101"/>
      <c r="CV60" s="299"/>
      <c r="CW60" s="69" t="str">
        <f t="shared" si="1"/>
        <v/>
      </c>
      <c r="CX60" s="69" t="str">
        <f t="shared" si="0"/>
        <v/>
      </c>
      <c r="CY60" s="116"/>
      <c r="CZ60" s="69" t="str">
        <f t="shared" si="2"/>
        <v>SFP-BW_KM_H_1N</v>
      </c>
    </row>
    <row r="61" spans="1:104" ht="12.75" customHeight="1" x14ac:dyDescent="0.2">
      <c r="A61" s="69" t="s">
        <v>1873</v>
      </c>
      <c r="B61" s="69" t="s">
        <v>160</v>
      </c>
      <c r="C61" s="69" t="s">
        <v>9</v>
      </c>
      <c r="D61" s="69" t="s">
        <v>382</v>
      </c>
      <c r="E61" s="70" t="s">
        <v>156</v>
      </c>
      <c r="F61" s="70">
        <v>2</v>
      </c>
      <c r="G61" s="69" t="s">
        <v>53</v>
      </c>
      <c r="H61" s="97" t="s">
        <v>965</v>
      </c>
      <c r="I61" s="97" t="s">
        <v>965</v>
      </c>
      <c r="J61" s="72"/>
      <c r="K61" s="73"/>
      <c r="L61" s="73"/>
      <c r="M61" s="74"/>
      <c r="N61" s="75"/>
      <c r="O61" s="75"/>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101"/>
      <c r="AO61" s="91"/>
      <c r="AP61" s="91"/>
      <c r="AQ61" s="91"/>
      <c r="AR61" s="82"/>
      <c r="AS61" s="125"/>
      <c r="AT61" s="82"/>
      <c r="AU61" s="82"/>
      <c r="AV61" s="82"/>
      <c r="AW61" s="82"/>
      <c r="AX61" s="82"/>
      <c r="AY61" s="77"/>
      <c r="AZ61" s="91"/>
      <c r="BA61" s="91"/>
      <c r="BB61" s="91"/>
      <c r="BC61" s="91"/>
      <c r="BD61" s="91"/>
      <c r="BE61" s="91"/>
      <c r="BF61" s="91"/>
      <c r="BG61" s="91"/>
      <c r="BH61" s="91"/>
      <c r="BI61" s="91"/>
      <c r="BJ61" s="91"/>
      <c r="BK61" s="92"/>
      <c r="BL61" s="91"/>
      <c r="BM61" s="81"/>
      <c r="BN61" s="81"/>
      <c r="BO61" s="81"/>
      <c r="BP61" s="93"/>
      <c r="BQ61" s="93"/>
      <c r="BR61" s="81"/>
      <c r="BS61" s="81"/>
      <c r="BT61" s="81"/>
      <c r="BU61" s="81"/>
      <c r="BV61" s="81"/>
      <c r="BW61" s="81"/>
      <c r="BX61" s="81"/>
      <c r="BY61" s="81"/>
      <c r="BZ61" s="81"/>
      <c r="CA61" s="81"/>
      <c r="CB61" s="81"/>
      <c r="CC61" s="81"/>
      <c r="CD61" s="81"/>
      <c r="CE61" s="81"/>
      <c r="CF61" s="81"/>
      <c r="CG61" s="81"/>
      <c r="CH61" s="81"/>
      <c r="CI61" s="81"/>
      <c r="CJ61" s="81"/>
      <c r="CK61" s="81"/>
      <c r="CL61" s="81"/>
      <c r="CM61" s="81"/>
      <c r="CN61" s="81"/>
      <c r="CO61" s="101"/>
      <c r="CP61" s="101"/>
      <c r="CQ61" s="101"/>
      <c r="CR61" s="101"/>
      <c r="CS61" s="101"/>
      <c r="CT61" s="101"/>
      <c r="CU61" s="101"/>
      <c r="CV61" s="299"/>
      <c r="CW61" s="69" t="str">
        <f t="shared" si="1"/>
        <v/>
      </c>
      <c r="CX61" s="69" t="str">
        <f t="shared" si="0"/>
        <v/>
      </c>
      <c r="CY61" s="116"/>
      <c r="CZ61" s="69" t="str">
        <f t="shared" si="2"/>
        <v>SFP-BW_KM_H_2N</v>
      </c>
    </row>
    <row r="62" spans="1:104" ht="12.75" customHeight="1" x14ac:dyDescent="0.2">
      <c r="A62" s="69" t="s">
        <v>1862</v>
      </c>
      <c r="B62" s="69" t="s">
        <v>161</v>
      </c>
      <c r="C62" s="69" t="s">
        <v>9</v>
      </c>
      <c r="D62" s="69" t="s">
        <v>382</v>
      </c>
      <c r="E62" s="70" t="s">
        <v>159</v>
      </c>
      <c r="F62" s="70">
        <v>1</v>
      </c>
      <c r="G62" s="69" t="s">
        <v>1806</v>
      </c>
      <c r="H62" s="139" t="s">
        <v>370</v>
      </c>
      <c r="I62" s="139" t="s">
        <v>371</v>
      </c>
      <c r="J62" s="139">
        <v>33</v>
      </c>
      <c r="K62" s="146" t="s">
        <v>0</v>
      </c>
      <c r="L62" s="146">
        <v>6667</v>
      </c>
      <c r="M62" s="137">
        <v>1401.796</v>
      </c>
      <c r="N62" s="138">
        <v>7.1500000000000001E-3</v>
      </c>
      <c r="O62" s="138">
        <v>6.6000000000000003E-2</v>
      </c>
      <c r="P62" s="100" t="s">
        <v>383</v>
      </c>
      <c r="Q62" s="100" t="s">
        <v>383</v>
      </c>
      <c r="R62" s="100" t="s">
        <v>383</v>
      </c>
      <c r="S62" s="100" t="s">
        <v>383</v>
      </c>
      <c r="T62" s="100">
        <v>2.7500000000000004E-2</v>
      </c>
      <c r="U62" s="100">
        <v>0.16500000000000001</v>
      </c>
      <c r="V62" s="100">
        <v>1.3200000000000002E-2</v>
      </c>
      <c r="W62" s="100">
        <v>0.13200000000000001</v>
      </c>
      <c r="X62" s="100">
        <v>1.9800000000000002E-2</v>
      </c>
      <c r="Y62" s="100">
        <v>0.16500000000000001</v>
      </c>
      <c r="Z62" s="100">
        <v>1.0999999999999999E-2</v>
      </c>
      <c r="AA62" s="100">
        <v>9.9000000000000005E-2</v>
      </c>
      <c r="AB62" s="100">
        <v>4.8399999999999999E-2</v>
      </c>
      <c r="AC62" s="100">
        <v>0.22000000000000003</v>
      </c>
      <c r="AD62" s="100">
        <v>1.0999999999999999E-2</v>
      </c>
      <c r="AE62" s="100">
        <v>9.9000000000000005E-2</v>
      </c>
      <c r="AF62" s="100">
        <v>3.8500000000000006E-2</v>
      </c>
      <c r="AG62" s="100">
        <v>0.20900000000000002</v>
      </c>
      <c r="AH62" s="100">
        <v>8.4700000000000011E-2</v>
      </c>
      <c r="AI62" s="100">
        <v>0.24199999999999999</v>
      </c>
      <c r="AJ62" s="100">
        <v>1.7600000000000001E-2</v>
      </c>
      <c r="AK62" s="100">
        <v>0.17600000000000002</v>
      </c>
      <c r="AL62" s="100">
        <v>8.4700000000000011E-2</v>
      </c>
      <c r="AM62" s="100">
        <v>0.24200000000000002</v>
      </c>
      <c r="AN62" s="79" t="s">
        <v>520</v>
      </c>
      <c r="AO62" s="79" t="s">
        <v>521</v>
      </c>
      <c r="AP62" s="92">
        <v>93.500000000000014</v>
      </c>
      <c r="AQ62" s="92">
        <v>89.100000000000009</v>
      </c>
      <c r="AR62" s="101" t="s">
        <v>0</v>
      </c>
      <c r="AS62" s="123" t="s">
        <v>0</v>
      </c>
      <c r="AT62" s="88" t="s">
        <v>0</v>
      </c>
      <c r="AU62" s="92" t="s">
        <v>0</v>
      </c>
      <c r="AV62" s="79" t="s">
        <v>0</v>
      </c>
      <c r="AW62" s="80" t="s">
        <v>0</v>
      </c>
      <c r="AX62" s="88" t="s">
        <v>0</v>
      </c>
      <c r="AY62" s="88" t="s">
        <v>522</v>
      </c>
      <c r="AZ62" s="88">
        <v>62.7</v>
      </c>
      <c r="BA62" s="92" t="s">
        <v>383</v>
      </c>
      <c r="BB62" s="92" t="s">
        <v>383</v>
      </c>
      <c r="BC62" s="92">
        <v>440</v>
      </c>
      <c r="BD62" s="92">
        <v>231</v>
      </c>
      <c r="BE62" s="92">
        <v>1056</v>
      </c>
      <c r="BF62" s="92">
        <v>209.00000000000003</v>
      </c>
      <c r="BG62" s="92">
        <v>440</v>
      </c>
      <c r="BH62" s="92">
        <v>209.00000000000003</v>
      </c>
      <c r="BI62" s="92">
        <v>671</v>
      </c>
      <c r="BJ62" s="92">
        <v>1067</v>
      </c>
      <c r="BK62" s="92">
        <v>715.00000000000011</v>
      </c>
      <c r="BL62" s="92">
        <v>1067</v>
      </c>
      <c r="BM62" s="303" t="s">
        <v>385</v>
      </c>
      <c r="BN62" s="303" t="s">
        <v>533</v>
      </c>
      <c r="BO62" s="303" t="s">
        <v>526</v>
      </c>
      <c r="BP62" s="101">
        <v>6667</v>
      </c>
      <c r="BQ62" s="106">
        <v>400000</v>
      </c>
      <c r="BR62" s="303" t="s">
        <v>534</v>
      </c>
      <c r="BS62" s="303" t="s">
        <v>415</v>
      </c>
      <c r="BT62" s="303"/>
      <c r="BU62" s="303" t="s">
        <v>2</v>
      </c>
      <c r="BV62" s="303" t="s">
        <v>511</v>
      </c>
      <c r="BW62" s="303" t="s">
        <v>390</v>
      </c>
      <c r="BX62" s="303" t="s">
        <v>391</v>
      </c>
      <c r="BY62" s="303" t="s">
        <v>528</v>
      </c>
      <c r="BZ62" s="303" t="s">
        <v>49</v>
      </c>
      <c r="CA62" s="101" t="s">
        <v>3</v>
      </c>
      <c r="CB62" s="303" t="s">
        <v>2</v>
      </c>
      <c r="CC62" s="303" t="s">
        <v>2</v>
      </c>
      <c r="CD62" s="303" t="s">
        <v>2</v>
      </c>
      <c r="CE62" s="303" t="s">
        <v>3</v>
      </c>
      <c r="CF62" s="303" t="s">
        <v>3</v>
      </c>
      <c r="CG62" s="303" t="s">
        <v>529</v>
      </c>
      <c r="CH62" s="303" t="s">
        <v>395</v>
      </c>
      <c r="CI62" s="303" t="s">
        <v>530</v>
      </c>
      <c r="CJ62" s="303"/>
      <c r="CK62" s="303" t="s">
        <v>2</v>
      </c>
      <c r="CL62" s="303" t="s">
        <v>3</v>
      </c>
      <c r="CM62" s="303"/>
      <c r="CN62" s="303"/>
      <c r="CO62" s="303"/>
      <c r="CP62" s="79" t="s">
        <v>531</v>
      </c>
      <c r="CQ62" s="79" t="s">
        <v>399</v>
      </c>
      <c r="CR62" s="79" t="s">
        <v>532</v>
      </c>
      <c r="CS62" s="79" t="s">
        <v>401</v>
      </c>
      <c r="CT62" s="303"/>
      <c r="CU62" s="101"/>
      <c r="CV62" s="299"/>
      <c r="CW62" s="69" t="str">
        <f t="shared" si="1"/>
        <v>C3301ib</v>
      </c>
      <c r="CX62" s="69" t="str">
        <f t="shared" si="0"/>
        <v>KM</v>
      </c>
      <c r="CY62" s="116" t="s">
        <v>159</v>
      </c>
      <c r="CZ62" s="69" t="str">
        <f t="shared" si="2"/>
        <v>SFP-Colour_KM_L_1Y</v>
      </c>
    </row>
    <row r="63" spans="1:104" ht="12.75" customHeight="1" x14ac:dyDescent="0.2">
      <c r="A63" s="69" t="s">
        <v>1863</v>
      </c>
      <c r="B63" s="69" t="s">
        <v>161</v>
      </c>
      <c r="C63" s="69" t="s">
        <v>9</v>
      </c>
      <c r="D63" s="69" t="s">
        <v>382</v>
      </c>
      <c r="E63" s="70" t="s">
        <v>159</v>
      </c>
      <c r="F63" s="70">
        <v>2</v>
      </c>
      <c r="G63" s="69" t="s">
        <v>1806</v>
      </c>
      <c r="H63" s="135" t="s">
        <v>965</v>
      </c>
      <c r="I63" s="136" t="s">
        <v>965</v>
      </c>
      <c r="J63" s="135"/>
      <c r="K63" s="136"/>
      <c r="L63" s="136"/>
      <c r="M63" s="137"/>
      <c r="N63" s="138"/>
      <c r="O63" s="138"/>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101"/>
      <c r="AO63" s="79"/>
      <c r="AP63" s="77"/>
      <c r="AQ63" s="77"/>
      <c r="AR63" s="78"/>
      <c r="AS63" s="123"/>
      <c r="AT63" s="88"/>
      <c r="AU63" s="77"/>
      <c r="AV63" s="79"/>
      <c r="AW63" s="80"/>
      <c r="AX63" s="88"/>
      <c r="AY63" s="88"/>
      <c r="AZ63" s="88"/>
      <c r="BA63" s="77"/>
      <c r="BB63" s="77"/>
      <c r="BC63" s="77"/>
      <c r="BD63" s="77"/>
      <c r="BE63" s="77"/>
      <c r="BF63" s="77"/>
      <c r="BG63" s="77"/>
      <c r="BH63" s="77"/>
      <c r="BI63" s="77"/>
      <c r="BJ63" s="77"/>
      <c r="BK63" s="77"/>
      <c r="BL63" s="77"/>
      <c r="BM63" s="103"/>
      <c r="BN63" s="95"/>
      <c r="BO63" s="95"/>
      <c r="BP63" s="96"/>
      <c r="BQ63" s="128"/>
      <c r="BR63" s="95"/>
      <c r="BS63" s="103"/>
      <c r="BT63" s="103"/>
      <c r="BU63" s="103"/>
      <c r="BV63" s="103"/>
      <c r="BW63" s="103"/>
      <c r="BX63" s="103"/>
      <c r="BY63" s="103"/>
      <c r="BZ63" s="103"/>
      <c r="CA63" s="95"/>
      <c r="CB63" s="103"/>
      <c r="CC63" s="103"/>
      <c r="CD63" s="103"/>
      <c r="CE63" s="103"/>
      <c r="CF63" s="103"/>
      <c r="CG63" s="95"/>
      <c r="CH63" s="95"/>
      <c r="CI63" s="103"/>
      <c r="CJ63" s="103"/>
      <c r="CK63" s="103"/>
      <c r="CL63" s="103"/>
      <c r="CM63" s="103"/>
      <c r="CN63" s="103"/>
      <c r="CO63" s="103"/>
      <c r="CP63" s="95"/>
      <c r="CQ63" s="95"/>
      <c r="CR63" s="95"/>
      <c r="CS63" s="95"/>
      <c r="CT63" s="103"/>
      <c r="CU63" s="101"/>
      <c r="CV63" s="299"/>
      <c r="CW63" s="69" t="str">
        <f t="shared" si="1"/>
        <v/>
      </c>
      <c r="CX63" s="69" t="str">
        <f t="shared" si="0"/>
        <v/>
      </c>
      <c r="CY63" s="116" t="s">
        <v>159</v>
      </c>
      <c r="CZ63" s="69" t="str">
        <f t="shared" si="2"/>
        <v>SFP-Colour_KM_L_2N</v>
      </c>
    </row>
    <row r="64" spans="1:104" ht="12.75" customHeight="1" x14ac:dyDescent="0.2">
      <c r="A64" s="69" t="s">
        <v>1864</v>
      </c>
      <c r="B64" s="69" t="s">
        <v>161</v>
      </c>
      <c r="C64" s="69" t="s">
        <v>9</v>
      </c>
      <c r="D64" s="69" t="s">
        <v>382</v>
      </c>
      <c r="E64" s="70" t="s">
        <v>157</v>
      </c>
      <c r="F64" s="70">
        <v>1</v>
      </c>
      <c r="G64" s="69" t="s">
        <v>52</v>
      </c>
      <c r="H64" s="135" t="s">
        <v>372</v>
      </c>
      <c r="I64" s="139" t="s">
        <v>373</v>
      </c>
      <c r="J64" s="135">
        <v>40</v>
      </c>
      <c r="K64" s="136" t="s">
        <v>0</v>
      </c>
      <c r="L64" s="136">
        <v>6667</v>
      </c>
      <c r="M64" s="137">
        <v>1694.88</v>
      </c>
      <c r="N64" s="138">
        <v>7.1500000000000001E-3</v>
      </c>
      <c r="O64" s="138">
        <v>6.6000000000000003E-2</v>
      </c>
      <c r="P64" s="100" t="s">
        <v>383</v>
      </c>
      <c r="Q64" s="100" t="s">
        <v>383</v>
      </c>
      <c r="R64" s="100" t="s">
        <v>383</v>
      </c>
      <c r="S64" s="100" t="s">
        <v>383</v>
      </c>
      <c r="T64" s="100">
        <v>1.9800000000000002E-2</v>
      </c>
      <c r="U64" s="100">
        <v>0.13200000000000001</v>
      </c>
      <c r="V64" s="100">
        <v>1.3200000000000002E-2</v>
      </c>
      <c r="W64" s="100">
        <v>0.13200000000000001</v>
      </c>
      <c r="X64" s="100">
        <v>1.9800000000000002E-2</v>
      </c>
      <c r="Y64" s="100">
        <v>0.16500000000000001</v>
      </c>
      <c r="Z64" s="100">
        <v>1.0999999999999999E-2</v>
      </c>
      <c r="AA64" s="100">
        <v>9.9000000000000005E-2</v>
      </c>
      <c r="AB64" s="100">
        <v>2.2000000000000002E-2</v>
      </c>
      <c r="AC64" s="100">
        <v>0.17600000000000002</v>
      </c>
      <c r="AD64" s="100">
        <v>1.0999999999999999E-2</v>
      </c>
      <c r="AE64" s="100">
        <v>9.9000000000000005E-2</v>
      </c>
      <c r="AF64" s="100">
        <v>3.8500000000000006E-2</v>
      </c>
      <c r="AG64" s="100">
        <v>0.20900000000000002</v>
      </c>
      <c r="AH64" s="100">
        <v>6.0500000000000005E-2</v>
      </c>
      <c r="AI64" s="100">
        <v>0.24199999999999999</v>
      </c>
      <c r="AJ64" s="100">
        <v>1.7600000000000001E-2</v>
      </c>
      <c r="AK64" s="100">
        <v>0.17600000000000002</v>
      </c>
      <c r="AL64" s="100">
        <v>6.0500000000000005E-2</v>
      </c>
      <c r="AM64" s="100">
        <v>0.24199999999999999</v>
      </c>
      <c r="AN64" s="101" t="s">
        <v>520</v>
      </c>
      <c r="AO64" s="79" t="s">
        <v>521</v>
      </c>
      <c r="AP64" s="92">
        <v>93.500000000000014</v>
      </c>
      <c r="AQ64" s="92">
        <v>89.100000000000009</v>
      </c>
      <c r="AR64" s="101" t="s">
        <v>0</v>
      </c>
      <c r="AS64" s="123" t="s">
        <v>0</v>
      </c>
      <c r="AT64" s="88" t="s">
        <v>0</v>
      </c>
      <c r="AU64" s="92" t="s">
        <v>0</v>
      </c>
      <c r="AV64" s="101" t="s">
        <v>0</v>
      </c>
      <c r="AW64" s="79" t="s">
        <v>0</v>
      </c>
      <c r="AX64" s="88" t="s">
        <v>0</v>
      </c>
      <c r="AY64" s="88" t="s">
        <v>522</v>
      </c>
      <c r="AZ64" s="88">
        <v>62.7</v>
      </c>
      <c r="BA64" s="92" t="s">
        <v>383</v>
      </c>
      <c r="BB64" s="92" t="s">
        <v>383</v>
      </c>
      <c r="BC64" s="92">
        <v>440</v>
      </c>
      <c r="BD64" s="92">
        <v>231</v>
      </c>
      <c r="BE64" s="92">
        <v>1056</v>
      </c>
      <c r="BF64" s="92">
        <v>209.00000000000003</v>
      </c>
      <c r="BG64" s="92">
        <v>770</v>
      </c>
      <c r="BH64" s="92">
        <v>209.00000000000003</v>
      </c>
      <c r="BI64" s="92">
        <v>671</v>
      </c>
      <c r="BJ64" s="92">
        <v>1067</v>
      </c>
      <c r="BK64" s="92">
        <v>715.00000000000011</v>
      </c>
      <c r="BL64" s="92">
        <v>1067</v>
      </c>
      <c r="BM64" s="79" t="s">
        <v>385</v>
      </c>
      <c r="BN64" s="79" t="s">
        <v>525</v>
      </c>
      <c r="BO64" s="79" t="s">
        <v>526</v>
      </c>
      <c r="BP64" s="80">
        <v>6667</v>
      </c>
      <c r="BQ64" s="80">
        <v>400000</v>
      </c>
      <c r="BR64" s="79" t="s">
        <v>527</v>
      </c>
      <c r="BS64" s="79" t="s">
        <v>415</v>
      </c>
      <c r="BT64" s="79"/>
      <c r="BU64" s="79" t="s">
        <v>2</v>
      </c>
      <c r="BV64" s="79" t="s">
        <v>511</v>
      </c>
      <c r="BW64" s="79" t="s">
        <v>390</v>
      </c>
      <c r="BX64" s="79" t="s">
        <v>391</v>
      </c>
      <c r="BY64" s="79" t="s">
        <v>528</v>
      </c>
      <c r="BZ64" s="79" t="s">
        <v>49</v>
      </c>
      <c r="CA64" s="79" t="s">
        <v>3</v>
      </c>
      <c r="CB64" s="79" t="s">
        <v>2</v>
      </c>
      <c r="CC64" s="79" t="s">
        <v>2</v>
      </c>
      <c r="CD64" s="79" t="s">
        <v>2</v>
      </c>
      <c r="CE64" s="79" t="s">
        <v>3</v>
      </c>
      <c r="CF64" s="79" t="s">
        <v>3</v>
      </c>
      <c r="CG64" s="79" t="s">
        <v>529</v>
      </c>
      <c r="CH64" s="79" t="s">
        <v>395</v>
      </c>
      <c r="CI64" s="79" t="s">
        <v>530</v>
      </c>
      <c r="CJ64" s="79"/>
      <c r="CK64" s="79" t="s">
        <v>2</v>
      </c>
      <c r="CL64" s="79" t="s">
        <v>3</v>
      </c>
      <c r="CM64" s="79"/>
      <c r="CN64" s="79"/>
      <c r="CO64" s="79"/>
      <c r="CP64" s="79" t="s">
        <v>531</v>
      </c>
      <c r="CQ64" s="79" t="s">
        <v>399</v>
      </c>
      <c r="CR64" s="79" t="s">
        <v>532</v>
      </c>
      <c r="CS64" s="79" t="s">
        <v>401</v>
      </c>
      <c r="CT64" s="79"/>
      <c r="CU64" s="71"/>
      <c r="CV64" s="299"/>
      <c r="CW64" s="69" t="str">
        <f t="shared" si="1"/>
        <v>C4001ib</v>
      </c>
      <c r="CX64" s="69" t="str">
        <f t="shared" si="0"/>
        <v>KM</v>
      </c>
      <c r="CY64" s="116" t="s">
        <v>157</v>
      </c>
      <c r="CZ64" s="69" t="str">
        <f t="shared" si="2"/>
        <v>SFP-Colour_KM_M_1Y</v>
      </c>
    </row>
    <row r="65" spans="1:104" ht="12.75" customHeight="1" x14ac:dyDescent="0.2">
      <c r="A65" s="69" t="s">
        <v>1865</v>
      </c>
      <c r="B65" s="69" t="s">
        <v>161</v>
      </c>
      <c r="C65" s="69" t="s">
        <v>9</v>
      </c>
      <c r="D65" s="69" t="s">
        <v>382</v>
      </c>
      <c r="E65" s="70" t="s">
        <v>157</v>
      </c>
      <c r="F65" s="70">
        <v>2</v>
      </c>
      <c r="G65" s="69" t="s">
        <v>52</v>
      </c>
      <c r="H65" s="135" t="s">
        <v>965</v>
      </c>
      <c r="I65" s="135" t="s">
        <v>965</v>
      </c>
      <c r="J65" s="135"/>
      <c r="K65" s="136"/>
      <c r="L65" s="136"/>
      <c r="M65" s="137"/>
      <c r="N65" s="138"/>
      <c r="O65" s="138"/>
      <c r="P65" s="76"/>
      <c r="Q65" s="76"/>
      <c r="R65" s="76"/>
      <c r="S65" s="76"/>
      <c r="T65" s="76"/>
      <c r="U65" s="76"/>
      <c r="V65" s="76"/>
      <c r="W65" s="76"/>
      <c r="X65" s="76"/>
      <c r="Y65" s="76"/>
      <c r="Z65" s="76"/>
      <c r="AA65" s="76"/>
      <c r="AB65" s="76"/>
      <c r="AC65" s="76"/>
      <c r="AD65" s="76"/>
      <c r="AE65" s="76"/>
      <c r="AF65" s="76"/>
      <c r="AG65" s="76"/>
      <c r="AH65" s="76"/>
      <c r="AI65" s="76"/>
      <c r="AJ65" s="76"/>
      <c r="AK65" s="76"/>
      <c r="AL65" s="76"/>
      <c r="AM65" s="76"/>
      <c r="AN65" s="88"/>
      <c r="AO65" s="88"/>
      <c r="AP65" s="77"/>
      <c r="AQ65" s="77"/>
      <c r="AR65" s="78"/>
      <c r="AS65" s="123"/>
      <c r="AT65" s="88"/>
      <c r="AU65" s="77"/>
      <c r="AV65" s="88"/>
      <c r="AW65" s="88"/>
      <c r="AX65" s="88"/>
      <c r="AY65" s="88"/>
      <c r="AZ65" s="88"/>
      <c r="BA65" s="77"/>
      <c r="BB65" s="77"/>
      <c r="BC65" s="77"/>
      <c r="BD65" s="77"/>
      <c r="BE65" s="77"/>
      <c r="BF65" s="77"/>
      <c r="BG65" s="77"/>
      <c r="BH65" s="77"/>
      <c r="BI65" s="77"/>
      <c r="BJ65" s="77"/>
      <c r="BK65" s="77"/>
      <c r="BL65" s="77"/>
      <c r="BM65" s="95"/>
      <c r="BN65" s="95"/>
      <c r="BO65" s="95"/>
      <c r="BP65" s="96"/>
      <c r="BQ65" s="96"/>
      <c r="BR65" s="95"/>
      <c r="BS65" s="103"/>
      <c r="BT65" s="103"/>
      <c r="BU65" s="103"/>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103"/>
      <c r="CU65" s="71"/>
      <c r="CV65" s="299"/>
      <c r="CW65" s="69" t="str">
        <f t="shared" si="1"/>
        <v/>
      </c>
      <c r="CX65" s="69" t="str">
        <f t="shared" si="0"/>
        <v/>
      </c>
      <c r="CY65" s="116" t="s">
        <v>157</v>
      </c>
      <c r="CZ65" s="69" t="str">
        <f t="shared" si="2"/>
        <v>SFP-Colour_KM_M_2N</v>
      </c>
    </row>
    <row r="66" spans="1:104" ht="12.75" customHeight="1" x14ac:dyDescent="0.2">
      <c r="A66" s="69" t="s">
        <v>1866</v>
      </c>
      <c r="B66" s="69" t="s">
        <v>161</v>
      </c>
      <c r="C66" s="69" t="s">
        <v>9</v>
      </c>
      <c r="D66" s="69" t="s">
        <v>382</v>
      </c>
      <c r="E66" s="70" t="s">
        <v>156</v>
      </c>
      <c r="F66" s="70">
        <v>1</v>
      </c>
      <c r="G66" s="69" t="s">
        <v>53</v>
      </c>
      <c r="H66" s="135" t="s">
        <v>965</v>
      </c>
      <c r="I66" s="139" t="s">
        <v>965</v>
      </c>
      <c r="J66" s="135"/>
      <c r="K66" s="136"/>
      <c r="L66" s="136"/>
      <c r="M66" s="137"/>
      <c r="N66" s="138"/>
      <c r="O66" s="138"/>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88"/>
      <c r="AO66" s="88"/>
      <c r="AP66" s="91"/>
      <c r="AQ66" s="91"/>
      <c r="AR66" s="78"/>
      <c r="AS66" s="123"/>
      <c r="AT66" s="88"/>
      <c r="AU66" s="91"/>
      <c r="AV66" s="79"/>
      <c r="AW66" s="80"/>
      <c r="AX66" s="88"/>
      <c r="AY66" s="88"/>
      <c r="AZ66" s="88"/>
      <c r="BA66" s="91"/>
      <c r="BB66" s="91"/>
      <c r="BC66" s="91"/>
      <c r="BD66" s="91"/>
      <c r="BE66" s="91"/>
      <c r="BF66" s="91"/>
      <c r="BG66" s="91"/>
      <c r="BH66" s="91"/>
      <c r="BI66" s="91"/>
      <c r="BJ66" s="91"/>
      <c r="BK66" s="92"/>
      <c r="BL66" s="92"/>
      <c r="BM66" s="81"/>
      <c r="BN66" s="81"/>
      <c r="BO66" s="81"/>
      <c r="BP66" s="93"/>
      <c r="BQ66" s="93"/>
      <c r="BR66" s="81"/>
      <c r="BS66" s="81"/>
      <c r="BT66" s="81"/>
      <c r="BU66" s="81"/>
      <c r="BV66" s="81"/>
      <c r="BW66" s="81"/>
      <c r="BX66" s="81"/>
      <c r="BY66" s="81"/>
      <c r="BZ66" s="81"/>
      <c r="CA66" s="81"/>
      <c r="CB66" s="81"/>
      <c r="CC66" s="81"/>
      <c r="CD66" s="81"/>
      <c r="CE66" s="81"/>
      <c r="CF66" s="81"/>
      <c r="CG66" s="81"/>
      <c r="CH66" s="81"/>
      <c r="CI66" s="81"/>
      <c r="CJ66" s="81"/>
      <c r="CK66" s="81"/>
      <c r="CL66" s="81"/>
      <c r="CM66" s="81"/>
      <c r="CN66" s="81"/>
      <c r="CO66" s="81"/>
      <c r="CP66" s="81"/>
      <c r="CQ66" s="81"/>
      <c r="CR66" s="81"/>
      <c r="CS66" s="81"/>
      <c r="CT66" s="81"/>
      <c r="CU66" s="71"/>
      <c r="CV66" s="299"/>
      <c r="CW66" s="69" t="str">
        <f t="shared" si="1"/>
        <v/>
      </c>
      <c r="CX66" s="69" t="str">
        <f t="shared" ref="CX66:CX100" si="3">IF(I66="Not Offered","",D66)</f>
        <v/>
      </c>
      <c r="CY66" s="116" t="s">
        <v>156</v>
      </c>
      <c r="CZ66" s="69" t="str">
        <f t="shared" si="2"/>
        <v>SFP-Colour_KM_H_1N</v>
      </c>
    </row>
    <row r="67" spans="1:104" ht="12.75" customHeight="1" x14ac:dyDescent="0.2">
      <c r="A67" s="69" t="s">
        <v>1867</v>
      </c>
      <c r="B67" s="69" t="s">
        <v>161</v>
      </c>
      <c r="C67" s="69" t="s">
        <v>9</v>
      </c>
      <c r="D67" s="69" t="s">
        <v>382</v>
      </c>
      <c r="E67" s="70" t="s">
        <v>156</v>
      </c>
      <c r="F67" s="70">
        <v>2</v>
      </c>
      <c r="G67" s="69" t="s">
        <v>53</v>
      </c>
      <c r="H67" s="135" t="s">
        <v>965</v>
      </c>
      <c r="I67" s="136" t="s">
        <v>965</v>
      </c>
      <c r="J67" s="135"/>
      <c r="K67" s="136"/>
      <c r="L67" s="136"/>
      <c r="M67" s="137"/>
      <c r="N67" s="138"/>
      <c r="O67" s="138"/>
      <c r="P67" s="76"/>
      <c r="Q67" s="76"/>
      <c r="R67" s="76"/>
      <c r="S67" s="76"/>
      <c r="T67" s="76"/>
      <c r="U67" s="76"/>
      <c r="V67" s="76"/>
      <c r="W67" s="76"/>
      <c r="X67" s="76"/>
      <c r="Y67" s="76"/>
      <c r="Z67" s="76"/>
      <c r="AA67" s="76"/>
      <c r="AB67" s="76"/>
      <c r="AC67" s="76"/>
      <c r="AD67" s="76"/>
      <c r="AE67" s="76"/>
      <c r="AF67" s="76"/>
      <c r="AG67" s="76"/>
      <c r="AH67" s="76"/>
      <c r="AI67" s="76"/>
      <c r="AJ67" s="76"/>
      <c r="AK67" s="76"/>
      <c r="AL67" s="76"/>
      <c r="AM67" s="76"/>
      <c r="AN67" s="88"/>
      <c r="AO67" s="88"/>
      <c r="AP67" s="77"/>
      <c r="AQ67" s="77"/>
      <c r="AR67" s="78"/>
      <c r="AS67" s="123"/>
      <c r="AT67" s="88"/>
      <c r="AU67" s="91"/>
      <c r="AV67" s="79"/>
      <c r="AW67" s="80"/>
      <c r="AX67" s="88"/>
      <c r="AY67" s="88"/>
      <c r="AZ67" s="88"/>
      <c r="BA67" s="77"/>
      <c r="BB67" s="77"/>
      <c r="BC67" s="77"/>
      <c r="BD67" s="77"/>
      <c r="BE67" s="77"/>
      <c r="BF67" s="77"/>
      <c r="BG67" s="77"/>
      <c r="BH67" s="77"/>
      <c r="BI67" s="77"/>
      <c r="BJ67" s="77"/>
      <c r="BK67" s="77"/>
      <c r="BL67" s="77"/>
      <c r="BM67" s="95"/>
      <c r="BN67" s="95"/>
      <c r="BO67" s="95"/>
      <c r="BP67" s="96"/>
      <c r="BQ67" s="96"/>
      <c r="BR67" s="95"/>
      <c r="BS67" s="95"/>
      <c r="BT67" s="95"/>
      <c r="BU67" s="95"/>
      <c r="BV67" s="95"/>
      <c r="BW67" s="95"/>
      <c r="BX67" s="95"/>
      <c r="BY67" s="95"/>
      <c r="BZ67" s="95"/>
      <c r="CA67" s="95"/>
      <c r="CB67" s="95"/>
      <c r="CC67" s="95"/>
      <c r="CD67" s="95"/>
      <c r="CE67" s="95"/>
      <c r="CF67" s="95"/>
      <c r="CG67" s="95"/>
      <c r="CH67" s="95"/>
      <c r="CI67" s="95"/>
      <c r="CJ67" s="103"/>
      <c r="CK67" s="103"/>
      <c r="CL67" s="103"/>
      <c r="CM67" s="103"/>
      <c r="CN67" s="103"/>
      <c r="CO67" s="103"/>
      <c r="CP67" s="95"/>
      <c r="CQ67" s="95"/>
      <c r="CR67" s="95"/>
      <c r="CS67" s="95"/>
      <c r="CT67" s="103"/>
      <c r="CU67" s="71"/>
      <c r="CV67" s="299"/>
      <c r="CW67" s="69" t="str">
        <f t="shared" ref="CW67:CW130" si="4">IF(I67="Not Offered","",H67)</f>
        <v/>
      </c>
      <c r="CX67" s="69" t="str">
        <f t="shared" si="3"/>
        <v/>
      </c>
      <c r="CY67" s="116" t="s">
        <v>156</v>
      </c>
      <c r="CZ67" s="69" t="str">
        <f t="shared" ref="CZ67:CZ130" si="5">A67&amp;IF(I67="Not Offered","N","Y")</f>
        <v>SFP-Colour_KM_H_2N</v>
      </c>
    </row>
    <row r="68" spans="1:104" ht="12.75" customHeight="1" x14ac:dyDescent="0.2">
      <c r="A68" s="69" t="s">
        <v>1458</v>
      </c>
      <c r="B68" s="69" t="s">
        <v>127</v>
      </c>
      <c r="C68" s="69" t="s">
        <v>7</v>
      </c>
      <c r="D68" s="69" t="s">
        <v>1475</v>
      </c>
      <c r="E68" s="70" t="s">
        <v>159</v>
      </c>
      <c r="F68" s="70">
        <v>1</v>
      </c>
      <c r="G68" s="69" t="s">
        <v>1806</v>
      </c>
      <c r="H68" s="135" t="s">
        <v>1931</v>
      </c>
      <c r="I68" s="135" t="s">
        <v>1932</v>
      </c>
      <c r="J68" s="135">
        <v>25</v>
      </c>
      <c r="K68" s="136">
        <v>900000</v>
      </c>
      <c r="L68" s="136">
        <v>10000</v>
      </c>
      <c r="M68" s="137">
        <v>3412.2</v>
      </c>
      <c r="N68" s="138">
        <v>5.28E-3</v>
      </c>
      <c r="O68" s="138">
        <v>5.28E-2</v>
      </c>
      <c r="P68" s="100">
        <v>1.21E-2</v>
      </c>
      <c r="Q68" s="100">
        <v>0.12100000000000001</v>
      </c>
      <c r="R68" s="100">
        <v>2.0900000000000002E-2</v>
      </c>
      <c r="S68" s="100">
        <v>0.19800000000000001</v>
      </c>
      <c r="T68" s="100">
        <v>1.21E-2</v>
      </c>
      <c r="U68" s="100">
        <v>0.12100000000000001</v>
      </c>
      <c r="V68" s="100">
        <v>1.1000000000000001E-2</v>
      </c>
      <c r="W68" s="100">
        <v>0.11000000000000001</v>
      </c>
      <c r="X68" s="100">
        <v>7.4800000000000014E-3</v>
      </c>
      <c r="Y68" s="100">
        <v>7.4800000000000005E-2</v>
      </c>
      <c r="Z68" s="100">
        <v>1.1000000000000001E-2</v>
      </c>
      <c r="AA68" s="100">
        <v>0.12100000000000001</v>
      </c>
      <c r="AB68" s="100">
        <v>1.9800000000000005E-2</v>
      </c>
      <c r="AC68" s="100">
        <v>0.13200000000000001</v>
      </c>
      <c r="AD68" s="100">
        <v>1.1000000000000001E-2</v>
      </c>
      <c r="AE68" s="100">
        <v>0.11000000000000001</v>
      </c>
      <c r="AF68" s="100">
        <v>2.0900000000000002E-2</v>
      </c>
      <c r="AG68" s="100">
        <v>0.19800000000000001</v>
      </c>
      <c r="AH68" s="100">
        <v>1.4300000000000002E-2</v>
      </c>
      <c r="AI68" s="100">
        <v>0.14300000000000002</v>
      </c>
      <c r="AJ68" s="100">
        <v>1.1000000000000001E-2</v>
      </c>
      <c r="AK68" s="100">
        <v>0.11000000000000001</v>
      </c>
      <c r="AL68" s="100">
        <v>1.4300000000000002E-2</v>
      </c>
      <c r="AM68" s="100">
        <v>0.14300000000000002</v>
      </c>
      <c r="AN68" s="88" t="s">
        <v>1933</v>
      </c>
      <c r="AO68" s="88" t="s">
        <v>1934</v>
      </c>
      <c r="AP68" s="92">
        <v>101.92</v>
      </c>
      <c r="AQ68" s="92">
        <v>135.58000000000001</v>
      </c>
      <c r="AR68" s="101" t="s">
        <v>1476</v>
      </c>
      <c r="AS68" s="123"/>
      <c r="AT68" s="88" t="s">
        <v>1479</v>
      </c>
      <c r="AU68" s="304" t="s">
        <v>1935</v>
      </c>
      <c r="AV68" s="88" t="s">
        <v>1481</v>
      </c>
      <c r="AW68" s="88">
        <v>15000</v>
      </c>
      <c r="AX68" s="88" t="s">
        <v>1482</v>
      </c>
      <c r="AY68" s="88"/>
      <c r="AZ68" s="88"/>
      <c r="BA68" s="92">
        <v>913</v>
      </c>
      <c r="BB68" s="92">
        <v>2310</v>
      </c>
      <c r="BC68" s="92">
        <v>913</v>
      </c>
      <c r="BD68" s="92">
        <v>770</v>
      </c>
      <c r="BE68" s="92">
        <v>550</v>
      </c>
      <c r="BF68" s="92">
        <v>660</v>
      </c>
      <c r="BG68" s="92">
        <v>990</v>
      </c>
      <c r="BH68" s="92">
        <v>660</v>
      </c>
      <c r="BI68" s="92">
        <v>2310</v>
      </c>
      <c r="BJ68" s="92">
        <v>550</v>
      </c>
      <c r="BK68" s="92">
        <v>929.50000000000011</v>
      </c>
      <c r="BL68" s="92">
        <v>550</v>
      </c>
      <c r="BM68" s="79" t="s">
        <v>1483</v>
      </c>
      <c r="BN68" s="79">
        <v>6.4</v>
      </c>
      <c r="BO68" s="79">
        <v>18</v>
      </c>
      <c r="BP68" s="79">
        <v>10000</v>
      </c>
      <c r="BQ68" s="80">
        <v>900000</v>
      </c>
      <c r="BR68" s="79">
        <v>35</v>
      </c>
      <c r="BS68" s="79" t="s">
        <v>1484</v>
      </c>
      <c r="BT68" s="79" t="s">
        <v>1485</v>
      </c>
      <c r="BU68" s="79" t="s">
        <v>2</v>
      </c>
      <c r="BV68" s="79" t="s">
        <v>1483</v>
      </c>
      <c r="BW68" s="79" t="s">
        <v>1486</v>
      </c>
      <c r="BX68" s="79">
        <v>1150</v>
      </c>
      <c r="BY68" s="79">
        <v>7150</v>
      </c>
      <c r="BZ68" s="79">
        <v>150</v>
      </c>
      <c r="CA68" s="79">
        <v>50</v>
      </c>
      <c r="CB68" s="79" t="s">
        <v>2</v>
      </c>
      <c r="CC68" s="79" t="s">
        <v>2</v>
      </c>
      <c r="CD68" s="79" t="s">
        <v>2</v>
      </c>
      <c r="CE68" s="79" t="s">
        <v>3</v>
      </c>
      <c r="CF68" s="79" t="s">
        <v>2</v>
      </c>
      <c r="CG68" s="79">
        <v>450</v>
      </c>
      <c r="CH68" s="79">
        <v>12</v>
      </c>
      <c r="CI68" s="79" t="s">
        <v>1487</v>
      </c>
      <c r="CJ68" s="79" t="s">
        <v>2</v>
      </c>
      <c r="CK68" s="79" t="s">
        <v>2</v>
      </c>
      <c r="CL68" s="79">
        <v>2000</v>
      </c>
      <c r="CM68" s="79" t="s">
        <v>2</v>
      </c>
      <c r="CN68" s="79" t="s">
        <v>2</v>
      </c>
      <c r="CO68" s="79" t="s">
        <v>1485</v>
      </c>
      <c r="CP68" s="79" t="s">
        <v>1488</v>
      </c>
      <c r="CQ68" s="79" t="s">
        <v>1489</v>
      </c>
      <c r="CR68" s="79" t="s">
        <v>1490</v>
      </c>
      <c r="CS68" s="79" t="s">
        <v>1491</v>
      </c>
      <c r="CT68" s="79" t="s">
        <v>590</v>
      </c>
      <c r="CU68" s="79"/>
      <c r="CV68" s="299"/>
      <c r="CW68" s="69" t="str">
        <f t="shared" si="4"/>
        <v>110C2M3AU0</v>
      </c>
      <c r="CX68" s="69" t="str">
        <f t="shared" si="3"/>
        <v>Ky</v>
      </c>
      <c r="CY68" s="116" t="s">
        <v>159</v>
      </c>
      <c r="CZ68" s="69" t="str">
        <f t="shared" si="5"/>
        <v>MFD-Colour_Ky_L_1Y</v>
      </c>
    </row>
    <row r="69" spans="1:104" ht="12.75" customHeight="1" x14ac:dyDescent="0.2">
      <c r="A69" s="69" t="s">
        <v>1459</v>
      </c>
      <c r="B69" s="69" t="s">
        <v>127</v>
      </c>
      <c r="C69" s="69" t="s">
        <v>7</v>
      </c>
      <c r="D69" s="69" t="s">
        <v>1475</v>
      </c>
      <c r="E69" s="70" t="s">
        <v>159</v>
      </c>
      <c r="F69" s="70">
        <v>2</v>
      </c>
      <c r="G69" s="69" t="s">
        <v>1806</v>
      </c>
      <c r="H69" s="135" t="s">
        <v>1936</v>
      </c>
      <c r="I69" s="135" t="s">
        <v>1937</v>
      </c>
      <c r="J69" s="135">
        <v>35</v>
      </c>
      <c r="K69" s="136">
        <v>1500000</v>
      </c>
      <c r="L69" s="136">
        <v>20000</v>
      </c>
      <c r="M69" s="137">
        <v>4262.5</v>
      </c>
      <c r="N69" s="138">
        <v>5.28E-3</v>
      </c>
      <c r="O69" s="138">
        <v>5.28E-2</v>
      </c>
      <c r="P69" s="100">
        <v>1.21E-2</v>
      </c>
      <c r="Q69" s="100">
        <v>0.12100000000000001</v>
      </c>
      <c r="R69" s="100">
        <v>2.0900000000000002E-2</v>
      </c>
      <c r="S69" s="100">
        <v>0.19800000000000001</v>
      </c>
      <c r="T69" s="100">
        <v>1.21E-2</v>
      </c>
      <c r="U69" s="100">
        <v>0.12100000000000001</v>
      </c>
      <c r="V69" s="100">
        <v>1.1000000000000001E-2</v>
      </c>
      <c r="W69" s="100">
        <v>0.11000000000000001</v>
      </c>
      <c r="X69" s="100">
        <v>7.4800000000000014E-3</v>
      </c>
      <c r="Y69" s="100">
        <v>7.4800000000000005E-2</v>
      </c>
      <c r="Z69" s="100">
        <v>1.1000000000000001E-2</v>
      </c>
      <c r="AA69" s="100">
        <v>0.12100000000000001</v>
      </c>
      <c r="AB69" s="100">
        <v>1.9800000000000005E-2</v>
      </c>
      <c r="AC69" s="100">
        <v>0.13200000000000001</v>
      </c>
      <c r="AD69" s="100">
        <v>1.1000000000000001E-2</v>
      </c>
      <c r="AE69" s="100">
        <v>0.11000000000000001</v>
      </c>
      <c r="AF69" s="100">
        <v>2.0900000000000002E-2</v>
      </c>
      <c r="AG69" s="100">
        <v>0.19800000000000001</v>
      </c>
      <c r="AH69" s="100">
        <v>1.4300000000000002E-2</v>
      </c>
      <c r="AI69" s="100">
        <v>0.14300000000000002</v>
      </c>
      <c r="AJ69" s="100">
        <v>1.6500000000000001E-2</v>
      </c>
      <c r="AK69" s="100">
        <v>0.16500000000000001</v>
      </c>
      <c r="AL69" s="100">
        <v>1.4300000000000002E-2</v>
      </c>
      <c r="AM69" s="100">
        <v>0.14300000000000002</v>
      </c>
      <c r="AN69" s="88" t="s">
        <v>1938</v>
      </c>
      <c r="AO69" s="88" t="s">
        <v>1939</v>
      </c>
      <c r="AP69" s="92">
        <v>115.01</v>
      </c>
      <c r="AQ69" s="92">
        <v>175.78</v>
      </c>
      <c r="AR69" s="101" t="s">
        <v>1476</v>
      </c>
      <c r="AS69" s="123"/>
      <c r="AT69" s="88" t="s">
        <v>1479</v>
      </c>
      <c r="AU69" s="304" t="s">
        <v>1480</v>
      </c>
      <c r="AV69" s="88" t="s">
        <v>1481</v>
      </c>
      <c r="AW69" s="88">
        <v>15000</v>
      </c>
      <c r="AX69" s="88" t="s">
        <v>1482</v>
      </c>
      <c r="AY69" s="88"/>
      <c r="AZ69" s="88"/>
      <c r="BA69" s="92">
        <v>913</v>
      </c>
      <c r="BB69" s="92">
        <v>2310</v>
      </c>
      <c r="BC69" s="92">
        <v>913</v>
      </c>
      <c r="BD69" s="92">
        <v>880</v>
      </c>
      <c r="BE69" s="92">
        <v>550</v>
      </c>
      <c r="BF69" s="92">
        <v>825</v>
      </c>
      <c r="BG69" s="92">
        <v>1210</v>
      </c>
      <c r="BH69" s="92">
        <v>825</v>
      </c>
      <c r="BI69" s="92">
        <v>2310</v>
      </c>
      <c r="BJ69" s="92">
        <v>550</v>
      </c>
      <c r="BK69" s="92">
        <v>1039.5</v>
      </c>
      <c r="BL69" s="92">
        <v>550</v>
      </c>
      <c r="BM69" s="79" t="s">
        <v>1483</v>
      </c>
      <c r="BN69" s="79">
        <v>5.3</v>
      </c>
      <c r="BO69" s="79">
        <v>18</v>
      </c>
      <c r="BP69" s="80">
        <v>20000</v>
      </c>
      <c r="BQ69" s="80">
        <v>1500000</v>
      </c>
      <c r="BR69" s="79">
        <v>35</v>
      </c>
      <c r="BS69" s="79" t="s">
        <v>1484</v>
      </c>
      <c r="BT69" s="79" t="s">
        <v>1485</v>
      </c>
      <c r="BU69" s="79" t="s">
        <v>2</v>
      </c>
      <c r="BV69" s="79" t="s">
        <v>1483</v>
      </c>
      <c r="BW69" s="79" t="s">
        <v>1486</v>
      </c>
      <c r="BX69" s="79">
        <v>1150</v>
      </c>
      <c r="BY69" s="79">
        <v>7150</v>
      </c>
      <c r="BZ69" s="79">
        <v>150</v>
      </c>
      <c r="CA69" s="79">
        <v>50</v>
      </c>
      <c r="CB69" s="79" t="s">
        <v>2</v>
      </c>
      <c r="CC69" s="79" t="s">
        <v>2</v>
      </c>
      <c r="CD69" s="79" t="s">
        <v>2</v>
      </c>
      <c r="CE69" s="79" t="s">
        <v>3</v>
      </c>
      <c r="CF69" s="79" t="s">
        <v>2</v>
      </c>
      <c r="CG69" s="79">
        <v>590</v>
      </c>
      <c r="CH69" s="79">
        <v>12</v>
      </c>
      <c r="CI69" s="79" t="s">
        <v>1487</v>
      </c>
      <c r="CJ69" s="79" t="s">
        <v>2</v>
      </c>
      <c r="CK69" s="79" t="s">
        <v>2</v>
      </c>
      <c r="CL69" s="79">
        <v>2000</v>
      </c>
      <c r="CM69" s="79" t="s">
        <v>2</v>
      </c>
      <c r="CN69" s="79" t="s">
        <v>2</v>
      </c>
      <c r="CO69" s="79" t="s">
        <v>1485</v>
      </c>
      <c r="CP69" s="79" t="s">
        <v>1488</v>
      </c>
      <c r="CQ69" s="79" t="s">
        <v>1489</v>
      </c>
      <c r="CR69" s="79" t="s">
        <v>1490</v>
      </c>
      <c r="CS69" s="79" t="s">
        <v>1491</v>
      </c>
      <c r="CT69" s="303" t="s">
        <v>590</v>
      </c>
      <c r="CU69" s="79"/>
      <c r="CV69" s="299"/>
      <c r="CW69" s="69" t="str">
        <f t="shared" si="4"/>
        <v>822UG01003</v>
      </c>
      <c r="CX69" s="69" t="str">
        <f t="shared" si="3"/>
        <v>Ky</v>
      </c>
      <c r="CY69" s="116" t="s">
        <v>159</v>
      </c>
      <c r="CZ69" s="69" t="str">
        <f t="shared" si="5"/>
        <v>MFD-Colour_Ky_L_2Y</v>
      </c>
    </row>
    <row r="70" spans="1:104" ht="12.75" customHeight="1" x14ac:dyDescent="0.2">
      <c r="A70" s="69" t="s">
        <v>1460</v>
      </c>
      <c r="B70" s="69" t="s">
        <v>127</v>
      </c>
      <c r="C70" s="69" t="s">
        <v>7</v>
      </c>
      <c r="D70" s="69" t="s">
        <v>1475</v>
      </c>
      <c r="E70" s="70" t="s">
        <v>159</v>
      </c>
      <c r="F70" s="70">
        <v>3</v>
      </c>
      <c r="G70" s="69" t="s">
        <v>1806</v>
      </c>
      <c r="H70" s="135" t="s">
        <v>1498</v>
      </c>
      <c r="I70" s="139" t="s">
        <v>1499</v>
      </c>
      <c r="J70" s="135">
        <v>35</v>
      </c>
      <c r="K70" s="136">
        <v>600000</v>
      </c>
      <c r="L70" s="136">
        <v>10000</v>
      </c>
      <c r="M70" s="137">
        <v>1490.5</v>
      </c>
      <c r="N70" s="138">
        <v>8.8000000000000005E-3</v>
      </c>
      <c r="O70" s="138">
        <v>7.6999999999999999E-2</v>
      </c>
      <c r="P70" s="100">
        <v>1.21E-2</v>
      </c>
      <c r="Q70" s="100">
        <v>0.12100000000000001</v>
      </c>
      <c r="R70" s="100">
        <v>2.5300000000000003E-2</v>
      </c>
      <c r="S70" s="100">
        <v>0.21230000000000002</v>
      </c>
      <c r="T70" s="100">
        <v>1.21E-2</v>
      </c>
      <c r="U70" s="100">
        <v>0.12100000000000001</v>
      </c>
      <c r="V70" s="100">
        <v>1.1000000000000001E-2</v>
      </c>
      <c r="W70" s="100">
        <v>0.11000000000000001</v>
      </c>
      <c r="X70" s="100">
        <v>8.8000000000000005E-3</v>
      </c>
      <c r="Y70" s="100">
        <v>8.8000000000000009E-2</v>
      </c>
      <c r="Z70" s="100">
        <v>1.54E-2</v>
      </c>
      <c r="AA70" s="100">
        <v>0.15400000000000003</v>
      </c>
      <c r="AB70" s="100">
        <v>1.9800000000000005E-2</v>
      </c>
      <c r="AC70" s="100">
        <v>0.15400000000000003</v>
      </c>
      <c r="AD70" s="100">
        <v>1.54E-2</v>
      </c>
      <c r="AE70" s="100">
        <v>0.15400000000000003</v>
      </c>
      <c r="AF70" s="100">
        <v>2.5300000000000003E-2</v>
      </c>
      <c r="AG70" s="100">
        <v>0.21230000000000002</v>
      </c>
      <c r="AH70" s="100">
        <v>1.9800000000000005E-2</v>
      </c>
      <c r="AI70" s="100">
        <v>0.13200000000000001</v>
      </c>
      <c r="AJ70" s="100">
        <v>1.1000000000000001E-2</v>
      </c>
      <c r="AK70" s="100">
        <v>0.11000000000000001</v>
      </c>
      <c r="AL70" s="100">
        <v>1.9800000000000005E-2</v>
      </c>
      <c r="AM70" s="100">
        <v>0.13200000000000001</v>
      </c>
      <c r="AN70" s="88" t="s">
        <v>1508</v>
      </c>
      <c r="AO70" s="88" t="s">
        <v>1513</v>
      </c>
      <c r="AP70" s="92">
        <v>121.55</v>
      </c>
      <c r="AQ70" s="92">
        <v>201.03</v>
      </c>
      <c r="AR70" s="101" t="s">
        <v>1476</v>
      </c>
      <c r="AS70" s="123"/>
      <c r="AT70" s="80" t="s">
        <v>1477</v>
      </c>
      <c r="AU70" s="92">
        <v>448.8</v>
      </c>
      <c r="AV70" s="79"/>
      <c r="AW70" s="80"/>
      <c r="AX70" s="88"/>
      <c r="AY70" s="88"/>
      <c r="AZ70" s="88"/>
      <c r="BA70" s="92">
        <v>440</v>
      </c>
      <c r="BB70" s="92">
        <v>1144</v>
      </c>
      <c r="BC70" s="92">
        <v>440</v>
      </c>
      <c r="BD70" s="92">
        <v>275</v>
      </c>
      <c r="BE70" s="92">
        <v>110</v>
      </c>
      <c r="BF70" s="92">
        <v>165</v>
      </c>
      <c r="BG70" s="92">
        <v>605</v>
      </c>
      <c r="BH70" s="92">
        <v>165</v>
      </c>
      <c r="BI70" s="92">
        <v>1144</v>
      </c>
      <c r="BJ70" s="92">
        <v>275</v>
      </c>
      <c r="BK70" s="92">
        <v>434.50000000000006</v>
      </c>
      <c r="BL70" s="92">
        <v>275</v>
      </c>
      <c r="BM70" s="303" t="s">
        <v>1492</v>
      </c>
      <c r="BN70" s="79">
        <v>5.7</v>
      </c>
      <c r="BO70" s="79">
        <v>26</v>
      </c>
      <c r="BP70" s="80">
        <v>10000</v>
      </c>
      <c r="BQ70" s="80">
        <v>600000</v>
      </c>
      <c r="BR70" s="79">
        <v>51</v>
      </c>
      <c r="BS70" s="79" t="s">
        <v>1484</v>
      </c>
      <c r="BT70" s="79" t="s">
        <v>1485</v>
      </c>
      <c r="BU70" s="79" t="s">
        <v>2</v>
      </c>
      <c r="BV70" s="79" t="s">
        <v>1492</v>
      </c>
      <c r="BW70" s="79" t="s">
        <v>1493</v>
      </c>
      <c r="BX70" s="79">
        <v>350</v>
      </c>
      <c r="BY70" s="79">
        <v>2000</v>
      </c>
      <c r="BZ70" s="79">
        <v>100</v>
      </c>
      <c r="CA70" s="79">
        <v>100</v>
      </c>
      <c r="CB70" s="79" t="s">
        <v>2</v>
      </c>
      <c r="CC70" s="79" t="s">
        <v>2</v>
      </c>
      <c r="CD70" s="79" t="s">
        <v>2</v>
      </c>
      <c r="CE70" s="79" t="s">
        <v>3</v>
      </c>
      <c r="CF70" s="79" t="s">
        <v>2</v>
      </c>
      <c r="CG70" s="79">
        <v>449</v>
      </c>
      <c r="CH70" s="79">
        <v>12</v>
      </c>
      <c r="CI70" s="79" t="s">
        <v>1494</v>
      </c>
      <c r="CJ70" s="79" t="s">
        <v>2</v>
      </c>
      <c r="CK70" s="79" t="s">
        <v>2</v>
      </c>
      <c r="CL70" s="79">
        <v>2000</v>
      </c>
      <c r="CM70" s="79" t="s">
        <v>2</v>
      </c>
      <c r="CN70" s="79" t="s">
        <v>2</v>
      </c>
      <c r="CO70" s="79" t="s">
        <v>1485</v>
      </c>
      <c r="CP70" s="79" t="s">
        <v>1488</v>
      </c>
      <c r="CQ70" s="79" t="s">
        <v>1489</v>
      </c>
      <c r="CR70" s="79" t="s">
        <v>1490</v>
      </c>
      <c r="CS70" s="79" t="s">
        <v>1491</v>
      </c>
      <c r="CT70" s="79" t="s">
        <v>2</v>
      </c>
      <c r="CU70" s="79"/>
      <c r="CV70" s="299"/>
      <c r="CW70" s="69" t="str">
        <f t="shared" si="4"/>
        <v>1102Z63AU0</v>
      </c>
      <c r="CX70" s="69" t="str">
        <f t="shared" si="3"/>
        <v>Ky</v>
      </c>
      <c r="CY70" s="116" t="s">
        <v>159</v>
      </c>
      <c r="CZ70" s="69" t="str">
        <f t="shared" si="5"/>
        <v>MFD-Colour_Ky_L_3Y</v>
      </c>
    </row>
    <row r="71" spans="1:104" ht="12.75" customHeight="1" x14ac:dyDescent="0.2">
      <c r="A71" s="69" t="s">
        <v>1461</v>
      </c>
      <c r="B71" s="69" t="s">
        <v>127</v>
      </c>
      <c r="C71" s="69" t="s">
        <v>7</v>
      </c>
      <c r="D71" s="69" t="s">
        <v>1475</v>
      </c>
      <c r="E71" s="70" t="s">
        <v>159</v>
      </c>
      <c r="F71" s="70">
        <v>4</v>
      </c>
      <c r="G71" s="69" t="s">
        <v>1806</v>
      </c>
      <c r="H71" s="135" t="s">
        <v>1500</v>
      </c>
      <c r="I71" s="135" t="s">
        <v>1988</v>
      </c>
      <c r="J71" s="135">
        <v>35</v>
      </c>
      <c r="K71" s="136">
        <v>600000</v>
      </c>
      <c r="L71" s="136">
        <v>10000</v>
      </c>
      <c r="M71" s="137">
        <v>746.9</v>
      </c>
      <c r="N71" s="138">
        <v>1.9800000000000002E-2</v>
      </c>
      <c r="O71" s="138">
        <v>0.121</v>
      </c>
      <c r="P71" s="100">
        <v>4.4000000000000004E-2</v>
      </c>
      <c r="Q71" s="100">
        <v>0.27500000000000002</v>
      </c>
      <c r="R71" s="100">
        <v>6.4900000000000013E-2</v>
      </c>
      <c r="S71" s="100">
        <v>0.43670000000000003</v>
      </c>
      <c r="T71" s="100">
        <v>4.4000000000000004E-2</v>
      </c>
      <c r="U71" s="100">
        <v>0.27500000000000002</v>
      </c>
      <c r="V71" s="100">
        <v>3.3000000000000002E-2</v>
      </c>
      <c r="W71" s="100">
        <v>0.19800000000000001</v>
      </c>
      <c r="X71" s="100">
        <v>2.0900000000000002E-2</v>
      </c>
      <c r="Y71" s="100">
        <v>0.15400000000000003</v>
      </c>
      <c r="Z71" s="100">
        <v>2.7500000000000004E-2</v>
      </c>
      <c r="AA71" s="100">
        <v>0.16500000000000001</v>
      </c>
      <c r="AB71" s="100">
        <v>2.8600000000000004E-2</v>
      </c>
      <c r="AC71" s="100">
        <v>0.15400000000000003</v>
      </c>
      <c r="AD71" s="100">
        <v>2.7500000000000004E-2</v>
      </c>
      <c r="AE71" s="100">
        <v>0.16500000000000001</v>
      </c>
      <c r="AF71" s="100">
        <v>6.4900000000000013E-2</v>
      </c>
      <c r="AG71" s="100">
        <v>0.43670000000000003</v>
      </c>
      <c r="AH71" s="100">
        <v>3.3000000000000002E-2</v>
      </c>
      <c r="AI71" s="100">
        <v>0.18700000000000003</v>
      </c>
      <c r="AJ71" s="100">
        <v>3.3000000000000002E-2</v>
      </c>
      <c r="AK71" s="100">
        <v>0.19800000000000001</v>
      </c>
      <c r="AL71" s="100">
        <v>3.3000000000000002E-2</v>
      </c>
      <c r="AM71" s="100">
        <v>0.18700000000000003</v>
      </c>
      <c r="AN71" s="88" t="s">
        <v>1509</v>
      </c>
      <c r="AO71" s="88" t="s">
        <v>1514</v>
      </c>
      <c r="AP71" s="92">
        <v>187</v>
      </c>
      <c r="AQ71" s="92">
        <v>215.05</v>
      </c>
      <c r="AR71" s="101" t="s">
        <v>1476</v>
      </c>
      <c r="AS71" s="123"/>
      <c r="AT71" s="80" t="s">
        <v>1477</v>
      </c>
      <c r="AU71" s="92">
        <v>448.8</v>
      </c>
      <c r="AV71" s="79"/>
      <c r="AW71" s="80"/>
      <c r="AX71" s="88"/>
      <c r="AY71" s="88"/>
      <c r="AZ71" s="88"/>
      <c r="BA71" s="92">
        <v>440</v>
      </c>
      <c r="BB71" s="92">
        <v>1144</v>
      </c>
      <c r="BC71" s="92">
        <v>440</v>
      </c>
      <c r="BD71" s="92">
        <v>275</v>
      </c>
      <c r="BE71" s="92">
        <v>110</v>
      </c>
      <c r="BF71" s="92">
        <v>165</v>
      </c>
      <c r="BG71" s="92">
        <v>550</v>
      </c>
      <c r="BH71" s="92">
        <v>165</v>
      </c>
      <c r="BI71" s="92">
        <v>1144</v>
      </c>
      <c r="BJ71" s="92">
        <v>275</v>
      </c>
      <c r="BK71" s="92">
        <v>434.50000000000006</v>
      </c>
      <c r="BL71" s="92">
        <v>275</v>
      </c>
      <c r="BM71" s="303" t="s">
        <v>1492</v>
      </c>
      <c r="BN71" s="303">
        <v>5.7</v>
      </c>
      <c r="BO71" s="303">
        <v>26</v>
      </c>
      <c r="BP71" s="305">
        <v>10000</v>
      </c>
      <c r="BQ71" s="305">
        <v>600000</v>
      </c>
      <c r="BR71" s="303">
        <v>51</v>
      </c>
      <c r="BS71" s="303" t="s">
        <v>1484</v>
      </c>
      <c r="BT71" s="303" t="s">
        <v>1485</v>
      </c>
      <c r="BU71" s="303" t="s">
        <v>2</v>
      </c>
      <c r="BV71" s="303" t="s">
        <v>1492</v>
      </c>
      <c r="BW71" s="303" t="s">
        <v>1493</v>
      </c>
      <c r="BX71" s="303">
        <v>350</v>
      </c>
      <c r="BY71" s="303">
        <v>2000</v>
      </c>
      <c r="BZ71" s="303">
        <v>100</v>
      </c>
      <c r="CA71" s="303">
        <v>100</v>
      </c>
      <c r="CB71" s="303" t="s">
        <v>2</v>
      </c>
      <c r="CC71" s="303" t="s">
        <v>2</v>
      </c>
      <c r="CD71" s="303" t="s">
        <v>2</v>
      </c>
      <c r="CE71" s="303" t="s">
        <v>3</v>
      </c>
      <c r="CF71" s="303" t="s">
        <v>2</v>
      </c>
      <c r="CG71" s="303">
        <v>449</v>
      </c>
      <c r="CH71" s="303">
        <v>24</v>
      </c>
      <c r="CI71" s="79" t="s">
        <v>1496</v>
      </c>
      <c r="CJ71" s="303" t="s">
        <v>2</v>
      </c>
      <c r="CK71" s="303" t="s">
        <v>2</v>
      </c>
      <c r="CL71" s="303">
        <v>2000</v>
      </c>
      <c r="CM71" s="303" t="s">
        <v>2</v>
      </c>
      <c r="CN71" s="303" t="s">
        <v>2</v>
      </c>
      <c r="CO71" s="303" t="s">
        <v>1485</v>
      </c>
      <c r="CP71" s="79" t="s">
        <v>1488</v>
      </c>
      <c r="CQ71" s="79" t="s">
        <v>1489</v>
      </c>
      <c r="CR71" s="79" t="s">
        <v>1490</v>
      </c>
      <c r="CS71" s="79" t="s">
        <v>1491</v>
      </c>
      <c r="CT71" s="303" t="s">
        <v>590</v>
      </c>
      <c r="CU71" s="79"/>
      <c r="CV71" s="299"/>
      <c r="CW71" s="69" t="str">
        <f t="shared" si="4"/>
        <v>1102YK3AU0</v>
      </c>
      <c r="CX71" s="69" t="str">
        <f t="shared" si="3"/>
        <v>Ky</v>
      </c>
      <c r="CY71" s="116" t="s">
        <v>159</v>
      </c>
      <c r="CZ71" s="69" t="str">
        <f t="shared" si="5"/>
        <v>MFD-Colour_Ky_L_4Y</v>
      </c>
    </row>
    <row r="72" spans="1:104" ht="12.75" customHeight="1" x14ac:dyDescent="0.2">
      <c r="A72" s="69" t="s">
        <v>1462</v>
      </c>
      <c r="B72" s="69" t="s">
        <v>127</v>
      </c>
      <c r="C72" s="69" t="s">
        <v>7</v>
      </c>
      <c r="D72" s="69" t="s">
        <v>1475</v>
      </c>
      <c r="E72" s="70" t="s">
        <v>157</v>
      </c>
      <c r="F72" s="70">
        <v>1</v>
      </c>
      <c r="G72" s="69" t="s">
        <v>52</v>
      </c>
      <c r="H72" s="135" t="s">
        <v>1940</v>
      </c>
      <c r="I72" s="139" t="s">
        <v>1941</v>
      </c>
      <c r="J72" s="135">
        <v>40</v>
      </c>
      <c r="K72" s="136">
        <v>1800000</v>
      </c>
      <c r="L72" s="136">
        <v>30000</v>
      </c>
      <c r="M72" s="137">
        <v>5093</v>
      </c>
      <c r="N72" s="138">
        <v>5.28E-3</v>
      </c>
      <c r="O72" s="138">
        <v>5.28E-2</v>
      </c>
      <c r="P72" s="100">
        <v>1.21E-2</v>
      </c>
      <c r="Q72" s="100">
        <v>0.12100000000000001</v>
      </c>
      <c r="R72" s="100">
        <v>1.9800000000000005E-2</v>
      </c>
      <c r="S72" s="100">
        <v>0.18150000000000002</v>
      </c>
      <c r="T72" s="100">
        <v>1.21E-2</v>
      </c>
      <c r="U72" s="100">
        <v>0.12100000000000001</v>
      </c>
      <c r="V72" s="100">
        <v>1.1000000000000001E-2</v>
      </c>
      <c r="W72" s="100">
        <v>0.11000000000000001</v>
      </c>
      <c r="X72" s="100">
        <v>7.4800000000000014E-3</v>
      </c>
      <c r="Y72" s="100">
        <v>7.4800000000000005E-2</v>
      </c>
      <c r="Z72" s="100">
        <v>1.1000000000000001E-2</v>
      </c>
      <c r="AA72" s="100">
        <v>0.12100000000000001</v>
      </c>
      <c r="AB72" s="100">
        <v>1.7600000000000001E-2</v>
      </c>
      <c r="AC72" s="100">
        <v>0.13200000000000001</v>
      </c>
      <c r="AD72" s="100">
        <v>1.1000000000000001E-2</v>
      </c>
      <c r="AE72" s="100">
        <v>0.11000000000000001</v>
      </c>
      <c r="AF72" s="100">
        <v>1.9800000000000005E-2</v>
      </c>
      <c r="AG72" s="100">
        <v>0.18150000000000002</v>
      </c>
      <c r="AH72" s="100">
        <v>1.4300000000000002E-2</v>
      </c>
      <c r="AI72" s="100">
        <v>0.14300000000000002</v>
      </c>
      <c r="AJ72" s="100">
        <v>1.2100000000000001E-2</v>
      </c>
      <c r="AK72" s="100">
        <v>0.12100000000000001</v>
      </c>
      <c r="AL72" s="100">
        <v>1.4300000000000002E-2</v>
      </c>
      <c r="AM72" s="100">
        <v>0.14300000000000002</v>
      </c>
      <c r="AN72" s="88" t="s">
        <v>1942</v>
      </c>
      <c r="AO72" s="88" t="s">
        <v>1943</v>
      </c>
      <c r="AP72" s="92">
        <v>95.37</v>
      </c>
      <c r="AQ72" s="92">
        <v>131.84</v>
      </c>
      <c r="AR72" s="101" t="s">
        <v>1476</v>
      </c>
      <c r="AS72" s="123"/>
      <c r="AT72" s="92" t="s">
        <v>1518</v>
      </c>
      <c r="AU72" s="92" t="s">
        <v>1944</v>
      </c>
      <c r="AV72" s="79" t="s">
        <v>1481</v>
      </c>
      <c r="AW72" s="80">
        <v>15000</v>
      </c>
      <c r="AX72" s="88" t="s">
        <v>1482</v>
      </c>
      <c r="AY72" s="88"/>
      <c r="AZ72" s="88"/>
      <c r="BA72" s="92">
        <v>913</v>
      </c>
      <c r="BB72" s="92">
        <v>2739</v>
      </c>
      <c r="BC72" s="92">
        <v>913</v>
      </c>
      <c r="BD72" s="92">
        <v>990</v>
      </c>
      <c r="BE72" s="92">
        <v>550</v>
      </c>
      <c r="BF72" s="92">
        <v>825</v>
      </c>
      <c r="BG72" s="92">
        <v>1540</v>
      </c>
      <c r="BH72" s="92">
        <v>825</v>
      </c>
      <c r="BI72" s="92">
        <v>2739</v>
      </c>
      <c r="BJ72" s="92">
        <v>660</v>
      </c>
      <c r="BK72" s="92">
        <v>1149.5</v>
      </c>
      <c r="BL72" s="92">
        <v>660</v>
      </c>
      <c r="BM72" s="303" t="s">
        <v>1483</v>
      </c>
      <c r="BN72" s="79">
        <v>5.0999999999999996</v>
      </c>
      <c r="BO72" s="79">
        <v>17</v>
      </c>
      <c r="BP72" s="80">
        <v>35000</v>
      </c>
      <c r="BQ72" s="80">
        <v>2100000</v>
      </c>
      <c r="BR72" s="79">
        <v>35</v>
      </c>
      <c r="BS72" s="79" t="s">
        <v>1484</v>
      </c>
      <c r="BT72" s="79" t="s">
        <v>1485</v>
      </c>
      <c r="BU72" s="79" t="s">
        <v>2</v>
      </c>
      <c r="BV72" s="79" t="s">
        <v>1483</v>
      </c>
      <c r="BW72" s="79" t="s">
        <v>1486</v>
      </c>
      <c r="BX72" s="79">
        <v>1150</v>
      </c>
      <c r="BY72" s="79">
        <v>7150</v>
      </c>
      <c r="BZ72" s="79">
        <v>150</v>
      </c>
      <c r="CA72" s="79">
        <v>140</v>
      </c>
      <c r="CB72" s="79" t="s">
        <v>2</v>
      </c>
      <c r="CC72" s="79" t="s">
        <v>2</v>
      </c>
      <c r="CD72" s="79" t="s">
        <v>2</v>
      </c>
      <c r="CE72" s="79" t="s">
        <v>3</v>
      </c>
      <c r="CF72" s="79" t="s">
        <v>2</v>
      </c>
      <c r="CG72" s="79">
        <v>660</v>
      </c>
      <c r="CH72" s="79">
        <v>12</v>
      </c>
      <c r="CI72" s="79" t="s">
        <v>1497</v>
      </c>
      <c r="CJ72" s="303" t="s">
        <v>2</v>
      </c>
      <c r="CK72" s="303" t="s">
        <v>2</v>
      </c>
      <c r="CL72" s="303">
        <v>2000</v>
      </c>
      <c r="CM72" s="303" t="s">
        <v>2</v>
      </c>
      <c r="CN72" s="303" t="s">
        <v>2</v>
      </c>
      <c r="CO72" s="303" t="s">
        <v>1485</v>
      </c>
      <c r="CP72" s="79" t="s">
        <v>1488</v>
      </c>
      <c r="CQ72" s="79" t="s">
        <v>1489</v>
      </c>
      <c r="CR72" s="79" t="s">
        <v>1490</v>
      </c>
      <c r="CS72" s="79" t="s">
        <v>1491</v>
      </c>
      <c r="CT72" s="303" t="s">
        <v>590</v>
      </c>
      <c r="CU72" s="79"/>
      <c r="CV72" s="299"/>
      <c r="CW72" s="69" t="str">
        <f t="shared" si="4"/>
        <v>110C2K3AU0</v>
      </c>
      <c r="CX72" s="69" t="str">
        <f t="shared" si="3"/>
        <v>Ky</v>
      </c>
      <c r="CY72" s="116" t="s">
        <v>157</v>
      </c>
      <c r="CZ72" s="69" t="str">
        <f t="shared" si="5"/>
        <v>MFD-Colour_Ky_M_1Y</v>
      </c>
    </row>
    <row r="73" spans="1:104" ht="12.75" customHeight="1" x14ac:dyDescent="0.2">
      <c r="A73" s="69" t="s">
        <v>1463</v>
      </c>
      <c r="B73" s="69" t="s">
        <v>127</v>
      </c>
      <c r="C73" s="69" t="s">
        <v>7</v>
      </c>
      <c r="D73" s="69" t="s">
        <v>1475</v>
      </c>
      <c r="E73" s="70" t="s">
        <v>157</v>
      </c>
      <c r="F73" s="70">
        <v>2</v>
      </c>
      <c r="G73" s="69" t="s">
        <v>52</v>
      </c>
      <c r="H73" s="135" t="s">
        <v>1945</v>
      </c>
      <c r="I73" s="136" t="s">
        <v>1946</v>
      </c>
      <c r="J73" s="135">
        <v>50</v>
      </c>
      <c r="K73" s="136">
        <v>2400000</v>
      </c>
      <c r="L73" s="136">
        <v>40000</v>
      </c>
      <c r="M73" s="137">
        <v>6171</v>
      </c>
      <c r="N73" s="138">
        <v>5.28E-3</v>
      </c>
      <c r="O73" s="138">
        <v>5.28E-2</v>
      </c>
      <c r="P73" s="100">
        <v>1.21E-2</v>
      </c>
      <c r="Q73" s="100">
        <v>0.12100000000000001</v>
      </c>
      <c r="R73" s="100">
        <v>1.9800000000000005E-2</v>
      </c>
      <c r="S73" s="100">
        <v>0.18150000000000002</v>
      </c>
      <c r="T73" s="100">
        <v>1.21E-2</v>
      </c>
      <c r="U73" s="100">
        <v>0.12100000000000001</v>
      </c>
      <c r="V73" s="100">
        <v>1.1000000000000001E-2</v>
      </c>
      <c r="W73" s="100">
        <v>0.11000000000000001</v>
      </c>
      <c r="X73" s="100">
        <v>7.4800000000000014E-3</v>
      </c>
      <c r="Y73" s="100">
        <v>7.4800000000000005E-2</v>
      </c>
      <c r="Z73" s="100">
        <v>1.1000000000000001E-2</v>
      </c>
      <c r="AA73" s="100">
        <v>0.12100000000000001</v>
      </c>
      <c r="AB73" s="100">
        <v>1.7600000000000001E-2</v>
      </c>
      <c r="AC73" s="100">
        <v>0.13200000000000001</v>
      </c>
      <c r="AD73" s="100">
        <v>1.1000000000000001E-2</v>
      </c>
      <c r="AE73" s="100">
        <v>0.11000000000000001</v>
      </c>
      <c r="AF73" s="100">
        <v>1.9800000000000005E-2</v>
      </c>
      <c r="AG73" s="100">
        <v>0.18150000000000002</v>
      </c>
      <c r="AH73" s="100">
        <v>1.4300000000000002E-2</v>
      </c>
      <c r="AI73" s="100">
        <v>0.14300000000000002</v>
      </c>
      <c r="AJ73" s="100">
        <v>1.3200000000000002E-2</v>
      </c>
      <c r="AK73" s="100">
        <v>0.13750000000000001</v>
      </c>
      <c r="AL73" s="100">
        <v>1.4300000000000002E-2</v>
      </c>
      <c r="AM73" s="100">
        <v>0.14300000000000002</v>
      </c>
      <c r="AN73" s="88" t="s">
        <v>1947</v>
      </c>
      <c r="AO73" s="88" t="s">
        <v>1948</v>
      </c>
      <c r="AP73" s="92">
        <v>127.16</v>
      </c>
      <c r="AQ73" s="92">
        <v>158.02000000000001</v>
      </c>
      <c r="AR73" s="101" t="s">
        <v>1476</v>
      </c>
      <c r="AS73" s="123"/>
      <c r="AT73" s="92" t="s">
        <v>1518</v>
      </c>
      <c r="AU73" s="92" t="s">
        <v>1944</v>
      </c>
      <c r="AV73" s="79" t="s">
        <v>1481</v>
      </c>
      <c r="AW73" s="80">
        <v>15000</v>
      </c>
      <c r="AX73" s="88" t="s">
        <v>1482</v>
      </c>
      <c r="AY73" s="88"/>
      <c r="AZ73" s="88"/>
      <c r="BA73" s="92">
        <v>913</v>
      </c>
      <c r="BB73" s="92">
        <v>2739</v>
      </c>
      <c r="BC73" s="92">
        <v>913</v>
      </c>
      <c r="BD73" s="92">
        <v>1210</v>
      </c>
      <c r="BE73" s="92">
        <v>550</v>
      </c>
      <c r="BF73" s="92">
        <v>990</v>
      </c>
      <c r="BG73" s="92">
        <v>1870</v>
      </c>
      <c r="BH73" s="92">
        <v>990</v>
      </c>
      <c r="BI73" s="92">
        <v>2739</v>
      </c>
      <c r="BJ73" s="92">
        <v>660</v>
      </c>
      <c r="BK73" s="92">
        <v>1369.5</v>
      </c>
      <c r="BL73" s="92">
        <v>660</v>
      </c>
      <c r="BM73" s="303" t="s">
        <v>1483</v>
      </c>
      <c r="BN73" s="79">
        <v>5.0999999999999996</v>
      </c>
      <c r="BO73" s="79">
        <v>17</v>
      </c>
      <c r="BP73" s="80">
        <v>40000</v>
      </c>
      <c r="BQ73" s="80">
        <v>2400000</v>
      </c>
      <c r="BR73" s="79">
        <v>35</v>
      </c>
      <c r="BS73" s="79" t="s">
        <v>1484</v>
      </c>
      <c r="BT73" s="79" t="s">
        <v>1485</v>
      </c>
      <c r="BU73" s="79" t="s">
        <v>2</v>
      </c>
      <c r="BV73" s="79" t="s">
        <v>1483</v>
      </c>
      <c r="BW73" s="79" t="s">
        <v>1486</v>
      </c>
      <c r="BX73" s="79">
        <v>1150</v>
      </c>
      <c r="BY73" s="79">
        <v>7150</v>
      </c>
      <c r="BZ73" s="79">
        <v>150</v>
      </c>
      <c r="CA73" s="79">
        <v>140</v>
      </c>
      <c r="CB73" s="79" t="s">
        <v>2</v>
      </c>
      <c r="CC73" s="79" t="s">
        <v>2</v>
      </c>
      <c r="CD73" s="79" t="s">
        <v>2</v>
      </c>
      <c r="CE73" s="79" t="s">
        <v>3</v>
      </c>
      <c r="CF73" s="79" t="s">
        <v>2</v>
      </c>
      <c r="CG73" s="79">
        <v>660</v>
      </c>
      <c r="CH73" s="79">
        <v>12</v>
      </c>
      <c r="CI73" s="79" t="s">
        <v>1497</v>
      </c>
      <c r="CJ73" s="79" t="s">
        <v>2</v>
      </c>
      <c r="CK73" s="79" t="s">
        <v>2</v>
      </c>
      <c r="CL73" s="79">
        <v>2000</v>
      </c>
      <c r="CM73" s="79" t="s">
        <v>2</v>
      </c>
      <c r="CN73" s="79" t="s">
        <v>2</v>
      </c>
      <c r="CO73" s="79" t="s">
        <v>1485</v>
      </c>
      <c r="CP73" s="79" t="s">
        <v>1488</v>
      </c>
      <c r="CQ73" s="79" t="s">
        <v>1489</v>
      </c>
      <c r="CR73" s="79" t="s">
        <v>1490</v>
      </c>
      <c r="CS73" s="79" t="s">
        <v>1491</v>
      </c>
      <c r="CT73" s="79" t="s">
        <v>590</v>
      </c>
      <c r="CU73" s="79"/>
      <c r="CV73" s="299"/>
      <c r="CW73" s="69" t="str">
        <f t="shared" si="4"/>
        <v>822UG01002</v>
      </c>
      <c r="CX73" s="69" t="str">
        <f t="shared" si="3"/>
        <v>Ky</v>
      </c>
      <c r="CY73" s="116" t="s">
        <v>157</v>
      </c>
      <c r="CZ73" s="69" t="str">
        <f t="shared" si="5"/>
        <v>MFD-Colour_Ky_M_2Y</v>
      </c>
    </row>
    <row r="74" spans="1:104" ht="12.75" customHeight="1" x14ac:dyDescent="0.2">
      <c r="A74" s="69" t="s">
        <v>1464</v>
      </c>
      <c r="B74" s="69" t="s">
        <v>127</v>
      </c>
      <c r="C74" s="69" t="s">
        <v>7</v>
      </c>
      <c r="D74" s="69" t="s">
        <v>1475</v>
      </c>
      <c r="E74" s="70" t="s">
        <v>157</v>
      </c>
      <c r="F74" s="70">
        <v>3</v>
      </c>
      <c r="G74" s="69" t="s">
        <v>52</v>
      </c>
      <c r="H74" s="135" t="s">
        <v>1501</v>
      </c>
      <c r="I74" s="135" t="s">
        <v>1502</v>
      </c>
      <c r="J74" s="135">
        <v>40</v>
      </c>
      <c r="K74" s="136">
        <v>600000</v>
      </c>
      <c r="L74" s="136">
        <v>10000</v>
      </c>
      <c r="M74" s="137">
        <v>1391.5</v>
      </c>
      <c r="N74" s="138">
        <v>1.21E-2</v>
      </c>
      <c r="O74" s="138">
        <v>9.9000000000000005E-2</v>
      </c>
      <c r="P74" s="100">
        <v>2.7500000000000004E-2</v>
      </c>
      <c r="Q74" s="100">
        <v>0.19800000000000001</v>
      </c>
      <c r="R74" s="100">
        <v>6.4900000000000013E-2</v>
      </c>
      <c r="S74" s="100">
        <v>0.43670000000000003</v>
      </c>
      <c r="T74" s="100">
        <v>2.7500000000000004E-2</v>
      </c>
      <c r="U74" s="100">
        <v>0.19800000000000001</v>
      </c>
      <c r="V74" s="100">
        <v>3.3000000000000002E-2</v>
      </c>
      <c r="W74" s="100">
        <v>0.19800000000000001</v>
      </c>
      <c r="X74" s="100">
        <v>2.0900000000000002E-2</v>
      </c>
      <c r="Y74" s="100">
        <v>0.14300000000000002</v>
      </c>
      <c r="Z74" s="100">
        <v>2.7500000000000004E-2</v>
      </c>
      <c r="AA74" s="100">
        <v>0.16500000000000001</v>
      </c>
      <c r="AB74" s="100">
        <v>2.8600000000000004E-2</v>
      </c>
      <c r="AC74" s="100">
        <v>0.15400000000000003</v>
      </c>
      <c r="AD74" s="100">
        <v>2.7500000000000004E-2</v>
      </c>
      <c r="AE74" s="100">
        <v>0.16500000000000001</v>
      </c>
      <c r="AF74" s="100">
        <v>6.4900000000000013E-2</v>
      </c>
      <c r="AG74" s="100">
        <v>0.43670000000000003</v>
      </c>
      <c r="AH74" s="100">
        <v>3.3000000000000002E-2</v>
      </c>
      <c r="AI74" s="100">
        <v>0.19800000000000001</v>
      </c>
      <c r="AJ74" s="100">
        <v>3.3000000000000002E-2</v>
      </c>
      <c r="AK74" s="100">
        <v>0.19800000000000001</v>
      </c>
      <c r="AL74" s="100">
        <v>3.3000000000000002E-2</v>
      </c>
      <c r="AM74" s="100">
        <v>0.19800000000000001</v>
      </c>
      <c r="AN74" s="79" t="s">
        <v>1510</v>
      </c>
      <c r="AO74" s="79" t="s">
        <v>1515</v>
      </c>
      <c r="AP74" s="92">
        <v>215.05</v>
      </c>
      <c r="AQ74" s="92">
        <v>392.7</v>
      </c>
      <c r="AR74" s="92" t="s">
        <v>1476</v>
      </c>
      <c r="AS74" s="92"/>
      <c r="AT74" s="82" t="s">
        <v>1477</v>
      </c>
      <c r="AU74" s="82">
        <v>448.8</v>
      </c>
      <c r="AV74" s="79"/>
      <c r="AW74" s="80"/>
      <c r="AX74" s="92"/>
      <c r="AY74" s="92"/>
      <c r="AZ74" s="92"/>
      <c r="BA74" s="92">
        <v>440</v>
      </c>
      <c r="BB74" s="92">
        <v>1144</v>
      </c>
      <c r="BC74" s="92">
        <v>440</v>
      </c>
      <c r="BD74" s="92">
        <v>275</v>
      </c>
      <c r="BE74" s="92">
        <v>110</v>
      </c>
      <c r="BF74" s="92">
        <v>165</v>
      </c>
      <c r="BG74" s="92">
        <v>550</v>
      </c>
      <c r="BH74" s="92">
        <v>165</v>
      </c>
      <c r="BI74" s="92">
        <v>1144</v>
      </c>
      <c r="BJ74" s="92">
        <v>275</v>
      </c>
      <c r="BK74" s="92">
        <v>434.50000000000006</v>
      </c>
      <c r="BL74" s="92">
        <v>275</v>
      </c>
      <c r="BM74" s="80" t="s">
        <v>1492</v>
      </c>
      <c r="BN74" s="79">
        <v>5.4</v>
      </c>
      <c r="BO74" s="79">
        <v>26</v>
      </c>
      <c r="BP74" s="80">
        <v>10000</v>
      </c>
      <c r="BQ74" s="80">
        <v>600000</v>
      </c>
      <c r="BR74" s="79">
        <v>30</v>
      </c>
      <c r="BS74" s="79" t="s">
        <v>1484</v>
      </c>
      <c r="BT74" s="79" t="s">
        <v>1485</v>
      </c>
      <c r="BU74" s="79" t="s">
        <v>2</v>
      </c>
      <c r="BV74" s="79" t="s">
        <v>1492</v>
      </c>
      <c r="BW74" s="79" t="s">
        <v>1493</v>
      </c>
      <c r="BX74" s="79">
        <v>350</v>
      </c>
      <c r="BY74" s="79">
        <v>2000</v>
      </c>
      <c r="BZ74" s="79">
        <v>100</v>
      </c>
      <c r="CA74" s="79">
        <v>100</v>
      </c>
      <c r="CB74" s="79" t="s">
        <v>2</v>
      </c>
      <c r="CC74" s="79" t="s">
        <v>2</v>
      </c>
      <c r="CD74" s="79" t="s">
        <v>2</v>
      </c>
      <c r="CE74" s="79" t="s">
        <v>3</v>
      </c>
      <c r="CF74" s="79" t="s">
        <v>2</v>
      </c>
      <c r="CG74" s="79">
        <v>575</v>
      </c>
      <c r="CH74" s="79">
        <v>24</v>
      </c>
      <c r="CI74" s="79" t="s">
        <v>1494</v>
      </c>
      <c r="CJ74" s="79" t="s">
        <v>2</v>
      </c>
      <c r="CK74" s="79" t="s">
        <v>2</v>
      </c>
      <c r="CL74" s="79">
        <v>2000</v>
      </c>
      <c r="CM74" s="79" t="s">
        <v>2</v>
      </c>
      <c r="CN74" s="79" t="s">
        <v>2</v>
      </c>
      <c r="CO74" s="79" t="s">
        <v>1485</v>
      </c>
      <c r="CP74" s="79" t="s">
        <v>1488</v>
      </c>
      <c r="CQ74" s="79" t="s">
        <v>1489</v>
      </c>
      <c r="CR74" s="79" t="s">
        <v>1490</v>
      </c>
      <c r="CS74" s="79" t="s">
        <v>1491</v>
      </c>
      <c r="CT74" s="79" t="s">
        <v>2</v>
      </c>
      <c r="CU74" s="79"/>
      <c r="CV74" s="299"/>
      <c r="CW74" s="69" t="str">
        <f t="shared" si="4"/>
        <v>1102Z53AU0</v>
      </c>
      <c r="CX74" s="69" t="str">
        <f t="shared" si="3"/>
        <v>Ky</v>
      </c>
      <c r="CY74" s="116" t="s">
        <v>157</v>
      </c>
      <c r="CZ74" s="69" t="str">
        <f t="shared" si="5"/>
        <v>MFD-Colour_Ky_M_3Y</v>
      </c>
    </row>
    <row r="75" spans="1:104" ht="12.75" customHeight="1" x14ac:dyDescent="0.2">
      <c r="A75" s="69" t="s">
        <v>1465</v>
      </c>
      <c r="B75" s="69" t="s">
        <v>127</v>
      </c>
      <c r="C75" s="69" t="s">
        <v>7</v>
      </c>
      <c r="D75" s="69" t="s">
        <v>1475</v>
      </c>
      <c r="E75" s="70" t="s">
        <v>157</v>
      </c>
      <c r="F75" s="70">
        <v>4</v>
      </c>
      <c r="G75" s="69" t="s">
        <v>52</v>
      </c>
      <c r="H75" s="135" t="s">
        <v>1503</v>
      </c>
      <c r="I75" s="135" t="s">
        <v>1989</v>
      </c>
      <c r="J75" s="135">
        <v>45</v>
      </c>
      <c r="K75" s="136">
        <v>900000</v>
      </c>
      <c r="L75" s="136">
        <v>15000</v>
      </c>
      <c r="M75" s="137">
        <v>2105</v>
      </c>
      <c r="N75" s="138">
        <v>8.8000000000000005E-3</v>
      </c>
      <c r="O75" s="138">
        <v>7.6999999999999999E-2</v>
      </c>
      <c r="P75" s="100">
        <v>1.21E-2</v>
      </c>
      <c r="Q75" s="100">
        <v>0.12100000000000001</v>
      </c>
      <c r="R75" s="100">
        <v>2.5300000000000003E-2</v>
      </c>
      <c r="S75" s="100">
        <v>0.21230000000000002</v>
      </c>
      <c r="T75" s="100">
        <v>1.21E-2</v>
      </c>
      <c r="U75" s="100">
        <v>0.12100000000000001</v>
      </c>
      <c r="V75" s="100">
        <v>1.1000000000000001E-2</v>
      </c>
      <c r="W75" s="100">
        <v>0.11000000000000001</v>
      </c>
      <c r="X75" s="100">
        <v>8.8000000000000005E-3</v>
      </c>
      <c r="Y75" s="100">
        <v>8.8000000000000009E-2</v>
      </c>
      <c r="Z75" s="100">
        <v>1.54E-2</v>
      </c>
      <c r="AA75" s="100">
        <v>0.15400000000000003</v>
      </c>
      <c r="AB75" s="100">
        <v>1.9800000000000005E-2</v>
      </c>
      <c r="AC75" s="100">
        <v>0.15400000000000003</v>
      </c>
      <c r="AD75" s="100">
        <v>1.54E-2</v>
      </c>
      <c r="AE75" s="100">
        <v>0.15400000000000003</v>
      </c>
      <c r="AF75" s="100">
        <v>2.5300000000000003E-2</v>
      </c>
      <c r="AG75" s="100">
        <v>0.21230000000000002</v>
      </c>
      <c r="AH75" s="100">
        <v>1.9800000000000005E-2</v>
      </c>
      <c r="AI75" s="100">
        <v>0.13200000000000001</v>
      </c>
      <c r="AJ75" s="100">
        <v>1.1000000000000001E-2</v>
      </c>
      <c r="AK75" s="100">
        <v>0.11000000000000001</v>
      </c>
      <c r="AL75" s="100">
        <v>1.9800000000000005E-2</v>
      </c>
      <c r="AM75" s="100">
        <v>0.13200000000000001</v>
      </c>
      <c r="AN75" s="79" t="s">
        <v>1511</v>
      </c>
      <c r="AO75" s="79" t="s">
        <v>1516</v>
      </c>
      <c r="AP75" s="92">
        <v>142.12</v>
      </c>
      <c r="AQ75" s="92">
        <v>243.1</v>
      </c>
      <c r="AR75" s="92" t="s">
        <v>1476</v>
      </c>
      <c r="AS75" s="92"/>
      <c r="AT75" s="82" t="s">
        <v>1478</v>
      </c>
      <c r="AU75" s="82">
        <v>1075.25</v>
      </c>
      <c r="AV75" s="79"/>
      <c r="AW75" s="80"/>
      <c r="AX75" s="92"/>
      <c r="AY75" s="92"/>
      <c r="AZ75" s="92"/>
      <c r="BA75" s="92">
        <v>440</v>
      </c>
      <c r="BB75" s="92">
        <v>1144</v>
      </c>
      <c r="BC75" s="92">
        <v>440</v>
      </c>
      <c r="BD75" s="92">
        <v>275</v>
      </c>
      <c r="BE75" s="92">
        <v>110</v>
      </c>
      <c r="BF75" s="92">
        <v>165</v>
      </c>
      <c r="BG75" s="92">
        <v>605</v>
      </c>
      <c r="BH75" s="92">
        <v>165</v>
      </c>
      <c r="BI75" s="92">
        <v>1144</v>
      </c>
      <c r="BJ75" s="92">
        <v>275</v>
      </c>
      <c r="BK75" s="92">
        <v>434.50000000000006</v>
      </c>
      <c r="BL75" s="92">
        <v>275</v>
      </c>
      <c r="BM75" s="80" t="s">
        <v>1492</v>
      </c>
      <c r="BN75" s="79">
        <v>5.0999999999999996</v>
      </c>
      <c r="BO75" s="79">
        <v>20</v>
      </c>
      <c r="BP75" s="80">
        <v>15000</v>
      </c>
      <c r="BQ75" s="80">
        <v>900000</v>
      </c>
      <c r="BR75" s="79">
        <v>30</v>
      </c>
      <c r="BS75" s="79" t="s">
        <v>1484</v>
      </c>
      <c r="BT75" s="79" t="s">
        <v>1485</v>
      </c>
      <c r="BU75" s="79" t="s">
        <v>2</v>
      </c>
      <c r="BV75" s="79" t="s">
        <v>1492</v>
      </c>
      <c r="BW75" s="79" t="s">
        <v>1493</v>
      </c>
      <c r="BX75" s="79">
        <v>350</v>
      </c>
      <c r="BY75" s="79">
        <v>2000</v>
      </c>
      <c r="BZ75" s="79">
        <v>100</v>
      </c>
      <c r="CA75" s="79">
        <v>100</v>
      </c>
      <c r="CB75" s="79" t="s">
        <v>2</v>
      </c>
      <c r="CC75" s="79" t="s">
        <v>2</v>
      </c>
      <c r="CD75" s="79" t="s">
        <v>2</v>
      </c>
      <c r="CE75" s="79" t="s">
        <v>3</v>
      </c>
      <c r="CF75" s="79" t="s">
        <v>2</v>
      </c>
      <c r="CG75" s="79">
        <v>610</v>
      </c>
      <c r="CH75" s="79">
        <v>12</v>
      </c>
      <c r="CI75" s="79" t="s">
        <v>1494</v>
      </c>
      <c r="CJ75" s="79" t="s">
        <v>2</v>
      </c>
      <c r="CK75" s="79" t="s">
        <v>2</v>
      </c>
      <c r="CL75" s="79">
        <v>2000</v>
      </c>
      <c r="CM75" s="79" t="s">
        <v>2</v>
      </c>
      <c r="CN75" s="79" t="s">
        <v>2</v>
      </c>
      <c r="CO75" s="79" t="s">
        <v>1485</v>
      </c>
      <c r="CP75" s="79" t="s">
        <v>1488</v>
      </c>
      <c r="CQ75" s="79" t="s">
        <v>1489</v>
      </c>
      <c r="CR75" s="79" t="s">
        <v>1490</v>
      </c>
      <c r="CS75" s="79" t="s">
        <v>1491</v>
      </c>
      <c r="CT75" s="79" t="s">
        <v>2</v>
      </c>
      <c r="CU75" s="79"/>
      <c r="CV75" s="299"/>
      <c r="CW75" s="69" t="str">
        <f t="shared" si="4"/>
        <v>1102Z73AU0</v>
      </c>
      <c r="CX75" s="69" t="str">
        <f t="shared" si="3"/>
        <v>Ky</v>
      </c>
      <c r="CY75" s="116" t="s">
        <v>157</v>
      </c>
      <c r="CZ75" s="69" t="str">
        <f t="shared" si="5"/>
        <v>MFD-Colour_Ky_M_4Y</v>
      </c>
    </row>
    <row r="76" spans="1:104" ht="12.75" customHeight="1" x14ac:dyDescent="0.2">
      <c r="A76" s="69" t="s">
        <v>1466</v>
      </c>
      <c r="B76" s="69" t="s">
        <v>127</v>
      </c>
      <c r="C76" s="69" t="s">
        <v>7</v>
      </c>
      <c r="D76" s="69" t="s">
        <v>1475</v>
      </c>
      <c r="E76" s="70" t="s">
        <v>156</v>
      </c>
      <c r="F76" s="70">
        <v>1</v>
      </c>
      <c r="G76" s="69" t="s">
        <v>53</v>
      </c>
      <c r="H76" s="135" t="s">
        <v>1949</v>
      </c>
      <c r="I76" s="135" t="s">
        <v>1950</v>
      </c>
      <c r="J76" s="135">
        <v>60</v>
      </c>
      <c r="K76" s="136">
        <v>2500000</v>
      </c>
      <c r="L76" s="136">
        <v>41600</v>
      </c>
      <c r="M76" s="137">
        <v>7216</v>
      </c>
      <c r="N76" s="138">
        <v>5.28E-3</v>
      </c>
      <c r="O76" s="138">
        <v>5.28E-2</v>
      </c>
      <c r="P76" s="100">
        <v>1.21E-2</v>
      </c>
      <c r="Q76" s="100">
        <v>0.12100000000000001</v>
      </c>
      <c r="R76" s="100">
        <v>1.9800000000000005E-2</v>
      </c>
      <c r="S76" s="100">
        <v>0.18150000000000002</v>
      </c>
      <c r="T76" s="100">
        <v>1.21E-2</v>
      </c>
      <c r="U76" s="100">
        <v>0.12100000000000001</v>
      </c>
      <c r="V76" s="100">
        <v>1.1000000000000001E-2</v>
      </c>
      <c r="W76" s="100">
        <v>0.11000000000000001</v>
      </c>
      <c r="X76" s="100">
        <v>7.4800000000000014E-3</v>
      </c>
      <c r="Y76" s="100">
        <v>7.4800000000000005E-2</v>
      </c>
      <c r="Z76" s="100">
        <v>1.1000000000000001E-2</v>
      </c>
      <c r="AA76" s="100">
        <v>0.12100000000000001</v>
      </c>
      <c r="AB76" s="100">
        <v>1.54E-2</v>
      </c>
      <c r="AC76" s="100">
        <v>0.11000000000000001</v>
      </c>
      <c r="AD76" s="100">
        <v>1.1000000000000001E-2</v>
      </c>
      <c r="AE76" s="100">
        <v>0.11000000000000001</v>
      </c>
      <c r="AF76" s="100">
        <v>1.9800000000000005E-2</v>
      </c>
      <c r="AG76" s="100">
        <v>0.18150000000000002</v>
      </c>
      <c r="AH76" s="100">
        <v>1.4300000000000002E-2</v>
      </c>
      <c r="AI76" s="100">
        <v>0.14300000000000002</v>
      </c>
      <c r="AJ76" s="100">
        <v>1.3200000000000002E-2</v>
      </c>
      <c r="AK76" s="100">
        <v>0.13750000000000001</v>
      </c>
      <c r="AL76" s="100">
        <v>1.4300000000000002E-2</v>
      </c>
      <c r="AM76" s="100">
        <v>0.14300000000000002</v>
      </c>
      <c r="AN76" s="79" t="s">
        <v>1947</v>
      </c>
      <c r="AO76" s="79" t="s">
        <v>1948</v>
      </c>
      <c r="AP76" s="92">
        <v>127.16</v>
      </c>
      <c r="AQ76" s="92">
        <v>158.02000000000001</v>
      </c>
      <c r="AR76" s="92" t="s">
        <v>1476</v>
      </c>
      <c r="AS76" s="92"/>
      <c r="AT76" s="82" t="s">
        <v>1518</v>
      </c>
      <c r="AU76" s="82" t="s">
        <v>1944</v>
      </c>
      <c r="AV76" s="79" t="s">
        <v>1481</v>
      </c>
      <c r="AW76" s="80">
        <v>15000</v>
      </c>
      <c r="AX76" s="92" t="s">
        <v>1482</v>
      </c>
      <c r="AY76" s="92"/>
      <c r="AZ76" s="92"/>
      <c r="BA76" s="92">
        <v>913</v>
      </c>
      <c r="BB76" s="92">
        <v>2739</v>
      </c>
      <c r="BC76" s="92">
        <v>913</v>
      </c>
      <c r="BD76" s="92">
        <v>1540</v>
      </c>
      <c r="BE76" s="92">
        <v>550</v>
      </c>
      <c r="BF76" s="92">
        <v>990</v>
      </c>
      <c r="BG76" s="92">
        <v>2200</v>
      </c>
      <c r="BH76" s="92">
        <v>990</v>
      </c>
      <c r="BI76" s="92">
        <v>2739</v>
      </c>
      <c r="BJ76" s="92">
        <v>660</v>
      </c>
      <c r="BK76" s="92">
        <v>1699.5000000000002</v>
      </c>
      <c r="BL76" s="92">
        <v>660</v>
      </c>
      <c r="BM76" s="80" t="s">
        <v>1483</v>
      </c>
      <c r="BN76" s="79">
        <v>4.0999999999999996</v>
      </c>
      <c r="BO76" s="79">
        <v>17</v>
      </c>
      <c r="BP76" s="80">
        <v>41600</v>
      </c>
      <c r="BQ76" s="80">
        <v>2500000</v>
      </c>
      <c r="BR76" s="79">
        <v>35</v>
      </c>
      <c r="BS76" s="79" t="s">
        <v>1484</v>
      </c>
      <c r="BT76" s="79" t="s">
        <v>1485</v>
      </c>
      <c r="BU76" s="79" t="s">
        <v>2</v>
      </c>
      <c r="BV76" s="79" t="s">
        <v>1483</v>
      </c>
      <c r="BW76" s="79" t="s">
        <v>1486</v>
      </c>
      <c r="BX76" s="79">
        <v>1150</v>
      </c>
      <c r="BY76" s="79">
        <v>7150</v>
      </c>
      <c r="BZ76" s="79">
        <v>150</v>
      </c>
      <c r="CA76" s="79">
        <v>140</v>
      </c>
      <c r="CB76" s="79" t="s">
        <v>2</v>
      </c>
      <c r="CC76" s="79" t="s">
        <v>2</v>
      </c>
      <c r="CD76" s="79" t="s">
        <v>2</v>
      </c>
      <c r="CE76" s="79" t="s">
        <v>3</v>
      </c>
      <c r="CF76" s="79" t="s">
        <v>2</v>
      </c>
      <c r="CG76" s="79">
        <v>990</v>
      </c>
      <c r="CH76" s="79">
        <v>12</v>
      </c>
      <c r="CI76" s="79" t="s">
        <v>1497</v>
      </c>
      <c r="CJ76" s="79" t="s">
        <v>2</v>
      </c>
      <c r="CK76" s="79" t="s">
        <v>2</v>
      </c>
      <c r="CL76" s="79">
        <v>2000</v>
      </c>
      <c r="CM76" s="79" t="s">
        <v>2</v>
      </c>
      <c r="CN76" s="79" t="s">
        <v>2</v>
      </c>
      <c r="CO76" s="79" t="s">
        <v>1485</v>
      </c>
      <c r="CP76" s="79" t="s">
        <v>1488</v>
      </c>
      <c r="CQ76" s="79" t="s">
        <v>1489</v>
      </c>
      <c r="CR76" s="79" t="s">
        <v>1490</v>
      </c>
      <c r="CS76" s="79" t="s">
        <v>1491</v>
      </c>
      <c r="CT76" s="79" t="s">
        <v>590</v>
      </c>
      <c r="CU76" s="79"/>
      <c r="CV76" s="299"/>
      <c r="CW76" s="69" t="str">
        <f t="shared" si="4"/>
        <v>822UG01001</v>
      </c>
      <c r="CX76" s="69" t="str">
        <f t="shared" si="3"/>
        <v>Ky</v>
      </c>
      <c r="CY76" s="116" t="s">
        <v>156</v>
      </c>
      <c r="CZ76" s="69" t="str">
        <f t="shared" si="5"/>
        <v>MFD-Colour_Ky_H_1Y</v>
      </c>
    </row>
    <row r="77" spans="1:104" ht="12.75" customHeight="1" x14ac:dyDescent="0.2">
      <c r="A77" s="69" t="s">
        <v>1467</v>
      </c>
      <c r="B77" s="69" t="s">
        <v>127</v>
      </c>
      <c r="C77" s="69" t="s">
        <v>7</v>
      </c>
      <c r="D77" s="69" t="s">
        <v>1475</v>
      </c>
      <c r="E77" s="70" t="s">
        <v>156</v>
      </c>
      <c r="F77" s="70">
        <v>2</v>
      </c>
      <c r="G77" s="69" t="s">
        <v>53</v>
      </c>
      <c r="H77" s="135" t="s">
        <v>1951</v>
      </c>
      <c r="I77" s="135" t="s">
        <v>1952</v>
      </c>
      <c r="J77" s="135">
        <v>70</v>
      </c>
      <c r="K77" s="136">
        <v>2800000</v>
      </c>
      <c r="L77" s="136">
        <v>46600</v>
      </c>
      <c r="M77" s="137">
        <v>10043</v>
      </c>
      <c r="N77" s="138">
        <v>5.28E-3</v>
      </c>
      <c r="O77" s="138">
        <v>5.28E-2</v>
      </c>
      <c r="P77" s="100">
        <v>1.21E-2</v>
      </c>
      <c r="Q77" s="100">
        <v>0.12100000000000001</v>
      </c>
      <c r="R77" s="100">
        <v>1.9800000000000005E-2</v>
      </c>
      <c r="S77" s="100">
        <v>0.18150000000000002</v>
      </c>
      <c r="T77" s="100">
        <v>1.21E-2</v>
      </c>
      <c r="U77" s="100">
        <v>0.12100000000000001</v>
      </c>
      <c r="V77" s="100">
        <v>1.1000000000000001E-2</v>
      </c>
      <c r="W77" s="100">
        <v>0.11000000000000001</v>
      </c>
      <c r="X77" s="100">
        <v>7.4800000000000014E-3</v>
      </c>
      <c r="Y77" s="100">
        <v>7.4800000000000005E-2</v>
      </c>
      <c r="Z77" s="100">
        <v>1.1000000000000001E-2</v>
      </c>
      <c r="AA77" s="100">
        <v>0.12100000000000001</v>
      </c>
      <c r="AB77" s="100">
        <v>1.54E-2</v>
      </c>
      <c r="AC77" s="100">
        <v>0.11000000000000001</v>
      </c>
      <c r="AD77" s="100">
        <v>1.1000000000000001E-2</v>
      </c>
      <c r="AE77" s="100">
        <v>0.11000000000000001</v>
      </c>
      <c r="AF77" s="100">
        <v>1.9800000000000005E-2</v>
      </c>
      <c r="AG77" s="100">
        <v>0.18150000000000002</v>
      </c>
      <c r="AH77" s="100">
        <v>1.4300000000000002E-2</v>
      </c>
      <c r="AI77" s="100">
        <v>0.14300000000000002</v>
      </c>
      <c r="AJ77" s="100">
        <v>1.3200000000000002E-2</v>
      </c>
      <c r="AK77" s="100">
        <v>0.13750000000000001</v>
      </c>
      <c r="AL77" s="100">
        <v>1.4300000000000002E-2</v>
      </c>
      <c r="AM77" s="100">
        <v>0.14300000000000002</v>
      </c>
      <c r="AN77" s="79" t="s">
        <v>1947</v>
      </c>
      <c r="AO77" s="79" t="s">
        <v>1948</v>
      </c>
      <c r="AP77" s="92">
        <v>127.16</v>
      </c>
      <c r="AQ77" s="92">
        <v>158.02000000000001</v>
      </c>
      <c r="AR77" s="92" t="s">
        <v>1476</v>
      </c>
      <c r="AS77" s="92"/>
      <c r="AT77" s="82" t="s">
        <v>1518</v>
      </c>
      <c r="AU77" s="82" t="s">
        <v>1944</v>
      </c>
      <c r="AV77" s="79" t="s">
        <v>1481</v>
      </c>
      <c r="AW77" s="80">
        <v>15000</v>
      </c>
      <c r="AX77" s="92" t="s">
        <v>1482</v>
      </c>
      <c r="AY77" s="92"/>
      <c r="AZ77" s="92"/>
      <c r="BA77" s="92">
        <v>913</v>
      </c>
      <c r="BB77" s="92">
        <v>2739</v>
      </c>
      <c r="BC77" s="92">
        <v>913</v>
      </c>
      <c r="BD77" s="92">
        <v>1540</v>
      </c>
      <c r="BE77" s="92">
        <v>550</v>
      </c>
      <c r="BF77" s="92">
        <v>990</v>
      </c>
      <c r="BG77" s="92">
        <v>2200</v>
      </c>
      <c r="BH77" s="92">
        <v>990</v>
      </c>
      <c r="BI77" s="92">
        <v>2739</v>
      </c>
      <c r="BJ77" s="92">
        <v>660</v>
      </c>
      <c r="BK77" s="92">
        <v>1699.5000000000002</v>
      </c>
      <c r="BL77" s="92">
        <v>660</v>
      </c>
      <c r="BM77" s="80" t="s">
        <v>1483</v>
      </c>
      <c r="BN77" s="79">
        <v>3.7</v>
      </c>
      <c r="BO77" s="79">
        <v>26</v>
      </c>
      <c r="BP77" s="80">
        <v>46600</v>
      </c>
      <c r="BQ77" s="80">
        <v>2800000</v>
      </c>
      <c r="BR77" s="79">
        <v>35</v>
      </c>
      <c r="BS77" s="79" t="s">
        <v>1484</v>
      </c>
      <c r="BT77" s="79" t="s">
        <v>1485</v>
      </c>
      <c r="BU77" s="79" t="s">
        <v>2</v>
      </c>
      <c r="BV77" s="79" t="s">
        <v>1483</v>
      </c>
      <c r="BW77" s="79" t="s">
        <v>1486</v>
      </c>
      <c r="BX77" s="79">
        <v>1150</v>
      </c>
      <c r="BY77" s="79">
        <v>7150</v>
      </c>
      <c r="BZ77" s="79">
        <v>150</v>
      </c>
      <c r="CA77" s="79">
        <v>140</v>
      </c>
      <c r="CB77" s="79" t="s">
        <v>2</v>
      </c>
      <c r="CC77" s="79" t="s">
        <v>2</v>
      </c>
      <c r="CD77" s="79" t="s">
        <v>2</v>
      </c>
      <c r="CE77" s="79" t="s">
        <v>3</v>
      </c>
      <c r="CF77" s="79" t="s">
        <v>2</v>
      </c>
      <c r="CG77" s="79">
        <v>1140</v>
      </c>
      <c r="CH77" s="79">
        <v>12</v>
      </c>
      <c r="CI77" s="79" t="s">
        <v>1497</v>
      </c>
      <c r="CJ77" s="79" t="s">
        <v>2</v>
      </c>
      <c r="CK77" s="79" t="s">
        <v>2</v>
      </c>
      <c r="CL77" s="79">
        <v>2000</v>
      </c>
      <c r="CM77" s="79" t="s">
        <v>2</v>
      </c>
      <c r="CN77" s="79" t="s">
        <v>2</v>
      </c>
      <c r="CO77" s="79" t="s">
        <v>1485</v>
      </c>
      <c r="CP77" s="79" t="s">
        <v>1488</v>
      </c>
      <c r="CQ77" s="79" t="s">
        <v>1489</v>
      </c>
      <c r="CR77" s="79" t="s">
        <v>1490</v>
      </c>
      <c r="CS77" s="79" t="s">
        <v>1491</v>
      </c>
      <c r="CT77" s="79" t="s">
        <v>590</v>
      </c>
      <c r="CU77" s="79"/>
      <c r="CV77" s="299"/>
      <c r="CW77" s="69" t="str">
        <f t="shared" si="4"/>
        <v>110C2G3AU0</v>
      </c>
      <c r="CX77" s="69" t="str">
        <f t="shared" si="3"/>
        <v>Ky</v>
      </c>
      <c r="CY77" s="116" t="s">
        <v>156</v>
      </c>
      <c r="CZ77" s="69" t="str">
        <f t="shared" si="5"/>
        <v>MFD-Colour_Ky_H_2Y</v>
      </c>
    </row>
    <row r="78" spans="1:104" ht="12.75" customHeight="1" x14ac:dyDescent="0.2">
      <c r="A78" s="69" t="s">
        <v>1468</v>
      </c>
      <c r="B78" s="69" t="s">
        <v>127</v>
      </c>
      <c r="C78" s="69" t="s">
        <v>7</v>
      </c>
      <c r="D78" s="69" t="s">
        <v>1475</v>
      </c>
      <c r="E78" s="70" t="s">
        <v>156</v>
      </c>
      <c r="F78" s="70">
        <v>3</v>
      </c>
      <c r="G78" s="69" t="s">
        <v>53</v>
      </c>
      <c r="H78" s="135" t="s">
        <v>1504</v>
      </c>
      <c r="I78" s="135" t="s">
        <v>1505</v>
      </c>
      <c r="J78" s="135">
        <v>73</v>
      </c>
      <c r="K78" s="136">
        <v>5000000</v>
      </c>
      <c r="L78" s="136">
        <v>83000</v>
      </c>
      <c r="M78" s="137">
        <v>11886.6</v>
      </c>
      <c r="N78" s="138">
        <v>5.28E-3</v>
      </c>
      <c r="O78" s="138">
        <v>5.28E-2</v>
      </c>
      <c r="P78" s="100">
        <v>1.21E-2</v>
      </c>
      <c r="Q78" s="100">
        <v>0.12100000000000001</v>
      </c>
      <c r="R78" s="100">
        <v>1.8700000000000001E-2</v>
      </c>
      <c r="S78" s="100">
        <v>0.16500000000000001</v>
      </c>
      <c r="T78" s="100">
        <v>1.21E-2</v>
      </c>
      <c r="U78" s="100">
        <v>0.12100000000000001</v>
      </c>
      <c r="V78" s="100">
        <v>1.1000000000000001E-2</v>
      </c>
      <c r="W78" s="100">
        <v>0.11000000000000001</v>
      </c>
      <c r="X78" s="100">
        <v>7.4800000000000014E-3</v>
      </c>
      <c r="Y78" s="100">
        <v>7.4800000000000005E-2</v>
      </c>
      <c r="Z78" s="100">
        <v>1.1000000000000001E-2</v>
      </c>
      <c r="AA78" s="100">
        <v>0.12100000000000001</v>
      </c>
      <c r="AB78" s="100">
        <v>1.54E-2</v>
      </c>
      <c r="AC78" s="100">
        <v>0.11000000000000001</v>
      </c>
      <c r="AD78" s="100">
        <v>1.1000000000000001E-2</v>
      </c>
      <c r="AE78" s="100">
        <v>0.11000000000000001</v>
      </c>
      <c r="AF78" s="100">
        <v>1.8700000000000001E-2</v>
      </c>
      <c r="AG78" s="100">
        <v>0.16500000000000001</v>
      </c>
      <c r="AH78" s="100">
        <v>1.4300000000000002E-2</v>
      </c>
      <c r="AI78" s="100">
        <v>0.14300000000000002</v>
      </c>
      <c r="AJ78" s="100">
        <v>1.3200000000000002E-2</v>
      </c>
      <c r="AK78" s="100">
        <v>0.13750000000000001</v>
      </c>
      <c r="AL78" s="100">
        <v>1.4300000000000002E-2</v>
      </c>
      <c r="AM78" s="100">
        <v>0.14300000000000002</v>
      </c>
      <c r="AN78" s="79" t="s">
        <v>1512</v>
      </c>
      <c r="AO78" s="79" t="s">
        <v>1517</v>
      </c>
      <c r="AP78" s="92">
        <v>271.52</v>
      </c>
      <c r="AQ78" s="92">
        <v>273.77</v>
      </c>
      <c r="AR78" s="92" t="s">
        <v>1476</v>
      </c>
      <c r="AS78" s="92"/>
      <c r="AT78" s="82" t="s">
        <v>1519</v>
      </c>
      <c r="AU78" s="82" t="s">
        <v>1520</v>
      </c>
      <c r="AV78" s="79" t="s">
        <v>1481</v>
      </c>
      <c r="AW78" s="80">
        <v>15000</v>
      </c>
      <c r="AX78" s="92" t="s">
        <v>1482</v>
      </c>
      <c r="AY78" s="92"/>
      <c r="AZ78" s="92"/>
      <c r="BA78" s="92">
        <v>913</v>
      </c>
      <c r="BB78" s="92">
        <v>3278</v>
      </c>
      <c r="BC78" s="92">
        <v>913</v>
      </c>
      <c r="BD78" s="92">
        <v>1540</v>
      </c>
      <c r="BE78" s="92">
        <v>550</v>
      </c>
      <c r="BF78" s="92">
        <v>1100</v>
      </c>
      <c r="BG78" s="92">
        <v>2519</v>
      </c>
      <c r="BH78" s="92">
        <v>1100</v>
      </c>
      <c r="BI78" s="92">
        <v>3278</v>
      </c>
      <c r="BJ78" s="92">
        <v>770</v>
      </c>
      <c r="BK78" s="92">
        <v>1699.5000000000002</v>
      </c>
      <c r="BL78" s="92">
        <v>770</v>
      </c>
      <c r="BM78" s="80" t="s">
        <v>1483</v>
      </c>
      <c r="BN78" s="79">
        <v>5.4</v>
      </c>
      <c r="BO78" s="79">
        <v>44</v>
      </c>
      <c r="BP78" s="80">
        <v>80000</v>
      </c>
      <c r="BQ78" s="80">
        <v>4800000</v>
      </c>
      <c r="BR78" s="79">
        <v>33.799999999999997</v>
      </c>
      <c r="BS78" s="79" t="s">
        <v>1484</v>
      </c>
      <c r="BT78" s="79" t="s">
        <v>1485</v>
      </c>
      <c r="BU78" s="79" t="s">
        <v>2</v>
      </c>
      <c r="BV78" s="79" t="s">
        <v>1521</v>
      </c>
      <c r="BW78" s="79" t="s">
        <v>1522</v>
      </c>
      <c r="BX78" s="79">
        <v>4150</v>
      </c>
      <c r="BY78" s="79">
        <v>7650</v>
      </c>
      <c r="BZ78" s="79">
        <v>150</v>
      </c>
      <c r="CA78" s="79">
        <v>270</v>
      </c>
      <c r="CB78" s="79" t="s">
        <v>2</v>
      </c>
      <c r="CC78" s="79" t="s">
        <v>2</v>
      </c>
      <c r="CD78" s="79" t="s">
        <v>2</v>
      </c>
      <c r="CE78" s="79" t="s">
        <v>2</v>
      </c>
      <c r="CF78" s="79" t="s">
        <v>2</v>
      </c>
      <c r="CG78" s="79">
        <v>1110</v>
      </c>
      <c r="CH78" s="79">
        <v>12</v>
      </c>
      <c r="CI78" s="79" t="s">
        <v>1523</v>
      </c>
      <c r="CJ78" s="79" t="s">
        <v>2</v>
      </c>
      <c r="CK78" s="79" t="s">
        <v>2</v>
      </c>
      <c r="CL78" s="79">
        <v>2000</v>
      </c>
      <c r="CM78" s="79" t="s">
        <v>2</v>
      </c>
      <c r="CN78" s="79" t="s">
        <v>2</v>
      </c>
      <c r="CO78" s="79" t="s">
        <v>1485</v>
      </c>
      <c r="CP78" s="79" t="s">
        <v>1488</v>
      </c>
      <c r="CQ78" s="79" t="s">
        <v>1489</v>
      </c>
      <c r="CR78" s="79" t="s">
        <v>1490</v>
      </c>
      <c r="CS78" s="79" t="s">
        <v>1491</v>
      </c>
      <c r="CT78" s="79" t="s">
        <v>590</v>
      </c>
      <c r="CU78" s="79"/>
      <c r="CV78" s="299"/>
      <c r="CW78" s="69" t="str">
        <f t="shared" si="4"/>
        <v>1102XP3AU0</v>
      </c>
      <c r="CX78" s="69" t="str">
        <f t="shared" si="3"/>
        <v>Ky</v>
      </c>
      <c r="CY78" s="116" t="s">
        <v>156</v>
      </c>
      <c r="CZ78" s="69" t="str">
        <f t="shared" si="5"/>
        <v>MFD-Colour_Ky_H_3Y</v>
      </c>
    </row>
    <row r="79" spans="1:104" ht="12.75" customHeight="1" x14ac:dyDescent="0.2">
      <c r="A79" s="69" t="s">
        <v>1469</v>
      </c>
      <c r="B79" s="69" t="s">
        <v>127</v>
      </c>
      <c r="C79" s="69" t="s">
        <v>7</v>
      </c>
      <c r="D79" s="69" t="s">
        <v>1475</v>
      </c>
      <c r="E79" s="70" t="s">
        <v>156</v>
      </c>
      <c r="F79" s="70">
        <v>4</v>
      </c>
      <c r="G79" s="69" t="s">
        <v>53</v>
      </c>
      <c r="H79" s="135" t="s">
        <v>1506</v>
      </c>
      <c r="I79" s="135" t="s">
        <v>1507</v>
      </c>
      <c r="J79" s="135">
        <v>83</v>
      </c>
      <c r="K79" s="136">
        <v>5000000</v>
      </c>
      <c r="L79" s="136">
        <v>83000</v>
      </c>
      <c r="M79" s="137">
        <v>13581.7</v>
      </c>
      <c r="N79" s="138">
        <v>5.28E-3</v>
      </c>
      <c r="O79" s="138">
        <v>5.28E-2</v>
      </c>
      <c r="P79" s="100">
        <v>1.21E-2</v>
      </c>
      <c r="Q79" s="100">
        <v>0.12100000000000001</v>
      </c>
      <c r="R79" s="100">
        <v>1.8700000000000001E-2</v>
      </c>
      <c r="S79" s="100">
        <v>0.16500000000000001</v>
      </c>
      <c r="T79" s="100">
        <v>1.21E-2</v>
      </c>
      <c r="U79" s="100">
        <v>0.12100000000000001</v>
      </c>
      <c r="V79" s="100">
        <v>1.1000000000000001E-2</v>
      </c>
      <c r="W79" s="100">
        <v>0.11000000000000001</v>
      </c>
      <c r="X79" s="100">
        <v>7.4800000000000014E-3</v>
      </c>
      <c r="Y79" s="100">
        <v>7.4800000000000005E-2</v>
      </c>
      <c r="Z79" s="100">
        <v>1.1000000000000001E-2</v>
      </c>
      <c r="AA79" s="100">
        <v>0.12100000000000001</v>
      </c>
      <c r="AB79" s="100">
        <v>1.54E-2</v>
      </c>
      <c r="AC79" s="100">
        <v>0.11000000000000001</v>
      </c>
      <c r="AD79" s="100">
        <v>1.1000000000000001E-2</v>
      </c>
      <c r="AE79" s="100">
        <v>0.11000000000000001</v>
      </c>
      <c r="AF79" s="100">
        <v>1.8700000000000001E-2</v>
      </c>
      <c r="AG79" s="100">
        <v>0.16500000000000001</v>
      </c>
      <c r="AH79" s="100">
        <v>1.4300000000000002E-2</v>
      </c>
      <c r="AI79" s="100">
        <v>0.14300000000000002</v>
      </c>
      <c r="AJ79" s="100">
        <v>1.3200000000000002E-2</v>
      </c>
      <c r="AK79" s="100">
        <v>0.13750000000000001</v>
      </c>
      <c r="AL79" s="100">
        <v>1.4300000000000002E-2</v>
      </c>
      <c r="AM79" s="100">
        <v>0.14300000000000002</v>
      </c>
      <c r="AN79" s="79" t="s">
        <v>1512</v>
      </c>
      <c r="AO79" s="79" t="s">
        <v>1517</v>
      </c>
      <c r="AP79" s="92">
        <v>271.52</v>
      </c>
      <c r="AQ79" s="92">
        <v>273.77</v>
      </c>
      <c r="AR79" s="92" t="s">
        <v>1476</v>
      </c>
      <c r="AS79" s="92"/>
      <c r="AT79" s="82" t="s">
        <v>1519</v>
      </c>
      <c r="AU79" s="82" t="s">
        <v>1520</v>
      </c>
      <c r="AV79" s="79" t="s">
        <v>1481</v>
      </c>
      <c r="AW79" s="80">
        <v>15000</v>
      </c>
      <c r="AX79" s="92" t="s">
        <v>1482</v>
      </c>
      <c r="AY79" s="92"/>
      <c r="AZ79" s="92"/>
      <c r="BA79" s="92">
        <v>913</v>
      </c>
      <c r="BB79" s="92">
        <v>3278</v>
      </c>
      <c r="BC79" s="92">
        <v>913</v>
      </c>
      <c r="BD79" s="92">
        <v>1540</v>
      </c>
      <c r="BE79" s="92">
        <v>550</v>
      </c>
      <c r="BF79" s="92">
        <v>1100</v>
      </c>
      <c r="BG79" s="92">
        <v>2519</v>
      </c>
      <c r="BH79" s="92">
        <v>1100</v>
      </c>
      <c r="BI79" s="92">
        <v>3278</v>
      </c>
      <c r="BJ79" s="92">
        <v>770</v>
      </c>
      <c r="BK79" s="92">
        <v>1699.5000000000002</v>
      </c>
      <c r="BL79" s="92">
        <v>770</v>
      </c>
      <c r="BM79" s="80" t="s">
        <v>1483</v>
      </c>
      <c r="BN79" s="79">
        <v>4.8</v>
      </c>
      <c r="BO79" s="79">
        <v>44</v>
      </c>
      <c r="BP79" s="80">
        <v>80000</v>
      </c>
      <c r="BQ79" s="80">
        <v>4800000</v>
      </c>
      <c r="BR79" s="79">
        <v>34</v>
      </c>
      <c r="BS79" s="79" t="s">
        <v>1484</v>
      </c>
      <c r="BT79" s="79" t="s">
        <v>1485</v>
      </c>
      <c r="BU79" s="79" t="s">
        <v>2</v>
      </c>
      <c r="BV79" s="79" t="s">
        <v>1521</v>
      </c>
      <c r="BW79" s="79" t="s">
        <v>1522</v>
      </c>
      <c r="BX79" s="79">
        <v>4150</v>
      </c>
      <c r="BY79" s="79">
        <v>7650</v>
      </c>
      <c r="BZ79" s="79">
        <v>150</v>
      </c>
      <c r="CA79" s="79">
        <v>270</v>
      </c>
      <c r="CB79" s="79" t="s">
        <v>2</v>
      </c>
      <c r="CC79" s="79" t="s">
        <v>2</v>
      </c>
      <c r="CD79" s="79" t="s">
        <v>2</v>
      </c>
      <c r="CE79" s="79" t="s">
        <v>2</v>
      </c>
      <c r="CF79" s="79" t="s">
        <v>2</v>
      </c>
      <c r="CG79" s="79">
        <v>1170</v>
      </c>
      <c r="CH79" s="79">
        <v>12</v>
      </c>
      <c r="CI79" s="79" t="s">
        <v>1523</v>
      </c>
      <c r="CJ79" s="79" t="s">
        <v>2</v>
      </c>
      <c r="CK79" s="79" t="s">
        <v>2</v>
      </c>
      <c r="CL79" s="79">
        <v>2000</v>
      </c>
      <c r="CM79" s="79" t="s">
        <v>2</v>
      </c>
      <c r="CN79" s="79" t="s">
        <v>2</v>
      </c>
      <c r="CO79" s="79" t="s">
        <v>1485</v>
      </c>
      <c r="CP79" s="79" t="s">
        <v>1488</v>
      </c>
      <c r="CQ79" s="79" t="s">
        <v>1489</v>
      </c>
      <c r="CR79" s="79" t="s">
        <v>1490</v>
      </c>
      <c r="CS79" s="79" t="s">
        <v>1491</v>
      </c>
      <c r="CT79" s="79" t="s">
        <v>590</v>
      </c>
      <c r="CU79" s="79"/>
      <c r="CV79" s="299"/>
      <c r="CW79" s="69" t="str">
        <f t="shared" si="4"/>
        <v>1102XN3AU0</v>
      </c>
      <c r="CX79" s="69" t="str">
        <f t="shared" si="3"/>
        <v>Ky</v>
      </c>
      <c r="CY79" s="116" t="s">
        <v>156</v>
      </c>
      <c r="CZ79" s="69" t="str">
        <f t="shared" si="5"/>
        <v>MFD-Colour_Ky_H_4Y</v>
      </c>
    </row>
    <row r="80" spans="1:104" ht="12.75" customHeight="1" x14ac:dyDescent="0.2">
      <c r="A80" s="69" t="s">
        <v>1874</v>
      </c>
      <c r="B80" s="69" t="s">
        <v>158</v>
      </c>
      <c r="C80" s="69" t="s">
        <v>7</v>
      </c>
      <c r="D80" s="69" t="s">
        <v>1475</v>
      </c>
      <c r="E80" s="70" t="s">
        <v>159</v>
      </c>
      <c r="F80" s="70">
        <v>1</v>
      </c>
      <c r="G80" s="69" t="s">
        <v>1806</v>
      </c>
      <c r="H80" s="72" t="s">
        <v>1807</v>
      </c>
      <c r="I80" s="72" t="s">
        <v>1807</v>
      </c>
      <c r="J80" s="72"/>
      <c r="K80" s="73"/>
      <c r="L80" s="73"/>
      <c r="M80" s="74"/>
      <c r="N80" s="75"/>
      <c r="O80" s="75"/>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101"/>
      <c r="AO80" s="91"/>
      <c r="AP80" s="91"/>
      <c r="AQ80" s="91"/>
      <c r="AR80" s="82"/>
      <c r="AS80" s="125"/>
      <c r="AT80" s="82"/>
      <c r="AU80" s="82"/>
      <c r="AV80" s="82"/>
      <c r="AW80" s="82"/>
      <c r="AX80" s="82"/>
      <c r="AY80" s="77"/>
      <c r="AZ80" s="91"/>
      <c r="BA80" s="91"/>
      <c r="BB80" s="91"/>
      <c r="BC80" s="91"/>
      <c r="BD80" s="91"/>
      <c r="BE80" s="91"/>
      <c r="BF80" s="91"/>
      <c r="BG80" s="91"/>
      <c r="BH80" s="91"/>
      <c r="BI80" s="91"/>
      <c r="BJ80" s="91"/>
      <c r="BK80" s="92"/>
      <c r="BL80" s="91"/>
      <c r="BM80" s="81"/>
      <c r="BN80" s="81"/>
      <c r="BO80" s="81"/>
      <c r="BP80" s="93"/>
      <c r="BQ80" s="93"/>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101"/>
      <c r="CP80" s="101"/>
      <c r="CQ80" s="101"/>
      <c r="CR80" s="101"/>
      <c r="CS80" s="101"/>
      <c r="CT80" s="101"/>
      <c r="CU80" s="101"/>
      <c r="CV80" s="299"/>
      <c r="CW80" s="69" t="str">
        <f t="shared" si="4"/>
        <v/>
      </c>
      <c r="CX80" s="69" t="str">
        <f t="shared" si="3"/>
        <v/>
      </c>
      <c r="CY80" s="116" t="s">
        <v>159</v>
      </c>
      <c r="CZ80" s="69" t="str">
        <f t="shared" si="5"/>
        <v>MFD-BW_Ky_L_1N</v>
      </c>
    </row>
    <row r="81" spans="1:104" ht="12.75" customHeight="1" x14ac:dyDescent="0.2">
      <c r="A81" s="69" t="s">
        <v>1875</v>
      </c>
      <c r="B81" s="69" t="s">
        <v>158</v>
      </c>
      <c r="C81" s="69" t="s">
        <v>7</v>
      </c>
      <c r="D81" s="69" t="s">
        <v>1475</v>
      </c>
      <c r="E81" s="70" t="s">
        <v>159</v>
      </c>
      <c r="F81" s="70">
        <v>2</v>
      </c>
      <c r="G81" s="69" t="s">
        <v>1806</v>
      </c>
      <c r="H81" s="135" t="s">
        <v>2030</v>
      </c>
      <c r="I81" s="135" t="s">
        <v>2031</v>
      </c>
      <c r="J81" s="135">
        <v>35</v>
      </c>
      <c r="K81" s="136">
        <v>200000</v>
      </c>
      <c r="L81" s="136">
        <v>3300</v>
      </c>
      <c r="M81" s="137">
        <v>477.4</v>
      </c>
      <c r="N81" s="138">
        <v>2.0899999999999998E-2</v>
      </c>
      <c r="O81" s="138"/>
      <c r="P81" s="100">
        <v>3.8500000000000006E-2</v>
      </c>
      <c r="Q81" s="83"/>
      <c r="R81" s="100">
        <v>5.8300000000000005E-2</v>
      </c>
      <c r="S81" s="83"/>
      <c r="T81" s="100">
        <v>3.8500000000000006E-2</v>
      </c>
      <c r="U81" s="83"/>
      <c r="V81" s="100">
        <v>3.8500000000000006E-2</v>
      </c>
      <c r="W81" s="83"/>
      <c r="X81" s="100">
        <v>2.7500000000000004E-2</v>
      </c>
      <c r="Y81" s="83"/>
      <c r="Z81" s="100">
        <v>2.7500000000000004E-2</v>
      </c>
      <c r="AA81" s="83"/>
      <c r="AB81" s="83">
        <v>2.6400000000000003E-2</v>
      </c>
      <c r="AC81" s="83"/>
      <c r="AD81" s="100">
        <v>2.7500000000000004E-2</v>
      </c>
      <c r="AE81" s="83"/>
      <c r="AF81" s="100">
        <v>5.8300000000000005E-2</v>
      </c>
      <c r="AG81" s="83"/>
      <c r="AH81" s="100">
        <v>2.6400000000000003E-2</v>
      </c>
      <c r="AI81" s="83"/>
      <c r="AJ81" s="100">
        <v>3.8500000000000006E-2</v>
      </c>
      <c r="AK81" s="83"/>
      <c r="AL81" s="100">
        <v>2.6400000000000003E-2</v>
      </c>
      <c r="AM81" s="83"/>
      <c r="AN81" s="79" t="s">
        <v>2032</v>
      </c>
      <c r="AO81" s="79" t="s">
        <v>2033</v>
      </c>
      <c r="AP81" s="92">
        <v>92.57</v>
      </c>
      <c r="AQ81" s="123"/>
      <c r="AR81" s="80" t="s">
        <v>1476</v>
      </c>
      <c r="AS81" s="92"/>
      <c r="AT81" s="82" t="s">
        <v>2034</v>
      </c>
      <c r="AU81" s="82">
        <v>167.36</v>
      </c>
      <c r="AV81" s="79" t="s">
        <v>1481</v>
      </c>
      <c r="AW81" s="84">
        <v>15000</v>
      </c>
      <c r="AX81" s="92" t="s">
        <v>1482</v>
      </c>
      <c r="AY81" s="92"/>
      <c r="AZ81" s="92"/>
      <c r="BA81" s="92">
        <v>110</v>
      </c>
      <c r="BB81" s="92">
        <v>913</v>
      </c>
      <c r="BC81" s="92">
        <v>110</v>
      </c>
      <c r="BD81" s="92">
        <v>176</v>
      </c>
      <c r="BE81" s="92">
        <v>110</v>
      </c>
      <c r="BF81" s="92">
        <v>110</v>
      </c>
      <c r="BG81" s="92">
        <v>495</v>
      </c>
      <c r="BH81" s="92">
        <v>110</v>
      </c>
      <c r="BI81" s="92">
        <v>913</v>
      </c>
      <c r="BJ81" s="92">
        <v>275</v>
      </c>
      <c r="BK81" s="92">
        <v>335.5</v>
      </c>
      <c r="BL81" s="92">
        <v>275</v>
      </c>
      <c r="BM81" s="79" t="s">
        <v>1492</v>
      </c>
      <c r="BN81" s="79">
        <v>6.9</v>
      </c>
      <c r="BO81" s="79">
        <v>20</v>
      </c>
      <c r="BP81" s="80">
        <v>3300</v>
      </c>
      <c r="BQ81" s="80">
        <v>200000</v>
      </c>
      <c r="BR81" s="79">
        <v>47.2</v>
      </c>
      <c r="BS81" s="79" t="s">
        <v>1484</v>
      </c>
      <c r="BT81" s="79" t="s">
        <v>1485</v>
      </c>
      <c r="BU81" s="79" t="s">
        <v>2</v>
      </c>
      <c r="BV81" s="79" t="s">
        <v>1492</v>
      </c>
      <c r="BW81" s="79" t="s">
        <v>1493</v>
      </c>
      <c r="BX81" s="79">
        <v>350</v>
      </c>
      <c r="BY81" s="79">
        <v>850</v>
      </c>
      <c r="BZ81" s="79">
        <v>100</v>
      </c>
      <c r="CA81" s="79">
        <v>50</v>
      </c>
      <c r="CB81" s="79" t="s">
        <v>2</v>
      </c>
      <c r="CC81" s="79" t="s">
        <v>2</v>
      </c>
      <c r="CD81" s="79" t="s">
        <v>2</v>
      </c>
      <c r="CE81" s="79" t="s">
        <v>3</v>
      </c>
      <c r="CF81" s="79" t="s">
        <v>2</v>
      </c>
      <c r="CG81" s="79">
        <v>661</v>
      </c>
      <c r="CH81" s="79">
        <v>24</v>
      </c>
      <c r="CI81" s="79" t="s">
        <v>536</v>
      </c>
      <c r="CJ81" s="79" t="s">
        <v>2</v>
      </c>
      <c r="CK81" s="79" t="s">
        <v>2</v>
      </c>
      <c r="CL81" s="79">
        <v>200</v>
      </c>
      <c r="CM81" s="79" t="s">
        <v>2</v>
      </c>
      <c r="CN81" s="79" t="s">
        <v>2</v>
      </c>
      <c r="CO81" s="79" t="s">
        <v>1485</v>
      </c>
      <c r="CP81" s="79" t="s">
        <v>1488</v>
      </c>
      <c r="CQ81" s="79" t="s">
        <v>1489</v>
      </c>
      <c r="CR81" s="79" t="s">
        <v>1490</v>
      </c>
      <c r="CS81" s="79" t="s">
        <v>1491</v>
      </c>
      <c r="CT81" s="79" t="s">
        <v>2</v>
      </c>
      <c r="CU81" s="79" t="s">
        <v>1495</v>
      </c>
      <c r="CV81" s="299"/>
      <c r="CW81" s="69" t="str">
        <f t="shared" si="4"/>
        <v>110C3C3AU0</v>
      </c>
      <c r="CX81" s="69" t="str">
        <f t="shared" si="3"/>
        <v>Ky</v>
      </c>
      <c r="CY81" s="116" t="s">
        <v>159</v>
      </c>
      <c r="CZ81" s="69" t="str">
        <f t="shared" si="5"/>
        <v>MFD-BW_Ky_L_2Y</v>
      </c>
    </row>
    <row r="82" spans="1:104" ht="12.75" customHeight="1" x14ac:dyDescent="0.2">
      <c r="A82" s="69" t="s">
        <v>1876</v>
      </c>
      <c r="B82" s="69" t="s">
        <v>158</v>
      </c>
      <c r="C82" s="69" t="s">
        <v>7</v>
      </c>
      <c r="D82" s="69" t="s">
        <v>1475</v>
      </c>
      <c r="E82" s="70" t="s">
        <v>159</v>
      </c>
      <c r="F82" s="70">
        <v>3</v>
      </c>
      <c r="G82" s="69" t="s">
        <v>1806</v>
      </c>
      <c r="H82" s="135" t="s">
        <v>1524</v>
      </c>
      <c r="I82" s="135" t="s">
        <v>1982</v>
      </c>
      <c r="J82" s="135">
        <v>32</v>
      </c>
      <c r="K82" s="136">
        <v>1800000</v>
      </c>
      <c r="L82" s="136">
        <v>30000</v>
      </c>
      <c r="M82" s="137">
        <v>2515.6999999999998</v>
      </c>
      <c r="N82" s="138">
        <v>6.6E-3</v>
      </c>
      <c r="O82" s="138"/>
      <c r="P82" s="100">
        <v>1.21E-2</v>
      </c>
      <c r="Q82" s="83"/>
      <c r="R82" s="100">
        <v>2.8600000000000004E-2</v>
      </c>
      <c r="S82" s="83"/>
      <c r="T82" s="100">
        <v>1.21E-2</v>
      </c>
      <c r="U82" s="83"/>
      <c r="V82" s="100">
        <v>2.2000000000000002E-2</v>
      </c>
      <c r="W82" s="83"/>
      <c r="X82" s="100">
        <v>1.2100000000000001E-2</v>
      </c>
      <c r="Y82" s="83"/>
      <c r="Z82" s="100">
        <v>1.54E-2</v>
      </c>
      <c r="AA82" s="83"/>
      <c r="AB82" s="83">
        <v>1.9800000000000005E-2</v>
      </c>
      <c r="AC82" s="83"/>
      <c r="AD82" s="100">
        <v>1.54E-2</v>
      </c>
      <c r="AE82" s="83"/>
      <c r="AF82" s="100">
        <v>2.8600000000000004E-2</v>
      </c>
      <c r="AG82" s="83"/>
      <c r="AH82" s="100">
        <v>1.9800000000000005E-2</v>
      </c>
      <c r="AI82" s="83"/>
      <c r="AJ82" s="100">
        <v>2.2000000000000002E-2</v>
      </c>
      <c r="AK82" s="83"/>
      <c r="AL82" s="100">
        <v>1.9800000000000005E-2</v>
      </c>
      <c r="AM82" s="83"/>
      <c r="AN82" s="79" t="s">
        <v>1527</v>
      </c>
      <c r="AO82" s="71" t="s">
        <v>1530</v>
      </c>
      <c r="AP82" s="92">
        <v>83.21</v>
      </c>
      <c r="AQ82" s="123"/>
      <c r="AR82" s="80" t="s">
        <v>1476</v>
      </c>
      <c r="AS82" s="92"/>
      <c r="AT82" s="82" t="s">
        <v>1533</v>
      </c>
      <c r="AU82" s="82">
        <v>717.15</v>
      </c>
      <c r="AV82" s="79" t="s">
        <v>1481</v>
      </c>
      <c r="AW82" s="84">
        <v>15000</v>
      </c>
      <c r="AX82" s="92" t="s">
        <v>1482</v>
      </c>
      <c r="AY82" s="92"/>
      <c r="AZ82" s="92"/>
      <c r="BA82" s="92">
        <v>913</v>
      </c>
      <c r="BB82" s="92">
        <v>2310</v>
      </c>
      <c r="BC82" s="92">
        <v>913</v>
      </c>
      <c r="BD82" s="92">
        <v>550</v>
      </c>
      <c r="BE82" s="92">
        <v>550</v>
      </c>
      <c r="BF82" s="92">
        <v>495</v>
      </c>
      <c r="BG82" s="92">
        <v>1100</v>
      </c>
      <c r="BH82" s="92">
        <v>495</v>
      </c>
      <c r="BI82" s="92">
        <v>2310</v>
      </c>
      <c r="BJ82" s="92">
        <v>495</v>
      </c>
      <c r="BK82" s="92">
        <v>709.50000000000011</v>
      </c>
      <c r="BL82" s="92">
        <v>495</v>
      </c>
      <c r="BM82" s="79" t="s">
        <v>1483</v>
      </c>
      <c r="BN82" s="79">
        <v>4.9000000000000004</v>
      </c>
      <c r="BO82" s="79">
        <v>18</v>
      </c>
      <c r="BP82" s="80">
        <v>30000</v>
      </c>
      <c r="BQ82" s="80">
        <v>1800000</v>
      </c>
      <c r="BR82" s="79">
        <v>46.9</v>
      </c>
      <c r="BS82" s="79" t="s">
        <v>1484</v>
      </c>
      <c r="BT82" s="79" t="s">
        <v>1485</v>
      </c>
      <c r="BU82" s="79" t="s">
        <v>2</v>
      </c>
      <c r="BV82" s="79" t="s">
        <v>1483</v>
      </c>
      <c r="BW82" s="79" t="s">
        <v>1486</v>
      </c>
      <c r="BX82" s="79">
        <v>1100</v>
      </c>
      <c r="BY82" s="79">
        <v>4100</v>
      </c>
      <c r="BZ82" s="79">
        <v>100</v>
      </c>
      <c r="CA82" s="79">
        <v>50</v>
      </c>
      <c r="CB82" s="79" t="s">
        <v>2</v>
      </c>
      <c r="CC82" s="79" t="s">
        <v>2</v>
      </c>
      <c r="CD82" s="79" t="s">
        <v>2</v>
      </c>
      <c r="CE82" s="79" t="s">
        <v>3</v>
      </c>
      <c r="CF82" s="79" t="s">
        <v>2</v>
      </c>
      <c r="CG82" s="79">
        <v>510</v>
      </c>
      <c r="CH82" s="79">
        <v>12</v>
      </c>
      <c r="CI82" s="79" t="s">
        <v>50</v>
      </c>
      <c r="CJ82" s="79" t="s">
        <v>2</v>
      </c>
      <c r="CK82" s="79" t="s">
        <v>2</v>
      </c>
      <c r="CL82" s="79">
        <v>2000</v>
      </c>
      <c r="CM82" s="79" t="s">
        <v>2</v>
      </c>
      <c r="CN82" s="79" t="s">
        <v>2</v>
      </c>
      <c r="CO82" s="79" t="s">
        <v>1485</v>
      </c>
      <c r="CP82" s="79" t="s">
        <v>1488</v>
      </c>
      <c r="CQ82" s="79" t="s">
        <v>1489</v>
      </c>
      <c r="CR82" s="79" t="s">
        <v>1490</v>
      </c>
      <c r="CS82" s="79" t="s">
        <v>1491</v>
      </c>
      <c r="CT82" s="79" t="s">
        <v>3</v>
      </c>
      <c r="CU82" s="79"/>
      <c r="CV82" s="299"/>
      <c r="CW82" s="69" t="str">
        <f t="shared" si="4"/>
        <v>1102ZT3AU0</v>
      </c>
      <c r="CX82" s="69" t="str">
        <f t="shared" si="3"/>
        <v>Ky</v>
      </c>
      <c r="CY82" s="116" t="s">
        <v>159</v>
      </c>
      <c r="CZ82" s="69" t="str">
        <f t="shared" si="5"/>
        <v>MFD-BW_Ky_L_3Y</v>
      </c>
    </row>
    <row r="83" spans="1:104" ht="12.75" customHeight="1" x14ac:dyDescent="0.2">
      <c r="A83" s="69" t="s">
        <v>1877</v>
      </c>
      <c r="B83" s="69" t="s">
        <v>158</v>
      </c>
      <c r="C83" s="69" t="s">
        <v>7</v>
      </c>
      <c r="D83" s="69" t="s">
        <v>1475</v>
      </c>
      <c r="E83" s="70" t="s">
        <v>157</v>
      </c>
      <c r="F83" s="70">
        <v>1</v>
      </c>
      <c r="G83" s="69" t="s">
        <v>52</v>
      </c>
      <c r="H83" s="135" t="s">
        <v>1919</v>
      </c>
      <c r="I83" s="135" t="s">
        <v>1983</v>
      </c>
      <c r="J83" s="135">
        <v>40</v>
      </c>
      <c r="K83" s="136">
        <v>200000</v>
      </c>
      <c r="L83" s="136">
        <v>3300</v>
      </c>
      <c r="M83" s="137">
        <v>700.7</v>
      </c>
      <c r="N83" s="138">
        <v>1.43E-2</v>
      </c>
      <c r="O83" s="138"/>
      <c r="P83" s="100">
        <v>3.8500000000000006E-2</v>
      </c>
      <c r="Q83" s="83"/>
      <c r="R83" s="100">
        <v>5.8300000000000005E-2</v>
      </c>
      <c r="S83" s="83"/>
      <c r="T83" s="100">
        <v>3.8500000000000006E-2</v>
      </c>
      <c r="U83" s="83"/>
      <c r="V83" s="100">
        <v>3.3000000000000002E-2</v>
      </c>
      <c r="W83" s="83"/>
      <c r="X83" s="100">
        <v>2.4200000000000003E-2</v>
      </c>
      <c r="Y83" s="83"/>
      <c r="Z83" s="100">
        <v>2.4200000000000003E-2</v>
      </c>
      <c r="AA83" s="83"/>
      <c r="AB83" s="83">
        <v>2.2000000000000002E-2</v>
      </c>
      <c r="AC83" s="83"/>
      <c r="AD83" s="100">
        <v>2.4200000000000003E-2</v>
      </c>
      <c r="AE83" s="83"/>
      <c r="AF83" s="100">
        <v>5.8300000000000005E-2</v>
      </c>
      <c r="AG83" s="83"/>
      <c r="AH83" s="100">
        <v>1.7600000000000001E-2</v>
      </c>
      <c r="AI83" s="83"/>
      <c r="AJ83" s="100">
        <v>3.3000000000000002E-2</v>
      </c>
      <c r="AK83" s="83"/>
      <c r="AL83" s="100">
        <v>1.7600000000000001E-2</v>
      </c>
      <c r="AM83" s="83"/>
      <c r="AN83" s="71" t="s">
        <v>1920</v>
      </c>
      <c r="AO83" s="71" t="s">
        <v>1921</v>
      </c>
      <c r="AP83" s="92">
        <v>207.57</v>
      </c>
      <c r="AQ83" s="123"/>
      <c r="AR83" s="101" t="s">
        <v>1476</v>
      </c>
      <c r="AS83" s="125"/>
      <c r="AT83" s="82" t="s">
        <v>1922</v>
      </c>
      <c r="AU83" s="82">
        <v>167.37</v>
      </c>
      <c r="AV83" s="79" t="s">
        <v>1481</v>
      </c>
      <c r="AW83" s="84">
        <v>15000</v>
      </c>
      <c r="AX83" s="92" t="s">
        <v>1482</v>
      </c>
      <c r="AY83" s="92"/>
      <c r="AZ83" s="92"/>
      <c r="BA83" s="92">
        <v>110</v>
      </c>
      <c r="BB83" s="92">
        <v>913</v>
      </c>
      <c r="BC83" s="92">
        <v>110</v>
      </c>
      <c r="BD83" s="92">
        <v>176</v>
      </c>
      <c r="BE83" s="92">
        <v>110</v>
      </c>
      <c r="BF83" s="92">
        <v>110</v>
      </c>
      <c r="BG83" s="92">
        <v>495</v>
      </c>
      <c r="BH83" s="92">
        <v>110</v>
      </c>
      <c r="BI83" s="92">
        <v>913</v>
      </c>
      <c r="BJ83" s="92">
        <v>275</v>
      </c>
      <c r="BK83" s="92">
        <v>335.5</v>
      </c>
      <c r="BL83" s="92">
        <v>275</v>
      </c>
      <c r="BM83" s="79" t="s">
        <v>1492</v>
      </c>
      <c r="BN83" s="79">
        <v>6.4</v>
      </c>
      <c r="BO83" s="79">
        <v>19</v>
      </c>
      <c r="BP83" s="80">
        <v>3300</v>
      </c>
      <c r="BQ83" s="80">
        <v>200000</v>
      </c>
      <c r="BR83" s="79">
        <v>48</v>
      </c>
      <c r="BS83" s="79" t="s">
        <v>1484</v>
      </c>
      <c r="BT83" s="79" t="s">
        <v>1485</v>
      </c>
      <c r="BU83" s="79" t="s">
        <v>2</v>
      </c>
      <c r="BV83" s="79" t="s">
        <v>1492</v>
      </c>
      <c r="BW83" s="79" t="s">
        <v>1493</v>
      </c>
      <c r="BX83" s="79">
        <v>350</v>
      </c>
      <c r="BY83" s="79">
        <v>850</v>
      </c>
      <c r="BZ83" s="79">
        <v>100</v>
      </c>
      <c r="CA83" s="79">
        <v>50</v>
      </c>
      <c r="CB83" s="79" t="s">
        <v>2</v>
      </c>
      <c r="CC83" s="79" t="s">
        <v>2</v>
      </c>
      <c r="CD83" s="79" t="s">
        <v>2</v>
      </c>
      <c r="CE83" s="79" t="s">
        <v>3</v>
      </c>
      <c r="CF83" s="79" t="s">
        <v>2</v>
      </c>
      <c r="CG83" s="79">
        <v>574.4</v>
      </c>
      <c r="CH83" s="79">
        <v>24</v>
      </c>
      <c r="CI83" s="79" t="s">
        <v>1556</v>
      </c>
      <c r="CJ83" s="79" t="s">
        <v>2</v>
      </c>
      <c r="CK83" s="79" t="s">
        <v>2</v>
      </c>
      <c r="CL83" s="79">
        <v>200</v>
      </c>
      <c r="CM83" s="79" t="s">
        <v>2</v>
      </c>
      <c r="CN83" s="79" t="s">
        <v>2</v>
      </c>
      <c r="CO83" s="79" t="s">
        <v>1485</v>
      </c>
      <c r="CP83" s="79" t="s">
        <v>1488</v>
      </c>
      <c r="CQ83" s="79" t="s">
        <v>1489</v>
      </c>
      <c r="CR83" s="79" t="s">
        <v>1490</v>
      </c>
      <c r="CS83" s="79" t="s">
        <v>1491</v>
      </c>
      <c r="CT83" s="79" t="s">
        <v>3</v>
      </c>
      <c r="CU83" s="79"/>
      <c r="CV83" s="299"/>
      <c r="CW83" s="69" t="str">
        <f t="shared" si="4"/>
        <v>110C143AU0</v>
      </c>
      <c r="CX83" s="69" t="str">
        <f t="shared" si="3"/>
        <v>Ky</v>
      </c>
      <c r="CY83" s="116" t="s">
        <v>157</v>
      </c>
      <c r="CZ83" s="69" t="str">
        <f t="shared" si="5"/>
        <v>MFD-BW_Ky_M_1Y</v>
      </c>
    </row>
    <row r="84" spans="1:104" ht="12.75" customHeight="1" x14ac:dyDescent="0.2">
      <c r="A84" s="69" t="s">
        <v>1878</v>
      </c>
      <c r="B84" s="69" t="s">
        <v>158</v>
      </c>
      <c r="C84" s="69" t="s">
        <v>7</v>
      </c>
      <c r="D84" s="69" t="s">
        <v>1475</v>
      </c>
      <c r="E84" s="70" t="s">
        <v>157</v>
      </c>
      <c r="F84" s="70">
        <v>2</v>
      </c>
      <c r="G84" s="69" t="s">
        <v>52</v>
      </c>
      <c r="H84" s="135" t="s">
        <v>1525</v>
      </c>
      <c r="I84" s="135" t="s">
        <v>1984</v>
      </c>
      <c r="J84" s="135">
        <v>40</v>
      </c>
      <c r="K84" s="136">
        <v>1800000</v>
      </c>
      <c r="L84" s="136">
        <v>30000</v>
      </c>
      <c r="M84" s="137">
        <v>3063.5</v>
      </c>
      <c r="N84" s="138">
        <v>6.6E-3</v>
      </c>
      <c r="O84" s="138"/>
      <c r="P84" s="100">
        <v>1.21E-2</v>
      </c>
      <c r="Q84" s="83"/>
      <c r="R84" s="100">
        <v>2.8600000000000004E-2</v>
      </c>
      <c r="S84" s="83"/>
      <c r="T84" s="100">
        <v>1.21E-2</v>
      </c>
      <c r="U84" s="83"/>
      <c r="V84" s="100">
        <v>1.1000000000000001E-2</v>
      </c>
      <c r="W84" s="83"/>
      <c r="X84" s="100">
        <v>1.2100000000000001E-2</v>
      </c>
      <c r="Y84" s="83"/>
      <c r="Z84" s="100">
        <v>1.54E-2</v>
      </c>
      <c r="AA84" s="83"/>
      <c r="AB84" s="83">
        <v>1.9800000000000005E-2</v>
      </c>
      <c r="AC84" s="83"/>
      <c r="AD84" s="100">
        <v>1.54E-2</v>
      </c>
      <c r="AE84" s="83"/>
      <c r="AF84" s="100">
        <v>2.8600000000000004E-2</v>
      </c>
      <c r="AG84" s="100"/>
      <c r="AH84" s="100">
        <v>1.9800000000000005E-2</v>
      </c>
      <c r="AI84" s="83"/>
      <c r="AJ84" s="100">
        <v>1.1000000000000001E-2</v>
      </c>
      <c r="AK84" s="83"/>
      <c r="AL84" s="100">
        <v>1.9800000000000005E-2</v>
      </c>
      <c r="AM84" s="83"/>
      <c r="AN84" s="71" t="s">
        <v>1528</v>
      </c>
      <c r="AO84" s="71" t="s">
        <v>1531</v>
      </c>
      <c r="AP84" s="92">
        <v>120.62</v>
      </c>
      <c r="AQ84" s="123"/>
      <c r="AR84" s="80" t="s">
        <v>1476</v>
      </c>
      <c r="AS84" s="92"/>
      <c r="AT84" s="82" t="s">
        <v>1533</v>
      </c>
      <c r="AU84" s="82">
        <v>717.15</v>
      </c>
      <c r="AV84" s="79" t="s">
        <v>1481</v>
      </c>
      <c r="AW84" s="84">
        <v>15000</v>
      </c>
      <c r="AX84" s="92" t="s">
        <v>1482</v>
      </c>
      <c r="AY84" s="92"/>
      <c r="AZ84" s="92"/>
      <c r="BA84" s="92">
        <v>913</v>
      </c>
      <c r="BB84" s="92">
        <v>2310</v>
      </c>
      <c r="BC84" s="92">
        <v>913</v>
      </c>
      <c r="BD84" s="92">
        <v>550</v>
      </c>
      <c r="BE84" s="92">
        <v>550</v>
      </c>
      <c r="BF84" s="92">
        <v>495</v>
      </c>
      <c r="BG84" s="92">
        <v>1100</v>
      </c>
      <c r="BH84" s="92">
        <v>495</v>
      </c>
      <c r="BI84" s="92">
        <v>2310</v>
      </c>
      <c r="BJ84" s="92">
        <v>495</v>
      </c>
      <c r="BK84" s="92">
        <v>709.50000000000011</v>
      </c>
      <c r="BL84" s="92">
        <v>495</v>
      </c>
      <c r="BM84" s="79" t="s">
        <v>1483</v>
      </c>
      <c r="BN84" s="79">
        <v>4.2</v>
      </c>
      <c r="BO84" s="79">
        <v>18</v>
      </c>
      <c r="BP84" s="80">
        <v>30000</v>
      </c>
      <c r="BQ84" s="80">
        <v>1800000</v>
      </c>
      <c r="BR84" s="79">
        <v>48.7</v>
      </c>
      <c r="BS84" s="79" t="s">
        <v>1484</v>
      </c>
      <c r="BT84" s="79" t="s">
        <v>1485</v>
      </c>
      <c r="BU84" s="79" t="s">
        <v>2</v>
      </c>
      <c r="BV84" s="79" t="s">
        <v>1483</v>
      </c>
      <c r="BW84" s="79" t="s">
        <v>1486</v>
      </c>
      <c r="BX84" s="79">
        <v>1100</v>
      </c>
      <c r="BY84" s="79">
        <v>4100</v>
      </c>
      <c r="BZ84" s="79">
        <v>100</v>
      </c>
      <c r="CA84" s="79">
        <v>50</v>
      </c>
      <c r="CB84" s="79" t="s">
        <v>2</v>
      </c>
      <c r="CC84" s="79" t="s">
        <v>2</v>
      </c>
      <c r="CD84" s="79" t="s">
        <v>2</v>
      </c>
      <c r="CE84" s="79" t="s">
        <v>3</v>
      </c>
      <c r="CF84" s="79" t="s">
        <v>2</v>
      </c>
      <c r="CG84" s="79">
        <v>600</v>
      </c>
      <c r="CH84" s="79">
        <v>12</v>
      </c>
      <c r="CI84" s="79" t="s">
        <v>50</v>
      </c>
      <c r="CJ84" s="79" t="s">
        <v>2</v>
      </c>
      <c r="CK84" s="79" t="s">
        <v>2</v>
      </c>
      <c r="CL84" s="79">
        <v>2000</v>
      </c>
      <c r="CM84" s="79" t="s">
        <v>2</v>
      </c>
      <c r="CN84" s="79" t="s">
        <v>2</v>
      </c>
      <c r="CO84" s="79" t="s">
        <v>1485</v>
      </c>
      <c r="CP84" s="79" t="s">
        <v>1488</v>
      </c>
      <c r="CQ84" s="79" t="s">
        <v>1489</v>
      </c>
      <c r="CR84" s="79" t="s">
        <v>1490</v>
      </c>
      <c r="CS84" s="79" t="s">
        <v>1491</v>
      </c>
      <c r="CT84" s="79" t="s">
        <v>3</v>
      </c>
      <c r="CU84" s="79"/>
      <c r="CV84" s="299"/>
      <c r="CW84" s="69" t="str">
        <f t="shared" si="4"/>
        <v>1102ZSAU0</v>
      </c>
      <c r="CX84" s="69" t="str">
        <f t="shared" si="3"/>
        <v>Ky</v>
      </c>
      <c r="CY84" s="116" t="s">
        <v>157</v>
      </c>
      <c r="CZ84" s="69" t="str">
        <f t="shared" si="5"/>
        <v>MFD-BW_Ky_M_2Y</v>
      </c>
    </row>
    <row r="85" spans="1:104" ht="12.75" customHeight="1" x14ac:dyDescent="0.2">
      <c r="A85" s="69" t="s">
        <v>1879</v>
      </c>
      <c r="B85" s="69" t="s">
        <v>158</v>
      </c>
      <c r="C85" s="69" t="s">
        <v>7</v>
      </c>
      <c r="D85" s="69" t="s">
        <v>1475</v>
      </c>
      <c r="E85" s="70" t="s">
        <v>157</v>
      </c>
      <c r="F85" s="70">
        <v>3</v>
      </c>
      <c r="G85" s="69" t="s">
        <v>52</v>
      </c>
      <c r="H85" s="135" t="s">
        <v>1953</v>
      </c>
      <c r="I85" s="135" t="s">
        <v>1985</v>
      </c>
      <c r="J85" s="135">
        <v>50</v>
      </c>
      <c r="K85" s="136">
        <v>2400000</v>
      </c>
      <c r="L85" s="136">
        <v>35000</v>
      </c>
      <c r="M85" s="137">
        <v>3932.5</v>
      </c>
      <c r="N85" s="138">
        <v>5.4999999999999997E-3</v>
      </c>
      <c r="O85" s="138"/>
      <c r="P85" s="100">
        <v>1.21E-2</v>
      </c>
      <c r="Q85" s="83"/>
      <c r="R85" s="100">
        <v>2.3100000000000002E-2</v>
      </c>
      <c r="S85" s="83"/>
      <c r="T85" s="100">
        <v>1.21E-2</v>
      </c>
      <c r="U85" s="83"/>
      <c r="V85" s="100">
        <v>1.1000000000000001E-2</v>
      </c>
      <c r="W85" s="83"/>
      <c r="X85" s="100">
        <v>9.9000000000000025E-3</v>
      </c>
      <c r="Y85" s="83"/>
      <c r="Z85" s="100">
        <v>1.3200000000000002E-2</v>
      </c>
      <c r="AA85" s="83"/>
      <c r="AB85" s="83">
        <v>1.9800000000000005E-2</v>
      </c>
      <c r="AC85" s="83"/>
      <c r="AD85" s="100">
        <v>1.3200000000000002E-2</v>
      </c>
      <c r="AE85" s="83"/>
      <c r="AF85" s="100">
        <v>2.3100000000000002E-2</v>
      </c>
      <c r="AG85" s="83"/>
      <c r="AH85" s="100">
        <v>1.7600000000000001E-2</v>
      </c>
      <c r="AI85" s="83"/>
      <c r="AJ85" s="100">
        <v>1.1000000000000001E-2</v>
      </c>
      <c r="AK85" s="83"/>
      <c r="AL85" s="100">
        <v>1.7600000000000001E-2</v>
      </c>
      <c r="AM85" s="83"/>
      <c r="AN85" s="71" t="s">
        <v>1954</v>
      </c>
      <c r="AO85" s="71" t="s">
        <v>1955</v>
      </c>
      <c r="AP85" s="92">
        <v>139.32</v>
      </c>
      <c r="AQ85" s="123"/>
      <c r="AR85" s="80" t="s">
        <v>1476</v>
      </c>
      <c r="AS85" s="92"/>
      <c r="AT85" s="82" t="s">
        <v>1534</v>
      </c>
      <c r="AU85" s="82">
        <v>923.78</v>
      </c>
      <c r="AV85" s="79" t="s">
        <v>1481</v>
      </c>
      <c r="AW85" s="84">
        <v>15000</v>
      </c>
      <c r="AX85" s="92" t="s">
        <v>1482</v>
      </c>
      <c r="AY85" s="92"/>
      <c r="AZ85" s="92"/>
      <c r="BA85" s="92">
        <v>913</v>
      </c>
      <c r="BB85" s="92">
        <v>2530</v>
      </c>
      <c r="BC85" s="92">
        <v>913</v>
      </c>
      <c r="BD85" s="92">
        <v>880</v>
      </c>
      <c r="BE85" s="92">
        <v>550</v>
      </c>
      <c r="BF85" s="92">
        <v>660</v>
      </c>
      <c r="BG85" s="92">
        <v>1100</v>
      </c>
      <c r="BH85" s="92">
        <v>660</v>
      </c>
      <c r="BI85" s="92">
        <v>2530</v>
      </c>
      <c r="BJ85" s="92">
        <v>495</v>
      </c>
      <c r="BK85" s="92">
        <v>1039.5</v>
      </c>
      <c r="BL85" s="92">
        <v>495</v>
      </c>
      <c r="BM85" s="79" t="s">
        <v>1483</v>
      </c>
      <c r="BN85" s="79">
        <v>3.7</v>
      </c>
      <c r="BO85" s="79">
        <v>17</v>
      </c>
      <c r="BP85" s="80">
        <v>35000</v>
      </c>
      <c r="BQ85" s="80">
        <v>2400000</v>
      </c>
      <c r="BR85" s="79">
        <v>52.5</v>
      </c>
      <c r="BS85" s="79" t="s">
        <v>1484</v>
      </c>
      <c r="BT85" s="79" t="s">
        <v>1485</v>
      </c>
      <c r="BU85" s="79" t="s">
        <v>2</v>
      </c>
      <c r="BV85" s="79" t="s">
        <v>1483</v>
      </c>
      <c r="BW85" s="79" t="s">
        <v>1486</v>
      </c>
      <c r="BX85" s="79">
        <v>1150</v>
      </c>
      <c r="BY85" s="79">
        <v>7150</v>
      </c>
      <c r="BZ85" s="79">
        <v>150</v>
      </c>
      <c r="CA85" s="79">
        <v>140</v>
      </c>
      <c r="CB85" s="79" t="s">
        <v>2</v>
      </c>
      <c r="CC85" s="79" t="s">
        <v>2</v>
      </c>
      <c r="CD85" s="79" t="s">
        <v>2</v>
      </c>
      <c r="CE85" s="79" t="s">
        <v>3</v>
      </c>
      <c r="CF85" s="79" t="s">
        <v>2</v>
      </c>
      <c r="CG85" s="79">
        <v>660</v>
      </c>
      <c r="CH85" s="79">
        <v>12</v>
      </c>
      <c r="CI85" s="79" t="s">
        <v>50</v>
      </c>
      <c r="CJ85" s="79" t="s">
        <v>2</v>
      </c>
      <c r="CK85" s="79" t="s">
        <v>2</v>
      </c>
      <c r="CL85" s="79">
        <v>2000</v>
      </c>
      <c r="CM85" s="79" t="s">
        <v>2</v>
      </c>
      <c r="CN85" s="79" t="s">
        <v>2</v>
      </c>
      <c r="CO85" s="79" t="s">
        <v>1485</v>
      </c>
      <c r="CP85" s="79" t="s">
        <v>1488</v>
      </c>
      <c r="CQ85" s="79" t="s">
        <v>1489</v>
      </c>
      <c r="CR85" s="79" t="s">
        <v>1490</v>
      </c>
      <c r="CS85" s="79" t="s">
        <v>1491</v>
      </c>
      <c r="CT85" s="79" t="s">
        <v>3</v>
      </c>
      <c r="CU85" s="79"/>
      <c r="CV85" s="299"/>
      <c r="CW85" s="69" t="str">
        <f t="shared" si="4"/>
        <v>110C2R3AU0</v>
      </c>
      <c r="CX85" s="69" t="str">
        <f t="shared" si="3"/>
        <v>Ky</v>
      </c>
      <c r="CY85" s="116" t="s">
        <v>157</v>
      </c>
      <c r="CZ85" s="69" t="str">
        <f t="shared" si="5"/>
        <v>MFD-BW_Ky_M_3Y</v>
      </c>
    </row>
    <row r="86" spans="1:104" ht="12.75" customHeight="1" x14ac:dyDescent="0.2">
      <c r="A86" s="69" t="s">
        <v>1880</v>
      </c>
      <c r="B86" s="69" t="s">
        <v>158</v>
      </c>
      <c r="C86" s="69" t="s">
        <v>7</v>
      </c>
      <c r="D86" s="69" t="s">
        <v>1475</v>
      </c>
      <c r="E86" s="70" t="s">
        <v>156</v>
      </c>
      <c r="F86" s="70">
        <v>1</v>
      </c>
      <c r="G86" s="69" t="s">
        <v>53</v>
      </c>
      <c r="H86" s="135" t="s">
        <v>1956</v>
      </c>
      <c r="I86" s="135" t="s">
        <v>1986</v>
      </c>
      <c r="J86" s="135">
        <v>60</v>
      </c>
      <c r="K86" s="136">
        <v>2500000</v>
      </c>
      <c r="L86" s="136">
        <v>41600</v>
      </c>
      <c r="M86" s="137">
        <v>4548.5</v>
      </c>
      <c r="N86" s="138">
        <v>5.4999999999999997E-3</v>
      </c>
      <c r="O86" s="138"/>
      <c r="P86" s="100">
        <v>1.21E-2</v>
      </c>
      <c r="Q86" s="83"/>
      <c r="R86" s="100">
        <v>2.3100000000000002E-2</v>
      </c>
      <c r="S86" s="83"/>
      <c r="T86" s="100">
        <v>1.21E-2</v>
      </c>
      <c r="U86" s="83"/>
      <c r="V86" s="100">
        <v>1.1000000000000001E-2</v>
      </c>
      <c r="W86" s="83"/>
      <c r="X86" s="100">
        <v>9.9000000000000025E-3</v>
      </c>
      <c r="Y86" s="83"/>
      <c r="Z86" s="100">
        <v>1.3200000000000002E-2</v>
      </c>
      <c r="AA86" s="83"/>
      <c r="AB86" s="83">
        <v>1.7600000000000001E-2</v>
      </c>
      <c r="AC86" s="83"/>
      <c r="AD86" s="100">
        <v>1.3200000000000002E-2</v>
      </c>
      <c r="AE86" s="83"/>
      <c r="AF86" s="100">
        <v>2.3100000000000002E-2</v>
      </c>
      <c r="AG86" s="83"/>
      <c r="AH86" s="100">
        <v>1.7600000000000001E-2</v>
      </c>
      <c r="AI86" s="83"/>
      <c r="AJ86" s="100">
        <v>1.1000000000000001E-2</v>
      </c>
      <c r="AK86" s="83"/>
      <c r="AL86" s="100">
        <v>1.7600000000000001E-2</v>
      </c>
      <c r="AM86" s="83"/>
      <c r="AN86" s="71" t="s">
        <v>1954</v>
      </c>
      <c r="AO86" s="71" t="s">
        <v>1955</v>
      </c>
      <c r="AP86" s="92">
        <v>139.32</v>
      </c>
      <c r="AQ86" s="123"/>
      <c r="AR86" s="80" t="s">
        <v>1476</v>
      </c>
      <c r="AS86" s="92"/>
      <c r="AT86" s="82" t="s">
        <v>1534</v>
      </c>
      <c r="AU86" s="82">
        <v>923.78</v>
      </c>
      <c r="AV86" s="79" t="s">
        <v>1481</v>
      </c>
      <c r="AW86" s="84">
        <v>15000</v>
      </c>
      <c r="AX86" s="92" t="s">
        <v>1482</v>
      </c>
      <c r="AY86" s="92"/>
      <c r="AZ86" s="92"/>
      <c r="BA86" s="92">
        <v>913</v>
      </c>
      <c r="BB86" s="92">
        <v>2530</v>
      </c>
      <c r="BC86" s="92">
        <v>913</v>
      </c>
      <c r="BD86" s="92">
        <v>990</v>
      </c>
      <c r="BE86" s="92">
        <v>550</v>
      </c>
      <c r="BF86" s="92">
        <v>660</v>
      </c>
      <c r="BG86" s="92">
        <v>1540</v>
      </c>
      <c r="BH86" s="92">
        <v>660</v>
      </c>
      <c r="BI86" s="92">
        <v>2530</v>
      </c>
      <c r="BJ86" s="92">
        <v>495</v>
      </c>
      <c r="BK86" s="92">
        <v>1149.5</v>
      </c>
      <c r="BL86" s="92">
        <v>495</v>
      </c>
      <c r="BM86" s="79" t="s">
        <v>1483</v>
      </c>
      <c r="BN86" s="79">
        <v>3.4</v>
      </c>
      <c r="BO86" s="79">
        <v>17</v>
      </c>
      <c r="BP86" s="80">
        <v>41600</v>
      </c>
      <c r="BQ86" s="80">
        <v>2500000</v>
      </c>
      <c r="BR86" s="79">
        <v>73</v>
      </c>
      <c r="BS86" s="79" t="s">
        <v>1484</v>
      </c>
      <c r="BT86" s="79" t="s">
        <v>1485</v>
      </c>
      <c r="BU86" s="79" t="s">
        <v>2</v>
      </c>
      <c r="BV86" s="79" t="s">
        <v>1483</v>
      </c>
      <c r="BW86" s="79" t="s">
        <v>1486</v>
      </c>
      <c r="BX86" s="79">
        <v>1150</v>
      </c>
      <c r="BY86" s="79">
        <v>7150</v>
      </c>
      <c r="BZ86" s="79">
        <v>150</v>
      </c>
      <c r="CA86" s="79">
        <v>140</v>
      </c>
      <c r="CB86" s="79" t="s">
        <v>2</v>
      </c>
      <c r="CC86" s="79" t="s">
        <v>2</v>
      </c>
      <c r="CD86" s="79" t="s">
        <v>2</v>
      </c>
      <c r="CE86" s="79" t="s">
        <v>3</v>
      </c>
      <c r="CF86" s="79" t="s">
        <v>2</v>
      </c>
      <c r="CG86" s="79">
        <v>770</v>
      </c>
      <c r="CH86" s="79">
        <v>12</v>
      </c>
      <c r="CI86" s="79" t="s">
        <v>50</v>
      </c>
      <c r="CJ86" s="79" t="s">
        <v>2</v>
      </c>
      <c r="CK86" s="79" t="s">
        <v>2</v>
      </c>
      <c r="CL86" s="79">
        <v>2000</v>
      </c>
      <c r="CM86" s="79" t="s">
        <v>2</v>
      </c>
      <c r="CN86" s="79" t="s">
        <v>2</v>
      </c>
      <c r="CO86" s="79" t="s">
        <v>1485</v>
      </c>
      <c r="CP86" s="79" t="s">
        <v>1488</v>
      </c>
      <c r="CQ86" s="79" t="s">
        <v>1489</v>
      </c>
      <c r="CR86" s="79" t="s">
        <v>1490</v>
      </c>
      <c r="CS86" s="79" t="s">
        <v>1491</v>
      </c>
      <c r="CT86" s="79" t="s">
        <v>3</v>
      </c>
      <c r="CU86" s="79"/>
      <c r="CV86" s="299"/>
      <c r="CW86" s="69" t="str">
        <f t="shared" si="4"/>
        <v>822UG01005</v>
      </c>
      <c r="CX86" s="69" t="str">
        <f t="shared" si="3"/>
        <v>Ky</v>
      </c>
      <c r="CY86" s="116" t="s">
        <v>156</v>
      </c>
      <c r="CZ86" s="69" t="str">
        <f t="shared" si="5"/>
        <v>MFD-BW_Ky_H_1Y</v>
      </c>
    </row>
    <row r="87" spans="1:104" ht="12.75" customHeight="1" x14ac:dyDescent="0.2">
      <c r="A87" s="69" t="s">
        <v>1881</v>
      </c>
      <c r="B87" s="69" t="s">
        <v>158</v>
      </c>
      <c r="C87" s="69" t="s">
        <v>7</v>
      </c>
      <c r="D87" s="69" t="s">
        <v>1475</v>
      </c>
      <c r="E87" s="70" t="s">
        <v>156</v>
      </c>
      <c r="F87" s="70">
        <v>2</v>
      </c>
      <c r="G87" s="69" t="s">
        <v>53</v>
      </c>
      <c r="H87" s="135" t="s">
        <v>1957</v>
      </c>
      <c r="I87" s="135" t="s">
        <v>1958</v>
      </c>
      <c r="J87" s="135">
        <v>70</v>
      </c>
      <c r="K87" s="136">
        <v>2800000</v>
      </c>
      <c r="L87" s="136">
        <v>46600</v>
      </c>
      <c r="M87" s="137">
        <v>6407.5</v>
      </c>
      <c r="N87" s="138">
        <v>5.4999999999999997E-3</v>
      </c>
      <c r="O87" s="138"/>
      <c r="P87" s="100">
        <v>1.21E-2</v>
      </c>
      <c r="Q87" s="83"/>
      <c r="R87" s="100">
        <v>2.3100000000000002E-2</v>
      </c>
      <c r="S87" s="83"/>
      <c r="T87" s="100">
        <v>1.21E-2</v>
      </c>
      <c r="U87" s="83"/>
      <c r="V87" s="100">
        <v>1.1000000000000001E-2</v>
      </c>
      <c r="W87" s="83"/>
      <c r="X87" s="100">
        <v>9.9000000000000025E-3</v>
      </c>
      <c r="Y87" s="83"/>
      <c r="Z87" s="100">
        <v>1.3200000000000002E-2</v>
      </c>
      <c r="AA87" s="83"/>
      <c r="AB87" s="83">
        <v>1.7600000000000001E-2</v>
      </c>
      <c r="AC87" s="83"/>
      <c r="AD87" s="100">
        <v>1.3200000000000002E-2</v>
      </c>
      <c r="AE87" s="83"/>
      <c r="AF87" s="100">
        <v>2.3100000000000002E-2</v>
      </c>
      <c r="AG87" s="83"/>
      <c r="AH87" s="100">
        <v>1.7600000000000001E-2</v>
      </c>
      <c r="AI87" s="83"/>
      <c r="AJ87" s="100">
        <v>1.2100000000000001E-2</v>
      </c>
      <c r="AK87" s="83"/>
      <c r="AL87" s="100">
        <v>1.7600000000000001E-2</v>
      </c>
      <c r="AM87" s="83"/>
      <c r="AN87" s="71" t="s">
        <v>1954</v>
      </c>
      <c r="AO87" s="71" t="s">
        <v>1955</v>
      </c>
      <c r="AP87" s="92">
        <v>139.32</v>
      </c>
      <c r="AQ87" s="123"/>
      <c r="AR87" s="80" t="s">
        <v>1476</v>
      </c>
      <c r="AS87" s="92"/>
      <c r="AT87" s="82" t="s">
        <v>1534</v>
      </c>
      <c r="AU87" s="82">
        <v>923.78</v>
      </c>
      <c r="AV87" s="79" t="s">
        <v>1481</v>
      </c>
      <c r="AW87" s="84">
        <v>15000</v>
      </c>
      <c r="AX87" s="92" t="s">
        <v>1482</v>
      </c>
      <c r="AY87" s="92"/>
      <c r="AZ87" s="92"/>
      <c r="BA87" s="92">
        <v>913</v>
      </c>
      <c r="BB87" s="92">
        <v>2530</v>
      </c>
      <c r="BC87" s="92">
        <v>913</v>
      </c>
      <c r="BD87" s="92">
        <v>1210</v>
      </c>
      <c r="BE87" s="92">
        <v>550</v>
      </c>
      <c r="BF87" s="92">
        <v>880</v>
      </c>
      <c r="BG87" s="92">
        <v>1540</v>
      </c>
      <c r="BH87" s="92">
        <v>880</v>
      </c>
      <c r="BI87" s="92">
        <v>2530</v>
      </c>
      <c r="BJ87" s="92">
        <v>550</v>
      </c>
      <c r="BK87" s="92">
        <v>1369.5</v>
      </c>
      <c r="BL87" s="92">
        <v>550</v>
      </c>
      <c r="BM87" s="79" t="s">
        <v>1483</v>
      </c>
      <c r="BN87" s="79">
        <v>3.4</v>
      </c>
      <c r="BO87" s="79">
        <v>17</v>
      </c>
      <c r="BP87" s="80">
        <v>46600</v>
      </c>
      <c r="BQ87" s="80">
        <v>2800000</v>
      </c>
      <c r="BR87" s="79">
        <v>73</v>
      </c>
      <c r="BS87" s="79" t="s">
        <v>1484</v>
      </c>
      <c r="BT87" s="79" t="s">
        <v>1485</v>
      </c>
      <c r="BU87" s="79" t="s">
        <v>2</v>
      </c>
      <c r="BV87" s="79" t="s">
        <v>1483</v>
      </c>
      <c r="BW87" s="79" t="s">
        <v>1486</v>
      </c>
      <c r="BX87" s="79">
        <v>1150</v>
      </c>
      <c r="BY87" s="79">
        <v>7150</v>
      </c>
      <c r="BZ87" s="79">
        <v>150</v>
      </c>
      <c r="CA87" s="79">
        <v>140</v>
      </c>
      <c r="CB87" s="79" t="s">
        <v>2</v>
      </c>
      <c r="CC87" s="79" t="s">
        <v>2</v>
      </c>
      <c r="CD87" s="79" t="s">
        <v>2</v>
      </c>
      <c r="CE87" s="79" t="s">
        <v>3</v>
      </c>
      <c r="CF87" s="79" t="s">
        <v>2</v>
      </c>
      <c r="CG87" s="79">
        <v>770</v>
      </c>
      <c r="CH87" s="79">
        <v>12</v>
      </c>
      <c r="CI87" s="79" t="s">
        <v>50</v>
      </c>
      <c r="CJ87" s="79" t="s">
        <v>2</v>
      </c>
      <c r="CK87" s="79" t="s">
        <v>2</v>
      </c>
      <c r="CL87" s="79">
        <v>2000</v>
      </c>
      <c r="CM87" s="79" t="s">
        <v>2</v>
      </c>
      <c r="CN87" s="79" t="s">
        <v>2</v>
      </c>
      <c r="CO87" s="79" t="s">
        <v>1485</v>
      </c>
      <c r="CP87" s="79" t="s">
        <v>1488</v>
      </c>
      <c r="CQ87" s="79" t="s">
        <v>1489</v>
      </c>
      <c r="CR87" s="79" t="s">
        <v>1490</v>
      </c>
      <c r="CS87" s="79" t="s">
        <v>1491</v>
      </c>
      <c r="CT87" s="79" t="s">
        <v>3</v>
      </c>
      <c r="CU87" s="79"/>
      <c r="CV87" s="299"/>
      <c r="CW87" s="69" t="str">
        <f t="shared" si="4"/>
        <v>822UG01004</v>
      </c>
      <c r="CX87" s="69" t="str">
        <f t="shared" si="3"/>
        <v>Ky</v>
      </c>
      <c r="CY87" s="116" t="s">
        <v>156</v>
      </c>
      <c r="CZ87" s="69" t="str">
        <f t="shared" si="5"/>
        <v>MFD-BW_Ky_H_2Y</v>
      </c>
    </row>
    <row r="88" spans="1:104" ht="12.75" customHeight="1" x14ac:dyDescent="0.2">
      <c r="A88" s="69" t="s">
        <v>1882</v>
      </c>
      <c r="B88" s="69" t="s">
        <v>158</v>
      </c>
      <c r="C88" s="69" t="s">
        <v>7</v>
      </c>
      <c r="D88" s="69" t="s">
        <v>1475</v>
      </c>
      <c r="E88" s="70" t="s">
        <v>156</v>
      </c>
      <c r="F88" s="70">
        <v>3</v>
      </c>
      <c r="G88" s="69" t="s">
        <v>53</v>
      </c>
      <c r="H88" s="135" t="s">
        <v>1526</v>
      </c>
      <c r="I88" s="135" t="s">
        <v>1981</v>
      </c>
      <c r="J88" s="135">
        <v>90</v>
      </c>
      <c r="K88" s="136">
        <v>5000000</v>
      </c>
      <c r="L88" s="136">
        <v>83000</v>
      </c>
      <c r="M88" s="137">
        <v>12457.5</v>
      </c>
      <c r="N88" s="138">
        <v>5.4999999999999997E-3</v>
      </c>
      <c r="O88" s="138"/>
      <c r="P88" s="100">
        <v>1.21E-2</v>
      </c>
      <c r="Q88" s="83"/>
      <c r="R88" s="100">
        <v>1.9800000000000005E-2</v>
      </c>
      <c r="S88" s="83"/>
      <c r="T88" s="100">
        <v>1.21E-2</v>
      </c>
      <c r="U88" s="83"/>
      <c r="V88" s="100">
        <v>1.1000000000000001E-2</v>
      </c>
      <c r="W88" s="83"/>
      <c r="X88" s="100">
        <v>9.9000000000000025E-3</v>
      </c>
      <c r="Y88" s="83"/>
      <c r="Z88" s="100">
        <v>1.2100000000000001E-2</v>
      </c>
      <c r="AA88" s="83"/>
      <c r="AB88" s="83">
        <v>1.54E-2</v>
      </c>
      <c r="AC88" s="83"/>
      <c r="AD88" s="100">
        <v>1.2100000000000001E-2</v>
      </c>
      <c r="AE88" s="83"/>
      <c r="AF88" s="100">
        <v>1.9800000000000005E-2</v>
      </c>
      <c r="AG88" s="83"/>
      <c r="AH88" s="100">
        <v>1.7600000000000001E-2</v>
      </c>
      <c r="AI88" s="83"/>
      <c r="AJ88" s="100">
        <v>1.2100000000000001E-2</v>
      </c>
      <c r="AK88" s="83"/>
      <c r="AL88" s="100">
        <v>1.7600000000000001E-2</v>
      </c>
      <c r="AM88" s="83"/>
      <c r="AN88" s="71" t="s">
        <v>1529</v>
      </c>
      <c r="AO88" s="71" t="s">
        <v>1532</v>
      </c>
      <c r="AP88" s="92">
        <v>183.3</v>
      </c>
      <c r="AQ88" s="123"/>
      <c r="AR88" s="80" t="s">
        <v>1476</v>
      </c>
      <c r="AS88" s="92"/>
      <c r="AT88" s="82" t="s">
        <v>1535</v>
      </c>
      <c r="AU88" s="82">
        <v>1367.91</v>
      </c>
      <c r="AV88" s="79" t="s">
        <v>1481</v>
      </c>
      <c r="AW88" s="84">
        <v>15000</v>
      </c>
      <c r="AX88" s="92" t="s">
        <v>1482</v>
      </c>
      <c r="AY88" s="92"/>
      <c r="AZ88" s="92"/>
      <c r="BA88" s="92">
        <v>913</v>
      </c>
      <c r="BB88" s="92">
        <v>2970</v>
      </c>
      <c r="BC88" s="92">
        <v>913</v>
      </c>
      <c r="BD88" s="92">
        <v>1650</v>
      </c>
      <c r="BE88" s="92">
        <v>550</v>
      </c>
      <c r="BF88" s="92">
        <v>990</v>
      </c>
      <c r="BG88" s="92">
        <v>1760</v>
      </c>
      <c r="BH88" s="92">
        <v>990</v>
      </c>
      <c r="BI88" s="92">
        <v>2970</v>
      </c>
      <c r="BJ88" s="92">
        <v>550</v>
      </c>
      <c r="BK88" s="92">
        <v>1809.5000000000002</v>
      </c>
      <c r="BL88" s="92">
        <v>550</v>
      </c>
      <c r="BM88" s="79" t="s">
        <v>1536</v>
      </c>
      <c r="BN88" s="79">
        <v>3.6</v>
      </c>
      <c r="BO88" s="79">
        <v>30</v>
      </c>
      <c r="BP88" s="80">
        <v>83000</v>
      </c>
      <c r="BQ88" s="80">
        <v>5000000</v>
      </c>
      <c r="BR88" s="79">
        <v>73</v>
      </c>
      <c r="BS88" s="79" t="s">
        <v>1484</v>
      </c>
      <c r="BT88" s="79" t="s">
        <v>1485</v>
      </c>
      <c r="BU88" s="79" t="s">
        <v>2</v>
      </c>
      <c r="BV88" s="79" t="s">
        <v>1536</v>
      </c>
      <c r="BW88" s="79" t="s">
        <v>1486</v>
      </c>
      <c r="BX88" s="79">
        <v>4150</v>
      </c>
      <c r="BY88" s="79">
        <v>7150</v>
      </c>
      <c r="BZ88" s="79">
        <v>150</v>
      </c>
      <c r="CA88" s="79">
        <v>270</v>
      </c>
      <c r="CB88" s="79" t="s">
        <v>2</v>
      </c>
      <c r="CC88" s="79" t="s">
        <v>2</v>
      </c>
      <c r="CD88" s="79" t="s">
        <v>2</v>
      </c>
      <c r="CE88" s="79" t="s">
        <v>2</v>
      </c>
      <c r="CF88" s="79" t="s">
        <v>2</v>
      </c>
      <c r="CG88" s="79">
        <v>1340</v>
      </c>
      <c r="CH88" s="79">
        <v>12</v>
      </c>
      <c r="CI88" s="79" t="s">
        <v>1523</v>
      </c>
      <c r="CJ88" s="79" t="s">
        <v>2</v>
      </c>
      <c r="CK88" s="79" t="s">
        <v>2</v>
      </c>
      <c r="CL88" s="79">
        <v>2000</v>
      </c>
      <c r="CM88" s="79" t="s">
        <v>2</v>
      </c>
      <c r="CN88" s="79" t="s">
        <v>2</v>
      </c>
      <c r="CO88" s="79" t="s">
        <v>1485</v>
      </c>
      <c r="CP88" s="79" t="s">
        <v>1488</v>
      </c>
      <c r="CQ88" s="79" t="s">
        <v>1489</v>
      </c>
      <c r="CR88" s="79" t="s">
        <v>1490</v>
      </c>
      <c r="CS88" s="79" t="s">
        <v>1491</v>
      </c>
      <c r="CT88" s="79" t="s">
        <v>3</v>
      </c>
      <c r="CU88" s="79"/>
      <c r="CV88" s="299"/>
      <c r="CW88" s="69" t="str">
        <f t="shared" si="4"/>
        <v>1102XT3AU0</v>
      </c>
      <c r="CX88" s="69" t="str">
        <f t="shared" si="3"/>
        <v>Ky</v>
      </c>
      <c r="CY88" s="116" t="s">
        <v>156</v>
      </c>
      <c r="CZ88" s="69" t="str">
        <f t="shared" si="5"/>
        <v>MFD-BW_Ky_H_3Y</v>
      </c>
    </row>
    <row r="89" spans="1:104" ht="12.75" customHeight="1" x14ac:dyDescent="0.2">
      <c r="A89" s="69" t="s">
        <v>1470</v>
      </c>
      <c r="B89" s="69" t="s">
        <v>161</v>
      </c>
      <c r="C89" s="69" t="s">
        <v>7</v>
      </c>
      <c r="D89" s="69" t="s">
        <v>1475</v>
      </c>
      <c r="E89" s="70" t="s">
        <v>159</v>
      </c>
      <c r="F89" s="70">
        <v>1</v>
      </c>
      <c r="G89" s="69" t="s">
        <v>1806</v>
      </c>
      <c r="H89" s="135" t="s">
        <v>1923</v>
      </c>
      <c r="I89" s="135" t="s">
        <v>1959</v>
      </c>
      <c r="J89" s="135">
        <v>26</v>
      </c>
      <c r="K89" s="136" t="s">
        <v>0</v>
      </c>
      <c r="L89" s="136">
        <v>1700</v>
      </c>
      <c r="M89" s="137">
        <v>463.1</v>
      </c>
      <c r="N89" s="138">
        <v>5.5E-2</v>
      </c>
      <c r="O89" s="138">
        <v>0.22</v>
      </c>
      <c r="P89" s="100">
        <v>6.6000000000000003E-2</v>
      </c>
      <c r="Q89" s="100">
        <v>0.38500000000000001</v>
      </c>
      <c r="R89" s="100">
        <v>7.3700000000000015E-2</v>
      </c>
      <c r="S89" s="100">
        <v>0.53900000000000003</v>
      </c>
      <c r="T89" s="100">
        <v>6.6000000000000003E-2</v>
      </c>
      <c r="U89" s="100">
        <v>0.38500000000000001</v>
      </c>
      <c r="V89" s="100">
        <v>5.5000000000000007E-2</v>
      </c>
      <c r="W89" s="100">
        <v>0.45100000000000001</v>
      </c>
      <c r="X89" s="100">
        <v>6.0500000000000005E-2</v>
      </c>
      <c r="Y89" s="100">
        <v>0.30800000000000005</v>
      </c>
      <c r="Z89" s="100">
        <v>6.3799999999999996E-2</v>
      </c>
      <c r="AA89" s="100">
        <v>0.45100000000000001</v>
      </c>
      <c r="AB89" s="100">
        <v>3.5200000000000002E-2</v>
      </c>
      <c r="AC89" s="100">
        <v>0.19800000000000001</v>
      </c>
      <c r="AD89" s="100">
        <v>6.3799999999999996E-2</v>
      </c>
      <c r="AE89" s="100">
        <v>0.45100000000000001</v>
      </c>
      <c r="AF89" s="100">
        <v>7.3700000000000015E-2</v>
      </c>
      <c r="AG89" s="100">
        <v>0.53900000000000003</v>
      </c>
      <c r="AH89" s="100">
        <v>3.3000000000000002E-2</v>
      </c>
      <c r="AI89" s="100">
        <v>0.23100000000000001</v>
      </c>
      <c r="AJ89" s="100">
        <v>5.5000000000000007E-2</v>
      </c>
      <c r="AK89" s="100">
        <v>0.45100000000000001</v>
      </c>
      <c r="AL89" s="100">
        <v>3.3000000000000002E-2</v>
      </c>
      <c r="AM89" s="100">
        <v>0.23100000000000001</v>
      </c>
      <c r="AN89" s="79" t="s">
        <v>1960</v>
      </c>
      <c r="AO89" s="79" t="s">
        <v>1961</v>
      </c>
      <c r="AP89" s="92">
        <v>142.12</v>
      </c>
      <c r="AQ89" s="92">
        <v>220.66</v>
      </c>
      <c r="AR89" s="82" t="s">
        <v>1476</v>
      </c>
      <c r="AS89" s="125"/>
      <c r="AT89" s="82" t="s">
        <v>1962</v>
      </c>
      <c r="AU89" s="82">
        <v>136.15</v>
      </c>
      <c r="AV89" s="82"/>
      <c r="AW89" s="82"/>
      <c r="AX89" s="82"/>
      <c r="AY89" s="92"/>
      <c r="AZ89" s="92"/>
      <c r="BA89" s="92">
        <v>55</v>
      </c>
      <c r="BB89" s="92">
        <v>682</v>
      </c>
      <c r="BC89" s="92">
        <v>55</v>
      </c>
      <c r="BD89" s="92">
        <v>132</v>
      </c>
      <c r="BE89" s="92">
        <v>55</v>
      </c>
      <c r="BF89" s="92">
        <v>110</v>
      </c>
      <c r="BG89" s="92">
        <v>330</v>
      </c>
      <c r="BH89" s="92">
        <v>110</v>
      </c>
      <c r="BI89" s="92">
        <v>682</v>
      </c>
      <c r="BJ89" s="92">
        <v>132</v>
      </c>
      <c r="BK89" s="92">
        <v>291.5</v>
      </c>
      <c r="BL89" s="92">
        <v>132</v>
      </c>
      <c r="BM89" s="79" t="s">
        <v>1492</v>
      </c>
      <c r="BN89" s="79">
        <v>9.5</v>
      </c>
      <c r="BO89" s="79">
        <v>29</v>
      </c>
      <c r="BP89" s="80">
        <v>1700</v>
      </c>
      <c r="BQ89" s="80">
        <v>100000</v>
      </c>
      <c r="BR89" s="79">
        <v>49</v>
      </c>
      <c r="BS89" s="79" t="s">
        <v>1484</v>
      </c>
      <c r="BT89" s="79"/>
      <c r="BU89" s="79" t="s">
        <v>2</v>
      </c>
      <c r="BV89" s="79" t="s">
        <v>1492</v>
      </c>
      <c r="BW89" s="79" t="s">
        <v>1493</v>
      </c>
      <c r="BX89" s="79">
        <v>300</v>
      </c>
      <c r="BY89" s="79">
        <v>800</v>
      </c>
      <c r="BZ89" s="79">
        <v>50</v>
      </c>
      <c r="CA89" s="79" t="s">
        <v>0</v>
      </c>
      <c r="CB89" s="79" t="s">
        <v>2</v>
      </c>
      <c r="CC89" s="79" t="s">
        <v>2</v>
      </c>
      <c r="CD89" s="79" t="s">
        <v>2</v>
      </c>
      <c r="CE89" s="79" t="s">
        <v>3</v>
      </c>
      <c r="CF89" s="79" t="s">
        <v>0</v>
      </c>
      <c r="CG89" s="79">
        <v>375</v>
      </c>
      <c r="CH89" s="79">
        <v>24</v>
      </c>
      <c r="CI89" s="79" t="s">
        <v>1551</v>
      </c>
      <c r="CJ89" s="79"/>
      <c r="CK89" s="79" t="s">
        <v>2</v>
      </c>
      <c r="CL89" s="79" t="s">
        <v>0</v>
      </c>
      <c r="CM89" s="79"/>
      <c r="CN89" s="79"/>
      <c r="CO89" s="101"/>
      <c r="CP89" s="101" t="s">
        <v>1488</v>
      </c>
      <c r="CQ89" s="101" t="s">
        <v>1552</v>
      </c>
      <c r="CR89" s="101" t="s">
        <v>1490</v>
      </c>
      <c r="CS89" s="101" t="s">
        <v>1491</v>
      </c>
      <c r="CT89" s="101"/>
      <c r="CU89" s="101"/>
      <c r="CV89" s="299"/>
      <c r="CW89" s="69" t="str">
        <f t="shared" si="4"/>
        <v>110C0H3AU0</v>
      </c>
      <c r="CX89" s="69" t="str">
        <f t="shared" si="3"/>
        <v>Ky</v>
      </c>
      <c r="CY89" s="116" t="s">
        <v>159</v>
      </c>
      <c r="CZ89" s="69" t="str">
        <f t="shared" si="5"/>
        <v>SFP-Colour_Ky_L_1Y</v>
      </c>
    </row>
    <row r="90" spans="1:104" ht="12.75" customHeight="1" x14ac:dyDescent="0.2">
      <c r="A90" s="69" t="s">
        <v>1471</v>
      </c>
      <c r="B90" s="69" t="s">
        <v>161</v>
      </c>
      <c r="C90" s="69" t="s">
        <v>7</v>
      </c>
      <c r="D90" s="69" t="s">
        <v>1475</v>
      </c>
      <c r="E90" s="70" t="s">
        <v>159</v>
      </c>
      <c r="F90" s="70">
        <v>2</v>
      </c>
      <c r="G90" s="69" t="s">
        <v>1806</v>
      </c>
      <c r="H90" s="135" t="s">
        <v>1537</v>
      </c>
      <c r="I90" s="135" t="s">
        <v>1538</v>
      </c>
      <c r="J90" s="135">
        <v>35</v>
      </c>
      <c r="K90" s="136" t="s">
        <v>0</v>
      </c>
      <c r="L90" s="136">
        <v>10000</v>
      </c>
      <c r="M90" s="137">
        <v>621.5</v>
      </c>
      <c r="N90" s="138">
        <v>1.9800000000000002E-2</v>
      </c>
      <c r="O90" s="138">
        <v>0.121</v>
      </c>
      <c r="P90" s="100">
        <v>1.9800000000000005E-2</v>
      </c>
      <c r="Q90" s="100">
        <v>0.16500000000000001</v>
      </c>
      <c r="R90" s="100">
        <v>4.4000000000000004E-2</v>
      </c>
      <c r="S90" s="100">
        <v>0.33330000000000004</v>
      </c>
      <c r="T90" s="100">
        <v>1.5400000000000004E-2</v>
      </c>
      <c r="U90" s="100">
        <v>0.16500000000000001</v>
      </c>
      <c r="V90" s="100">
        <v>3.3000000000000002E-2</v>
      </c>
      <c r="W90" s="100">
        <v>0.18700000000000003</v>
      </c>
      <c r="X90" s="100">
        <v>1.9800000000000005E-2</v>
      </c>
      <c r="Y90" s="100">
        <v>0.14300000000000002</v>
      </c>
      <c r="Z90" s="100">
        <v>2.7500000000000004E-2</v>
      </c>
      <c r="AA90" s="100">
        <v>0.16500000000000001</v>
      </c>
      <c r="AB90" s="100">
        <v>3.5200000000000002E-2</v>
      </c>
      <c r="AC90" s="100">
        <v>0.19800000000000001</v>
      </c>
      <c r="AD90" s="100">
        <v>2.7500000000000004E-2</v>
      </c>
      <c r="AE90" s="100">
        <v>0.16500000000000001</v>
      </c>
      <c r="AF90" s="100">
        <v>4.4000000000000004E-2</v>
      </c>
      <c r="AG90" s="100">
        <v>0.33330000000000004</v>
      </c>
      <c r="AH90" s="100">
        <v>3.0800000000000001E-2</v>
      </c>
      <c r="AI90" s="100">
        <v>0.18700000000000003</v>
      </c>
      <c r="AJ90" s="100">
        <v>3.3000000000000002E-2</v>
      </c>
      <c r="AK90" s="100">
        <v>0.18700000000000003</v>
      </c>
      <c r="AL90" s="100">
        <v>3.0800000000000001E-2</v>
      </c>
      <c r="AM90" s="100">
        <v>0.18700000000000003</v>
      </c>
      <c r="AN90" s="79" t="s">
        <v>1553</v>
      </c>
      <c r="AO90" s="79" t="s">
        <v>1554</v>
      </c>
      <c r="AP90" s="92">
        <v>187</v>
      </c>
      <c r="AQ90" s="92">
        <v>215.05</v>
      </c>
      <c r="AR90" s="82" t="s">
        <v>1476</v>
      </c>
      <c r="AS90" s="125"/>
      <c r="AT90" s="82" t="s">
        <v>1555</v>
      </c>
      <c r="AU90" s="82">
        <v>448.8</v>
      </c>
      <c r="AV90" s="82"/>
      <c r="AW90" s="82"/>
      <c r="AX90" s="82"/>
      <c r="AY90" s="92"/>
      <c r="AZ90" s="92"/>
      <c r="BA90" s="92">
        <v>110</v>
      </c>
      <c r="BB90" s="92">
        <v>682</v>
      </c>
      <c r="BC90" s="92">
        <v>110</v>
      </c>
      <c r="BD90" s="92">
        <v>143</v>
      </c>
      <c r="BE90" s="92">
        <v>55</v>
      </c>
      <c r="BF90" s="92">
        <v>121</v>
      </c>
      <c r="BG90" s="92">
        <v>330</v>
      </c>
      <c r="BH90" s="92">
        <v>121</v>
      </c>
      <c r="BI90" s="92">
        <v>682</v>
      </c>
      <c r="BJ90" s="92">
        <v>132</v>
      </c>
      <c r="BK90" s="92">
        <v>302.5</v>
      </c>
      <c r="BL90" s="92">
        <v>132</v>
      </c>
      <c r="BM90" s="79" t="s">
        <v>1492</v>
      </c>
      <c r="BN90" s="79">
        <v>5.7</v>
      </c>
      <c r="BO90" s="79">
        <v>23</v>
      </c>
      <c r="BP90" s="80">
        <v>10000</v>
      </c>
      <c r="BQ90" s="80">
        <v>600000</v>
      </c>
      <c r="BR90" s="79">
        <v>51</v>
      </c>
      <c r="BS90" s="79" t="s">
        <v>1484</v>
      </c>
      <c r="BT90" s="79"/>
      <c r="BU90" s="79" t="s">
        <v>2</v>
      </c>
      <c r="BV90" s="79" t="s">
        <v>1492</v>
      </c>
      <c r="BW90" s="79" t="s">
        <v>1493</v>
      </c>
      <c r="BX90" s="79">
        <v>600</v>
      </c>
      <c r="BY90" s="79">
        <v>2100</v>
      </c>
      <c r="BZ90" s="79">
        <v>100</v>
      </c>
      <c r="CA90" s="79" t="s">
        <v>0</v>
      </c>
      <c r="CB90" s="79" t="s">
        <v>2</v>
      </c>
      <c r="CC90" s="79" t="s">
        <v>2</v>
      </c>
      <c r="CD90" s="79" t="s">
        <v>2</v>
      </c>
      <c r="CE90" s="79" t="s">
        <v>3</v>
      </c>
      <c r="CF90" s="79" t="s">
        <v>0</v>
      </c>
      <c r="CG90" s="79">
        <v>496.4</v>
      </c>
      <c r="CH90" s="79">
        <v>24</v>
      </c>
      <c r="CI90" s="79" t="s">
        <v>1556</v>
      </c>
      <c r="CJ90" s="79"/>
      <c r="CK90" s="79" t="s">
        <v>2</v>
      </c>
      <c r="CL90" s="79" t="s">
        <v>0</v>
      </c>
      <c r="CM90" s="79"/>
      <c r="CN90" s="79"/>
      <c r="CO90" s="101"/>
      <c r="CP90" s="101" t="s">
        <v>1488</v>
      </c>
      <c r="CQ90" s="101" t="s">
        <v>1552</v>
      </c>
      <c r="CR90" s="101" t="s">
        <v>1490</v>
      </c>
      <c r="CS90" s="101" t="s">
        <v>1491</v>
      </c>
      <c r="CT90" s="101"/>
      <c r="CU90" s="101"/>
      <c r="CV90" s="299"/>
      <c r="CW90" s="69" t="str">
        <f t="shared" si="4"/>
        <v>1102YJ3AU0</v>
      </c>
      <c r="CX90" s="69" t="str">
        <f t="shared" si="3"/>
        <v>Ky</v>
      </c>
      <c r="CY90" s="116" t="s">
        <v>159</v>
      </c>
      <c r="CZ90" s="69" t="str">
        <f t="shared" si="5"/>
        <v>SFP-Colour_Ky_L_2Y</v>
      </c>
    </row>
    <row r="91" spans="1:104" ht="12.75" customHeight="1" x14ac:dyDescent="0.2">
      <c r="A91" s="69" t="s">
        <v>1472</v>
      </c>
      <c r="B91" s="69" t="s">
        <v>161</v>
      </c>
      <c r="C91" s="69" t="s">
        <v>7</v>
      </c>
      <c r="D91" s="69" t="s">
        <v>1475</v>
      </c>
      <c r="E91" s="70" t="s">
        <v>157</v>
      </c>
      <c r="F91" s="70">
        <v>1</v>
      </c>
      <c r="G91" s="69" t="s">
        <v>52</v>
      </c>
      <c r="H91" s="135" t="s">
        <v>1539</v>
      </c>
      <c r="I91" s="135" t="s">
        <v>1540</v>
      </c>
      <c r="J91" s="135">
        <v>40</v>
      </c>
      <c r="K91" s="136" t="s">
        <v>0</v>
      </c>
      <c r="L91" s="136">
        <v>10000</v>
      </c>
      <c r="M91" s="137">
        <v>784.3</v>
      </c>
      <c r="N91" s="138">
        <v>1.21E-2</v>
      </c>
      <c r="O91" s="138">
        <v>9.9000000000000005E-2</v>
      </c>
      <c r="P91" s="100">
        <v>1.9800000000000005E-2</v>
      </c>
      <c r="Q91" s="100">
        <v>0.13200000000000001</v>
      </c>
      <c r="R91" s="100">
        <v>4.4000000000000004E-2</v>
      </c>
      <c r="S91" s="100">
        <v>0.33330000000000004</v>
      </c>
      <c r="T91" s="100">
        <v>1.3200000000000002E-2</v>
      </c>
      <c r="U91" s="100">
        <v>0.13200000000000001</v>
      </c>
      <c r="V91" s="100">
        <v>3.3000000000000002E-2</v>
      </c>
      <c r="W91" s="100">
        <v>0.18700000000000003</v>
      </c>
      <c r="X91" s="100">
        <v>1.9800000000000005E-2</v>
      </c>
      <c r="Y91" s="100">
        <v>0.13200000000000001</v>
      </c>
      <c r="Z91" s="100">
        <v>2.6400000000000003E-2</v>
      </c>
      <c r="AA91" s="100">
        <v>0.15400000000000003</v>
      </c>
      <c r="AB91" s="100">
        <v>2.8600000000000004E-2</v>
      </c>
      <c r="AC91" s="100">
        <v>0.17600000000000002</v>
      </c>
      <c r="AD91" s="100">
        <v>2.6400000000000003E-2</v>
      </c>
      <c r="AE91" s="100">
        <v>0.15400000000000003</v>
      </c>
      <c r="AF91" s="100">
        <v>4.4000000000000004E-2</v>
      </c>
      <c r="AG91" s="100">
        <v>0.33330000000000004</v>
      </c>
      <c r="AH91" s="100">
        <v>2.4200000000000003E-2</v>
      </c>
      <c r="AI91" s="100">
        <v>0.14300000000000002</v>
      </c>
      <c r="AJ91" s="100">
        <v>3.3000000000000002E-2</v>
      </c>
      <c r="AK91" s="100">
        <v>0.18700000000000003</v>
      </c>
      <c r="AL91" s="100">
        <v>2.4200000000000003E-2</v>
      </c>
      <c r="AM91" s="100">
        <v>0.14300000000000002</v>
      </c>
      <c r="AN91" s="101" t="s">
        <v>1557</v>
      </c>
      <c r="AO91" s="92" t="s">
        <v>1558</v>
      </c>
      <c r="AP91" s="92">
        <v>215.05</v>
      </c>
      <c r="AQ91" s="92">
        <v>392.7</v>
      </c>
      <c r="AR91" s="82" t="s">
        <v>1476</v>
      </c>
      <c r="AS91" s="125"/>
      <c r="AT91" s="82" t="s">
        <v>1563</v>
      </c>
      <c r="AU91" s="82">
        <v>701.25</v>
      </c>
      <c r="AV91" s="82"/>
      <c r="AW91" s="82"/>
      <c r="AX91" s="82"/>
      <c r="AY91" s="92"/>
      <c r="AZ91" s="92"/>
      <c r="BA91" s="92">
        <v>110</v>
      </c>
      <c r="BB91" s="92">
        <v>682</v>
      </c>
      <c r="BC91" s="92">
        <v>110</v>
      </c>
      <c r="BD91" s="92">
        <v>143</v>
      </c>
      <c r="BE91" s="92">
        <v>55</v>
      </c>
      <c r="BF91" s="92">
        <v>121</v>
      </c>
      <c r="BG91" s="92">
        <v>330</v>
      </c>
      <c r="BH91" s="92">
        <v>121</v>
      </c>
      <c r="BI91" s="92">
        <v>682</v>
      </c>
      <c r="BJ91" s="92">
        <v>132</v>
      </c>
      <c r="BK91" s="92">
        <v>302.5</v>
      </c>
      <c r="BL91" s="92">
        <v>132</v>
      </c>
      <c r="BM91" s="79" t="s">
        <v>1492</v>
      </c>
      <c r="BN91" s="79">
        <v>5.4</v>
      </c>
      <c r="BO91" s="79">
        <v>21</v>
      </c>
      <c r="BP91" s="80">
        <v>10000</v>
      </c>
      <c r="BQ91" s="80">
        <v>600000</v>
      </c>
      <c r="BR91" s="79">
        <v>53</v>
      </c>
      <c r="BS91" s="79" t="s">
        <v>1484</v>
      </c>
      <c r="BT91" s="79"/>
      <c r="BU91" s="79" t="s">
        <v>2</v>
      </c>
      <c r="BV91" s="79" t="s">
        <v>1492</v>
      </c>
      <c r="BW91" s="79" t="s">
        <v>1493</v>
      </c>
      <c r="BX91" s="79">
        <v>600</v>
      </c>
      <c r="BY91" s="79">
        <v>2100</v>
      </c>
      <c r="BZ91" s="79">
        <v>100</v>
      </c>
      <c r="CA91" s="79" t="s">
        <v>0</v>
      </c>
      <c r="CB91" s="79" t="s">
        <v>2</v>
      </c>
      <c r="CC91" s="79" t="s">
        <v>2</v>
      </c>
      <c r="CD91" s="79" t="s">
        <v>2</v>
      </c>
      <c r="CE91" s="79" t="s">
        <v>3</v>
      </c>
      <c r="CF91" s="79" t="s">
        <v>0</v>
      </c>
      <c r="CG91" s="79">
        <v>533.29999999999995</v>
      </c>
      <c r="CH91" s="79">
        <v>24</v>
      </c>
      <c r="CI91" s="79" t="s">
        <v>1556</v>
      </c>
      <c r="CJ91" s="79"/>
      <c r="CK91" s="79" t="s">
        <v>2</v>
      </c>
      <c r="CL91" s="79" t="s">
        <v>0</v>
      </c>
      <c r="CM91" s="79"/>
      <c r="CN91" s="79"/>
      <c r="CO91" s="101"/>
      <c r="CP91" s="101" t="s">
        <v>1488</v>
      </c>
      <c r="CQ91" s="101" t="s">
        <v>1552</v>
      </c>
      <c r="CR91" s="101" t="s">
        <v>1490</v>
      </c>
      <c r="CS91" s="101" t="s">
        <v>1491</v>
      </c>
      <c r="CT91" s="101"/>
      <c r="CU91" s="101"/>
      <c r="CV91" s="299"/>
      <c r="CW91" s="69" t="str">
        <f t="shared" si="4"/>
        <v>1102TW3AS0</v>
      </c>
      <c r="CX91" s="69" t="str">
        <f t="shared" si="3"/>
        <v>Ky</v>
      </c>
      <c r="CY91" s="116" t="s">
        <v>157</v>
      </c>
      <c r="CZ91" s="69" t="str">
        <f t="shared" si="5"/>
        <v>SFP-Colour_Ky_M_1Y</v>
      </c>
    </row>
    <row r="92" spans="1:104" ht="12.75" customHeight="1" x14ac:dyDescent="0.2">
      <c r="A92" s="69" t="s">
        <v>1473</v>
      </c>
      <c r="B92" s="69" t="s">
        <v>161</v>
      </c>
      <c r="C92" s="69" t="s">
        <v>7</v>
      </c>
      <c r="D92" s="69" t="s">
        <v>1475</v>
      </c>
      <c r="E92" s="70" t="s">
        <v>157</v>
      </c>
      <c r="F92" s="70">
        <v>2</v>
      </c>
      <c r="G92" s="69" t="s">
        <v>52</v>
      </c>
      <c r="H92" s="135" t="s">
        <v>1541</v>
      </c>
      <c r="I92" s="135" t="s">
        <v>1542</v>
      </c>
      <c r="J92" s="135">
        <v>45</v>
      </c>
      <c r="K92" s="136" t="s">
        <v>0</v>
      </c>
      <c r="L92" s="136">
        <v>15000</v>
      </c>
      <c r="M92" s="137">
        <v>1232</v>
      </c>
      <c r="N92" s="138">
        <v>1.0999999999999999E-2</v>
      </c>
      <c r="O92" s="138">
        <v>7.6999999999999999E-2</v>
      </c>
      <c r="P92" s="100">
        <v>1.6500000000000001E-2</v>
      </c>
      <c r="Q92" s="100">
        <v>0.13200000000000001</v>
      </c>
      <c r="R92" s="100">
        <v>4.4000000000000004E-2</v>
      </c>
      <c r="S92" s="100">
        <v>0.33330000000000004</v>
      </c>
      <c r="T92" s="100">
        <v>1.3200000000000002E-2</v>
      </c>
      <c r="U92" s="100">
        <v>0.13200000000000001</v>
      </c>
      <c r="V92" s="100">
        <v>3.3000000000000002E-2</v>
      </c>
      <c r="W92" s="100">
        <v>0.18700000000000003</v>
      </c>
      <c r="X92" s="100">
        <v>1.6500000000000001E-2</v>
      </c>
      <c r="Y92" s="100">
        <v>0.13200000000000001</v>
      </c>
      <c r="Z92" s="100">
        <v>2.5300000000000003E-2</v>
      </c>
      <c r="AA92" s="100">
        <v>0.14300000000000002</v>
      </c>
      <c r="AB92" s="100">
        <v>2.8600000000000004E-2</v>
      </c>
      <c r="AC92" s="100">
        <v>0.17600000000000002</v>
      </c>
      <c r="AD92" s="100">
        <v>2.5300000000000003E-2</v>
      </c>
      <c r="AE92" s="100">
        <v>0.14300000000000002</v>
      </c>
      <c r="AF92" s="100">
        <v>4.4000000000000004E-2</v>
      </c>
      <c r="AG92" s="100">
        <v>0.33330000000000004</v>
      </c>
      <c r="AH92" s="100">
        <v>1.8700000000000001E-2</v>
      </c>
      <c r="AI92" s="100">
        <v>0.13200000000000001</v>
      </c>
      <c r="AJ92" s="100">
        <v>3.3000000000000002E-2</v>
      </c>
      <c r="AK92" s="100">
        <v>0.18700000000000003</v>
      </c>
      <c r="AL92" s="100">
        <v>1.8700000000000001E-2</v>
      </c>
      <c r="AM92" s="100">
        <v>0.13200000000000001</v>
      </c>
      <c r="AN92" s="101" t="s">
        <v>1559</v>
      </c>
      <c r="AO92" s="92" t="s">
        <v>1560</v>
      </c>
      <c r="AP92" s="92">
        <v>233.75</v>
      </c>
      <c r="AQ92" s="92">
        <v>327.25</v>
      </c>
      <c r="AR92" s="82" t="s">
        <v>1476</v>
      </c>
      <c r="AS92" s="125"/>
      <c r="AT92" s="82" t="s">
        <v>1564</v>
      </c>
      <c r="AU92" s="82">
        <v>1075.25</v>
      </c>
      <c r="AV92" s="82"/>
      <c r="AW92" s="82"/>
      <c r="AX92" s="82"/>
      <c r="AY92" s="92"/>
      <c r="AZ92" s="92"/>
      <c r="BA92" s="92">
        <v>110</v>
      </c>
      <c r="BB92" s="92">
        <v>913</v>
      </c>
      <c r="BC92" s="92">
        <v>110</v>
      </c>
      <c r="BD92" s="92">
        <v>154</v>
      </c>
      <c r="BE92" s="92">
        <v>55</v>
      </c>
      <c r="BF92" s="92">
        <v>132</v>
      </c>
      <c r="BG92" s="92">
        <v>330</v>
      </c>
      <c r="BH92" s="92">
        <v>132</v>
      </c>
      <c r="BI92" s="92">
        <v>913</v>
      </c>
      <c r="BJ92" s="92">
        <v>132</v>
      </c>
      <c r="BK92" s="92">
        <v>313.5</v>
      </c>
      <c r="BL92" s="92">
        <v>132</v>
      </c>
      <c r="BM92" s="79" t="s">
        <v>1492</v>
      </c>
      <c r="BN92" s="79">
        <v>5.0999999999999996</v>
      </c>
      <c r="BO92" s="79">
        <v>20</v>
      </c>
      <c r="BP92" s="80">
        <v>15000</v>
      </c>
      <c r="BQ92" s="80">
        <v>900000</v>
      </c>
      <c r="BR92" s="79">
        <v>54</v>
      </c>
      <c r="BS92" s="79" t="s">
        <v>1484</v>
      </c>
      <c r="BT92" s="79"/>
      <c r="BU92" s="79" t="s">
        <v>2</v>
      </c>
      <c r="BV92" s="79" t="s">
        <v>1492</v>
      </c>
      <c r="BW92" s="79" t="s">
        <v>1493</v>
      </c>
      <c r="BX92" s="79">
        <v>600</v>
      </c>
      <c r="BY92" s="79">
        <v>2100</v>
      </c>
      <c r="BZ92" s="79">
        <v>100</v>
      </c>
      <c r="CA92" s="79" t="s">
        <v>0</v>
      </c>
      <c r="CB92" s="79" t="s">
        <v>2</v>
      </c>
      <c r="CC92" s="79" t="s">
        <v>2</v>
      </c>
      <c r="CD92" s="79" t="s">
        <v>2</v>
      </c>
      <c r="CE92" s="79" t="s">
        <v>3</v>
      </c>
      <c r="CF92" s="79" t="s">
        <v>0</v>
      </c>
      <c r="CG92" s="79">
        <v>576.79999999999995</v>
      </c>
      <c r="CH92" s="79">
        <v>24</v>
      </c>
      <c r="CI92" s="79" t="s">
        <v>1556</v>
      </c>
      <c r="CJ92" s="79"/>
      <c r="CK92" s="79" t="s">
        <v>2</v>
      </c>
      <c r="CL92" s="79" t="s">
        <v>0</v>
      </c>
      <c r="CM92" s="79"/>
      <c r="CN92" s="79"/>
      <c r="CO92" s="101"/>
      <c r="CP92" s="101" t="s">
        <v>1488</v>
      </c>
      <c r="CQ92" s="101" t="s">
        <v>1552</v>
      </c>
      <c r="CR92" s="101" t="s">
        <v>1490</v>
      </c>
      <c r="CS92" s="101" t="s">
        <v>1491</v>
      </c>
      <c r="CT92" s="101"/>
      <c r="CU92" s="101"/>
      <c r="CV92" s="299"/>
      <c r="CW92" s="69" t="str">
        <f t="shared" si="4"/>
        <v>1102Z13AU0</v>
      </c>
      <c r="CX92" s="69" t="str">
        <f t="shared" si="3"/>
        <v>Ky</v>
      </c>
      <c r="CY92" s="116" t="s">
        <v>157</v>
      </c>
      <c r="CZ92" s="69" t="str">
        <f t="shared" si="5"/>
        <v>SFP-Colour_Ky_M_2Y</v>
      </c>
    </row>
    <row r="93" spans="1:104" ht="12.75" customHeight="1" x14ac:dyDescent="0.2">
      <c r="A93" s="69" t="s">
        <v>1474</v>
      </c>
      <c r="B93" s="69" t="s">
        <v>161</v>
      </c>
      <c r="C93" s="69" t="s">
        <v>7</v>
      </c>
      <c r="D93" s="69" t="s">
        <v>1475</v>
      </c>
      <c r="E93" s="70" t="s">
        <v>156</v>
      </c>
      <c r="F93" s="70">
        <v>1</v>
      </c>
      <c r="G93" s="69" t="s">
        <v>53</v>
      </c>
      <c r="H93" s="135" t="s">
        <v>1543</v>
      </c>
      <c r="I93" s="135" t="s">
        <v>1544</v>
      </c>
      <c r="J93" s="135">
        <v>60</v>
      </c>
      <c r="K93" s="136" t="s">
        <v>0</v>
      </c>
      <c r="L93" s="136">
        <v>30000</v>
      </c>
      <c r="M93" s="137">
        <v>4185.5</v>
      </c>
      <c r="N93" s="138">
        <v>7.7000000000000002E-3</v>
      </c>
      <c r="O93" s="138">
        <v>6.0499999999999998E-2</v>
      </c>
      <c r="P93" s="100">
        <v>1.6500000000000001E-2</v>
      </c>
      <c r="Q93" s="100">
        <v>0.16500000000000001</v>
      </c>
      <c r="R93" s="100">
        <v>3.3000000000000002E-2</v>
      </c>
      <c r="S93" s="100">
        <v>0.23980000000000001</v>
      </c>
      <c r="T93" s="100">
        <v>1.6500000000000001E-2</v>
      </c>
      <c r="U93" s="100">
        <v>0.16500000000000001</v>
      </c>
      <c r="V93" s="100">
        <v>2.2000000000000002E-2</v>
      </c>
      <c r="W93" s="100">
        <v>0.16500000000000001</v>
      </c>
      <c r="X93" s="100">
        <v>1.54E-2</v>
      </c>
      <c r="Y93" s="100">
        <v>0.14300000000000002</v>
      </c>
      <c r="Z93" s="100">
        <v>1.4300000000000002E-2</v>
      </c>
      <c r="AA93" s="100">
        <v>0.14300000000000002</v>
      </c>
      <c r="AB93" s="100">
        <v>1.9800000000000005E-2</v>
      </c>
      <c r="AC93" s="100">
        <v>0.15400000000000003</v>
      </c>
      <c r="AD93" s="100">
        <v>1.4300000000000002E-2</v>
      </c>
      <c r="AE93" s="100">
        <v>0.14300000000000002</v>
      </c>
      <c r="AF93" s="100">
        <v>3.3000000000000002E-2</v>
      </c>
      <c r="AG93" s="100">
        <v>0.23980000000000001</v>
      </c>
      <c r="AH93" s="100">
        <v>1.9800000000000005E-2</v>
      </c>
      <c r="AI93" s="100">
        <v>0.13200000000000001</v>
      </c>
      <c r="AJ93" s="100">
        <v>2.2000000000000002E-2</v>
      </c>
      <c r="AK93" s="100">
        <v>0.16500000000000001</v>
      </c>
      <c r="AL93" s="100">
        <v>1.9800000000000005E-2</v>
      </c>
      <c r="AM93" s="100">
        <v>0.13200000000000001</v>
      </c>
      <c r="AN93" s="101" t="s">
        <v>1561</v>
      </c>
      <c r="AO93" s="92" t="s">
        <v>1562</v>
      </c>
      <c r="AP93" s="92">
        <v>341.28</v>
      </c>
      <c r="AQ93" s="92">
        <v>402.05</v>
      </c>
      <c r="AR93" s="82" t="s">
        <v>1476</v>
      </c>
      <c r="AS93" s="125"/>
      <c r="AT93" s="82" t="s">
        <v>1565</v>
      </c>
      <c r="AU93" s="82">
        <v>1385.67</v>
      </c>
      <c r="AV93" s="82"/>
      <c r="AW93" s="82"/>
      <c r="AX93" s="82"/>
      <c r="AY93" s="92"/>
      <c r="AZ93" s="92"/>
      <c r="BA93" s="92">
        <v>913</v>
      </c>
      <c r="BB93" s="92">
        <v>1144</v>
      </c>
      <c r="BC93" s="92">
        <v>913</v>
      </c>
      <c r="BD93" s="92">
        <v>330</v>
      </c>
      <c r="BE93" s="92">
        <v>110</v>
      </c>
      <c r="BF93" s="92">
        <v>330</v>
      </c>
      <c r="BG93" s="92">
        <v>660</v>
      </c>
      <c r="BH93" s="92">
        <v>330</v>
      </c>
      <c r="BI93" s="92">
        <v>1144</v>
      </c>
      <c r="BJ93" s="92">
        <v>264</v>
      </c>
      <c r="BK93" s="92">
        <v>489.50000000000006</v>
      </c>
      <c r="BL93" s="92">
        <v>264</v>
      </c>
      <c r="BM93" s="79" t="s">
        <v>1483</v>
      </c>
      <c r="BN93" s="79">
        <v>3.8</v>
      </c>
      <c r="BO93" s="79">
        <v>17</v>
      </c>
      <c r="BP93" s="80">
        <v>50000</v>
      </c>
      <c r="BQ93" s="80">
        <v>3000000</v>
      </c>
      <c r="BR93" s="79">
        <v>55.4</v>
      </c>
      <c r="BS93" s="79" t="s">
        <v>1484</v>
      </c>
      <c r="BT93" s="79"/>
      <c r="BU93" s="79" t="s">
        <v>2</v>
      </c>
      <c r="BV93" s="79" t="s">
        <v>1483</v>
      </c>
      <c r="BW93" s="79" t="s">
        <v>1486</v>
      </c>
      <c r="BX93" s="79">
        <v>1150</v>
      </c>
      <c r="BY93" s="79">
        <v>7150</v>
      </c>
      <c r="BZ93" s="79">
        <v>150</v>
      </c>
      <c r="CA93" s="79" t="s">
        <v>0</v>
      </c>
      <c r="CB93" s="79" t="s">
        <v>2</v>
      </c>
      <c r="CC93" s="79" t="s">
        <v>2</v>
      </c>
      <c r="CD93" s="79" t="s">
        <v>2</v>
      </c>
      <c r="CE93" s="79" t="s">
        <v>3</v>
      </c>
      <c r="CF93" s="79" t="s">
        <v>0</v>
      </c>
      <c r="CG93" s="79">
        <v>960</v>
      </c>
      <c r="CH93" s="79">
        <v>36</v>
      </c>
      <c r="CI93" s="79" t="s">
        <v>50</v>
      </c>
      <c r="CJ93" s="79"/>
      <c r="CK93" s="79" t="s">
        <v>2</v>
      </c>
      <c r="CL93" s="79" t="s">
        <v>0</v>
      </c>
      <c r="CM93" s="79"/>
      <c r="CN93" s="79"/>
      <c r="CO93" s="101"/>
      <c r="CP93" s="101" t="s">
        <v>1488</v>
      </c>
      <c r="CQ93" s="101" t="s">
        <v>1552</v>
      </c>
      <c r="CR93" s="101" t="s">
        <v>1490</v>
      </c>
      <c r="CS93" s="101" t="s">
        <v>1491</v>
      </c>
      <c r="CT93" s="101"/>
      <c r="CU93" s="101"/>
      <c r="CV93" s="299"/>
      <c r="CW93" s="69" t="str">
        <f t="shared" si="4"/>
        <v>1102RR3AS0</v>
      </c>
      <c r="CX93" s="69" t="str">
        <f t="shared" si="3"/>
        <v>Ky</v>
      </c>
      <c r="CY93" s="116" t="s">
        <v>156</v>
      </c>
      <c r="CZ93" s="69" t="str">
        <f t="shared" si="5"/>
        <v>SFP-Colour_Ky_H_1Y</v>
      </c>
    </row>
    <row r="94" spans="1:104" ht="12.75" customHeight="1" x14ac:dyDescent="0.2">
      <c r="A94" s="69" t="s">
        <v>1883</v>
      </c>
      <c r="B94" s="69" t="s">
        <v>161</v>
      </c>
      <c r="C94" s="69" t="s">
        <v>7</v>
      </c>
      <c r="D94" s="69" t="s">
        <v>1475</v>
      </c>
      <c r="E94" s="70" t="s">
        <v>156</v>
      </c>
      <c r="F94" s="70">
        <v>2</v>
      </c>
      <c r="G94" s="69" t="s">
        <v>53</v>
      </c>
      <c r="H94" s="72" t="s">
        <v>1807</v>
      </c>
      <c r="I94" s="72" t="s">
        <v>1807</v>
      </c>
      <c r="J94" s="72"/>
      <c r="K94" s="73"/>
      <c r="L94" s="73"/>
      <c r="M94" s="74"/>
      <c r="N94" s="75"/>
      <c r="O94" s="75"/>
      <c r="P94" s="90"/>
      <c r="Q94" s="90"/>
      <c r="R94" s="90"/>
      <c r="S94" s="90"/>
      <c r="T94" s="90"/>
      <c r="U94" s="90"/>
      <c r="V94" s="90"/>
      <c r="W94" s="90"/>
      <c r="X94" s="90"/>
      <c r="Y94" s="90"/>
      <c r="Z94" s="90"/>
      <c r="AA94" s="90"/>
      <c r="AB94" s="90"/>
      <c r="AC94" s="90"/>
      <c r="AD94" s="90"/>
      <c r="AE94" s="90"/>
      <c r="AF94" s="90"/>
      <c r="AG94" s="90"/>
      <c r="AH94" s="90"/>
      <c r="AI94" s="90"/>
      <c r="AJ94" s="90"/>
      <c r="AK94" s="90"/>
      <c r="AL94" s="90"/>
      <c r="AM94" s="90"/>
      <c r="AN94" s="101"/>
      <c r="AO94" s="91"/>
      <c r="AP94" s="91"/>
      <c r="AQ94" s="91"/>
      <c r="AR94" s="82"/>
      <c r="AS94" s="125"/>
      <c r="AT94" s="82"/>
      <c r="AU94" s="82"/>
      <c r="AV94" s="82"/>
      <c r="AW94" s="82"/>
      <c r="AX94" s="82"/>
      <c r="AY94" s="77"/>
      <c r="AZ94" s="91"/>
      <c r="BA94" s="91"/>
      <c r="BB94" s="91"/>
      <c r="BC94" s="91"/>
      <c r="BD94" s="91"/>
      <c r="BE94" s="91"/>
      <c r="BF94" s="91"/>
      <c r="BG94" s="91"/>
      <c r="BH94" s="91"/>
      <c r="BI94" s="91"/>
      <c r="BJ94" s="91"/>
      <c r="BK94" s="92"/>
      <c r="BL94" s="91"/>
      <c r="BM94" s="81"/>
      <c r="BN94" s="81"/>
      <c r="BO94" s="81"/>
      <c r="BP94" s="93"/>
      <c r="BQ94" s="93"/>
      <c r="BR94" s="81"/>
      <c r="BS94" s="81"/>
      <c r="BT94" s="81"/>
      <c r="BU94" s="81"/>
      <c r="BV94" s="81"/>
      <c r="BW94" s="81"/>
      <c r="BX94" s="81"/>
      <c r="BY94" s="81"/>
      <c r="BZ94" s="81"/>
      <c r="CA94" s="81"/>
      <c r="CB94" s="81"/>
      <c r="CC94" s="81"/>
      <c r="CD94" s="81"/>
      <c r="CE94" s="81"/>
      <c r="CF94" s="81"/>
      <c r="CG94" s="81"/>
      <c r="CH94" s="81"/>
      <c r="CI94" s="81"/>
      <c r="CJ94" s="81"/>
      <c r="CK94" s="81"/>
      <c r="CL94" s="81"/>
      <c r="CM94" s="81"/>
      <c r="CN94" s="81"/>
      <c r="CO94" s="101"/>
      <c r="CP94" s="101"/>
      <c r="CQ94" s="101"/>
      <c r="CR94" s="101"/>
      <c r="CS94" s="101"/>
      <c r="CT94" s="101"/>
      <c r="CU94" s="101"/>
      <c r="CV94" s="299"/>
      <c r="CW94" s="69" t="str">
        <f t="shared" si="4"/>
        <v/>
      </c>
      <c r="CX94" s="69" t="str">
        <f t="shared" si="3"/>
        <v/>
      </c>
      <c r="CY94" s="116" t="s">
        <v>156</v>
      </c>
      <c r="CZ94" s="69" t="str">
        <f t="shared" si="5"/>
        <v>SFP-Colour_Ky_H_2N</v>
      </c>
    </row>
    <row r="95" spans="1:104" ht="12.75" customHeight="1" x14ac:dyDescent="0.2">
      <c r="A95" s="69" t="s">
        <v>1884</v>
      </c>
      <c r="B95" s="69" t="s">
        <v>160</v>
      </c>
      <c r="C95" s="69" t="s">
        <v>7</v>
      </c>
      <c r="D95" s="69" t="s">
        <v>1475</v>
      </c>
      <c r="E95" s="70" t="s">
        <v>159</v>
      </c>
      <c r="F95" s="70">
        <v>1</v>
      </c>
      <c r="G95" s="69" t="s">
        <v>1806</v>
      </c>
      <c r="H95" s="135" t="s">
        <v>1963</v>
      </c>
      <c r="I95" s="135" t="s">
        <v>1964</v>
      </c>
      <c r="J95" s="135">
        <v>35</v>
      </c>
      <c r="K95" s="136" t="s">
        <v>0</v>
      </c>
      <c r="L95" s="136">
        <v>3300</v>
      </c>
      <c r="M95" s="137">
        <v>227.7</v>
      </c>
      <c r="N95" s="138">
        <v>3.0800000000000001E-2</v>
      </c>
      <c r="O95" s="138"/>
      <c r="P95" s="100">
        <v>4.4000000000000004E-2</v>
      </c>
      <c r="Q95" s="100"/>
      <c r="R95" s="100">
        <v>0.11660000000000001</v>
      </c>
      <c r="S95" s="100"/>
      <c r="T95" s="100">
        <v>4.4000000000000004E-2</v>
      </c>
      <c r="U95" s="100"/>
      <c r="V95" s="100">
        <v>3.8500000000000006E-2</v>
      </c>
      <c r="W95" s="100"/>
      <c r="X95" s="100">
        <v>3.0800000000000001E-2</v>
      </c>
      <c r="Y95" s="100"/>
      <c r="Z95" s="100">
        <v>4.4000000000000004E-2</v>
      </c>
      <c r="AA95" s="100"/>
      <c r="AB95" s="100">
        <v>2.8600000000000004E-2</v>
      </c>
      <c r="AC95" s="100"/>
      <c r="AD95" s="100">
        <v>4.4000000000000004E-2</v>
      </c>
      <c r="AE95" s="100"/>
      <c r="AF95" s="100">
        <v>0.11660000000000001</v>
      </c>
      <c r="AG95" s="100"/>
      <c r="AH95" s="100">
        <v>4.6200000000000005E-2</v>
      </c>
      <c r="AI95" s="100"/>
      <c r="AJ95" s="100">
        <v>3.8500000000000006E-2</v>
      </c>
      <c r="AK95" s="100"/>
      <c r="AL95" s="100">
        <v>4.6200000000000005E-2</v>
      </c>
      <c r="AM95" s="100"/>
      <c r="AN95" s="101" t="s">
        <v>1965</v>
      </c>
      <c r="AO95" s="92" t="s">
        <v>1966</v>
      </c>
      <c r="AP95" s="92">
        <v>140.25</v>
      </c>
      <c r="AQ95" s="92"/>
      <c r="AR95" s="82" t="s">
        <v>1476</v>
      </c>
      <c r="AS95" s="125"/>
      <c r="AT95" s="82" t="s">
        <v>1926</v>
      </c>
      <c r="AU95" s="82">
        <v>167.36</v>
      </c>
      <c r="AV95" s="82"/>
      <c r="AW95" s="82"/>
      <c r="AX95" s="82"/>
      <c r="AY95" s="92"/>
      <c r="AZ95" s="92"/>
      <c r="BA95" s="92">
        <v>110</v>
      </c>
      <c r="BB95" s="92">
        <v>462</v>
      </c>
      <c r="BC95" s="92">
        <v>110</v>
      </c>
      <c r="BD95" s="92">
        <v>88</v>
      </c>
      <c r="BE95" s="92">
        <v>55</v>
      </c>
      <c r="BF95" s="92">
        <v>66</v>
      </c>
      <c r="BG95" s="92">
        <v>330</v>
      </c>
      <c r="BH95" s="92">
        <v>66</v>
      </c>
      <c r="BI95" s="92">
        <v>462</v>
      </c>
      <c r="BJ95" s="92">
        <v>110</v>
      </c>
      <c r="BK95" s="92">
        <v>247.5</v>
      </c>
      <c r="BL95" s="92">
        <v>110</v>
      </c>
      <c r="BM95" s="79" t="s">
        <v>1492</v>
      </c>
      <c r="BN95" s="79">
        <v>6.8</v>
      </c>
      <c r="BO95" s="79">
        <v>15</v>
      </c>
      <c r="BP95" s="80">
        <v>3300</v>
      </c>
      <c r="BQ95" s="80">
        <v>200000</v>
      </c>
      <c r="BR95" s="79">
        <v>47.9</v>
      </c>
      <c r="BS95" s="79" t="s">
        <v>1484</v>
      </c>
      <c r="BT95" s="79"/>
      <c r="BU95" s="79" t="s">
        <v>2</v>
      </c>
      <c r="BV95" s="79" t="s">
        <v>1492</v>
      </c>
      <c r="BW95" s="79" t="s">
        <v>1574</v>
      </c>
      <c r="BX95" s="79">
        <v>350</v>
      </c>
      <c r="BY95" s="79">
        <v>850</v>
      </c>
      <c r="BZ95" s="79">
        <v>100</v>
      </c>
      <c r="CA95" s="79" t="s">
        <v>0</v>
      </c>
      <c r="CB95" s="79" t="s">
        <v>2</v>
      </c>
      <c r="CC95" s="79" t="s">
        <v>2</v>
      </c>
      <c r="CD95" s="79" t="s">
        <v>2</v>
      </c>
      <c r="CE95" s="79" t="s">
        <v>3</v>
      </c>
      <c r="CF95" s="79" t="s">
        <v>3</v>
      </c>
      <c r="CG95" s="79">
        <v>620</v>
      </c>
      <c r="CH95" s="79">
        <v>24</v>
      </c>
      <c r="CI95" s="79" t="s">
        <v>1575</v>
      </c>
      <c r="CJ95" s="79"/>
      <c r="CK95" s="79" t="s">
        <v>2</v>
      </c>
      <c r="CL95" s="79" t="s">
        <v>0</v>
      </c>
      <c r="CM95" s="79"/>
      <c r="CN95" s="79"/>
      <c r="CO95" s="101"/>
      <c r="CP95" s="101" t="s">
        <v>1488</v>
      </c>
      <c r="CQ95" s="101" t="s">
        <v>1552</v>
      </c>
      <c r="CR95" s="101" t="s">
        <v>1490</v>
      </c>
      <c r="CS95" s="101" t="s">
        <v>1491</v>
      </c>
      <c r="CT95" s="101"/>
      <c r="CU95" s="101"/>
      <c r="CV95" s="299"/>
      <c r="CW95" s="69" t="str">
        <f t="shared" si="4"/>
        <v>110C3J3AU0</v>
      </c>
      <c r="CX95" s="69" t="str">
        <f t="shared" si="3"/>
        <v>Ky</v>
      </c>
      <c r="CY95" s="116" t="s">
        <v>159</v>
      </c>
      <c r="CZ95" s="69" t="str">
        <f t="shared" si="5"/>
        <v>SFP-BW_Ky_L_1Y</v>
      </c>
    </row>
    <row r="96" spans="1:104" ht="12.75" customHeight="1" x14ac:dyDescent="0.2">
      <c r="A96" s="69" t="s">
        <v>1885</v>
      </c>
      <c r="B96" s="69" t="s">
        <v>160</v>
      </c>
      <c r="C96" s="69" t="s">
        <v>7</v>
      </c>
      <c r="D96" s="69" t="s">
        <v>1475</v>
      </c>
      <c r="E96" s="70" t="s">
        <v>159</v>
      </c>
      <c r="F96" s="70">
        <v>2</v>
      </c>
      <c r="G96" s="69" t="s">
        <v>1806</v>
      </c>
      <c r="H96" s="72" t="s">
        <v>1807</v>
      </c>
      <c r="I96" s="72" t="s">
        <v>1807</v>
      </c>
      <c r="J96" s="72"/>
      <c r="K96" s="73"/>
      <c r="L96" s="73"/>
      <c r="M96" s="74"/>
      <c r="N96" s="75"/>
      <c r="O96" s="75"/>
      <c r="P96" s="90"/>
      <c r="Q96" s="90"/>
      <c r="R96" s="90"/>
      <c r="S96" s="90"/>
      <c r="T96" s="90"/>
      <c r="U96" s="90"/>
      <c r="V96" s="90"/>
      <c r="W96" s="90"/>
      <c r="X96" s="90"/>
      <c r="Y96" s="90"/>
      <c r="Z96" s="90"/>
      <c r="AA96" s="90"/>
      <c r="AB96" s="90"/>
      <c r="AC96" s="90"/>
      <c r="AD96" s="90"/>
      <c r="AE96" s="90"/>
      <c r="AF96" s="90"/>
      <c r="AG96" s="90"/>
      <c r="AH96" s="90"/>
      <c r="AI96" s="90"/>
      <c r="AJ96" s="90"/>
      <c r="AK96" s="90"/>
      <c r="AL96" s="90"/>
      <c r="AM96" s="90"/>
      <c r="AN96" s="101"/>
      <c r="AO96" s="91"/>
      <c r="AP96" s="91"/>
      <c r="AQ96" s="91"/>
      <c r="AR96" s="82"/>
      <c r="AS96" s="125"/>
      <c r="AT96" s="82"/>
      <c r="AU96" s="82"/>
      <c r="AV96" s="82"/>
      <c r="AW96" s="82"/>
      <c r="AX96" s="82"/>
      <c r="AY96" s="77"/>
      <c r="AZ96" s="91"/>
      <c r="BA96" s="91"/>
      <c r="BB96" s="91"/>
      <c r="BC96" s="91"/>
      <c r="BD96" s="91"/>
      <c r="BE96" s="91"/>
      <c r="BF96" s="91"/>
      <c r="BG96" s="91"/>
      <c r="BH96" s="91"/>
      <c r="BI96" s="91"/>
      <c r="BJ96" s="91"/>
      <c r="BK96" s="92"/>
      <c r="BL96" s="91"/>
      <c r="BM96" s="81"/>
      <c r="BN96" s="81"/>
      <c r="BO96" s="81"/>
      <c r="BP96" s="93"/>
      <c r="BQ96" s="93"/>
      <c r="BR96" s="81"/>
      <c r="BS96" s="81"/>
      <c r="BT96" s="81"/>
      <c r="BU96" s="81"/>
      <c r="BV96" s="81"/>
      <c r="BW96" s="81"/>
      <c r="BX96" s="81"/>
      <c r="BY96" s="81"/>
      <c r="BZ96" s="81"/>
      <c r="CA96" s="81"/>
      <c r="CB96" s="81"/>
      <c r="CC96" s="81"/>
      <c r="CD96" s="81"/>
      <c r="CE96" s="81"/>
      <c r="CF96" s="81"/>
      <c r="CG96" s="81"/>
      <c r="CH96" s="81"/>
      <c r="CI96" s="81"/>
      <c r="CJ96" s="81"/>
      <c r="CK96" s="81"/>
      <c r="CL96" s="81"/>
      <c r="CM96" s="81"/>
      <c r="CN96" s="81"/>
      <c r="CO96" s="101"/>
      <c r="CP96" s="101"/>
      <c r="CQ96" s="101"/>
      <c r="CR96" s="101"/>
      <c r="CS96" s="101"/>
      <c r="CT96" s="101"/>
      <c r="CU96" s="101"/>
      <c r="CV96" s="299"/>
      <c r="CW96" s="69" t="str">
        <f t="shared" si="4"/>
        <v/>
      </c>
      <c r="CX96" s="69" t="str">
        <f t="shared" si="3"/>
        <v/>
      </c>
      <c r="CY96" s="116" t="s">
        <v>159</v>
      </c>
      <c r="CZ96" s="69" t="str">
        <f t="shared" si="5"/>
        <v>SFP-BW_Ky_L_2N</v>
      </c>
    </row>
    <row r="97" spans="1:104" ht="12.75" customHeight="1" x14ac:dyDescent="0.2">
      <c r="A97" s="69" t="s">
        <v>1886</v>
      </c>
      <c r="B97" s="69" t="s">
        <v>160</v>
      </c>
      <c r="C97" s="69" t="s">
        <v>7</v>
      </c>
      <c r="D97" s="69" t="s">
        <v>1475</v>
      </c>
      <c r="E97" s="70" t="s">
        <v>157</v>
      </c>
      <c r="F97" s="70">
        <v>1</v>
      </c>
      <c r="G97" s="69" t="s">
        <v>52</v>
      </c>
      <c r="H97" s="135" t="s">
        <v>1924</v>
      </c>
      <c r="I97" s="135" t="s">
        <v>1987</v>
      </c>
      <c r="J97" s="135">
        <v>40</v>
      </c>
      <c r="K97" s="136" t="s">
        <v>0</v>
      </c>
      <c r="L97" s="136">
        <v>3300</v>
      </c>
      <c r="M97" s="137">
        <v>266.2</v>
      </c>
      <c r="N97" s="138">
        <v>1.54E-2</v>
      </c>
      <c r="O97" s="138"/>
      <c r="P97" s="100">
        <v>4.4000000000000004E-2</v>
      </c>
      <c r="Q97" s="100"/>
      <c r="R97" s="100">
        <v>5.8300000000000005E-2</v>
      </c>
      <c r="S97" s="100"/>
      <c r="T97" s="100">
        <v>4.4000000000000004E-2</v>
      </c>
      <c r="U97" s="100"/>
      <c r="V97" s="100">
        <v>2.2000000000000002E-2</v>
      </c>
      <c r="W97" s="100"/>
      <c r="X97" s="100">
        <v>2.0900000000000002E-2</v>
      </c>
      <c r="Y97" s="100"/>
      <c r="Z97" s="100">
        <v>2.2000000000000002E-2</v>
      </c>
      <c r="AA97" s="100"/>
      <c r="AB97" s="100">
        <v>2.6400000000000003E-2</v>
      </c>
      <c r="AC97" s="100"/>
      <c r="AD97" s="100">
        <v>2.2000000000000002E-2</v>
      </c>
      <c r="AE97" s="100"/>
      <c r="AF97" s="100">
        <v>5.8300000000000005E-2</v>
      </c>
      <c r="AG97" s="100"/>
      <c r="AH97" s="100">
        <v>2.4200000000000003E-2</v>
      </c>
      <c r="AI97" s="100"/>
      <c r="AJ97" s="100">
        <v>2.2000000000000002E-2</v>
      </c>
      <c r="AK97" s="100"/>
      <c r="AL97" s="100">
        <v>2.4200000000000003E-2</v>
      </c>
      <c r="AM97" s="100"/>
      <c r="AN97" s="101" t="s">
        <v>1965</v>
      </c>
      <c r="AO97" s="92" t="s">
        <v>1925</v>
      </c>
      <c r="AP97" s="92">
        <v>246.84</v>
      </c>
      <c r="AQ97" s="92"/>
      <c r="AR97" s="82" t="s">
        <v>1476</v>
      </c>
      <c r="AS97" s="125"/>
      <c r="AT97" s="82" t="s">
        <v>1926</v>
      </c>
      <c r="AU97" s="82">
        <v>167.36</v>
      </c>
      <c r="AV97" s="82"/>
      <c r="AW97" s="82"/>
      <c r="AX97" s="82"/>
      <c r="AY97" s="92"/>
      <c r="AZ97" s="92"/>
      <c r="BA97" s="92">
        <v>110</v>
      </c>
      <c r="BB97" s="92">
        <v>462</v>
      </c>
      <c r="BC97" s="92">
        <v>110</v>
      </c>
      <c r="BD97" s="92">
        <v>88</v>
      </c>
      <c r="BE97" s="92">
        <v>55</v>
      </c>
      <c r="BF97" s="92">
        <v>66</v>
      </c>
      <c r="BG97" s="92">
        <v>330</v>
      </c>
      <c r="BH97" s="92">
        <v>66</v>
      </c>
      <c r="BI97" s="92">
        <v>462</v>
      </c>
      <c r="BJ97" s="92">
        <v>110</v>
      </c>
      <c r="BK97" s="92">
        <v>247.5</v>
      </c>
      <c r="BL97" s="92">
        <v>110</v>
      </c>
      <c r="BM97" s="79" t="s">
        <v>1492</v>
      </c>
      <c r="BN97" s="79">
        <v>6.4</v>
      </c>
      <c r="BO97" s="79">
        <v>15</v>
      </c>
      <c r="BP97" s="80">
        <v>3300</v>
      </c>
      <c r="BQ97" s="80">
        <v>200000</v>
      </c>
      <c r="BR97" s="79">
        <v>48</v>
      </c>
      <c r="BS97" s="79" t="s">
        <v>1484</v>
      </c>
      <c r="BT97" s="79"/>
      <c r="BU97" s="79" t="s">
        <v>2</v>
      </c>
      <c r="BV97" s="79" t="s">
        <v>1492</v>
      </c>
      <c r="BW97" s="79" t="s">
        <v>1574</v>
      </c>
      <c r="BX97" s="79">
        <v>350</v>
      </c>
      <c r="BY97" s="79">
        <v>850</v>
      </c>
      <c r="BZ97" s="79">
        <v>100</v>
      </c>
      <c r="CA97" s="79" t="s">
        <v>0</v>
      </c>
      <c r="CB97" s="79" t="s">
        <v>2</v>
      </c>
      <c r="CC97" s="79" t="s">
        <v>2</v>
      </c>
      <c r="CD97" s="79" t="s">
        <v>2</v>
      </c>
      <c r="CE97" s="79" t="s">
        <v>3</v>
      </c>
      <c r="CF97" s="79" t="s">
        <v>3</v>
      </c>
      <c r="CG97" s="79">
        <v>555.9</v>
      </c>
      <c r="CH97" s="79">
        <v>24</v>
      </c>
      <c r="CI97" s="79" t="s">
        <v>536</v>
      </c>
      <c r="CJ97" s="79"/>
      <c r="CK97" s="79"/>
      <c r="CL97" s="79" t="s">
        <v>0</v>
      </c>
      <c r="CM97" s="79"/>
      <c r="CN97" s="79"/>
      <c r="CO97" s="71"/>
      <c r="CP97" s="71" t="s">
        <v>1488</v>
      </c>
      <c r="CQ97" s="71" t="s">
        <v>1552</v>
      </c>
      <c r="CR97" s="71" t="s">
        <v>1490</v>
      </c>
      <c r="CS97" s="71" t="s">
        <v>1491</v>
      </c>
      <c r="CT97" s="71"/>
      <c r="CU97" s="71"/>
      <c r="CV97" s="299"/>
      <c r="CW97" s="69" t="str">
        <f t="shared" si="4"/>
        <v>110C153AU0</v>
      </c>
      <c r="CX97" s="69" t="str">
        <f t="shared" si="3"/>
        <v>Ky</v>
      </c>
      <c r="CY97" s="116" t="s">
        <v>157</v>
      </c>
      <c r="CZ97" s="69" t="str">
        <f t="shared" si="5"/>
        <v>SFP-BW_Ky_M_1Y</v>
      </c>
    </row>
    <row r="98" spans="1:104" ht="12.75" customHeight="1" x14ac:dyDescent="0.2">
      <c r="A98" s="69" t="s">
        <v>1887</v>
      </c>
      <c r="B98" s="69" t="s">
        <v>160</v>
      </c>
      <c r="C98" s="69" t="s">
        <v>7</v>
      </c>
      <c r="D98" s="69" t="s">
        <v>1475</v>
      </c>
      <c r="E98" s="70" t="s">
        <v>157</v>
      </c>
      <c r="F98" s="70">
        <v>2</v>
      </c>
      <c r="G98" s="69" t="s">
        <v>52</v>
      </c>
      <c r="H98" s="135" t="s">
        <v>1545</v>
      </c>
      <c r="I98" s="135" t="s">
        <v>1546</v>
      </c>
      <c r="J98" s="135">
        <v>45</v>
      </c>
      <c r="K98" s="136" t="s">
        <v>0</v>
      </c>
      <c r="L98" s="136">
        <v>15000</v>
      </c>
      <c r="M98" s="137">
        <v>635.79999999999995</v>
      </c>
      <c r="N98" s="138">
        <v>1.0999999999999999E-2</v>
      </c>
      <c r="O98" s="138"/>
      <c r="P98" s="100">
        <v>2.2000000000000002E-2</v>
      </c>
      <c r="Q98" s="100"/>
      <c r="R98" s="100">
        <v>3.4100000000000005E-2</v>
      </c>
      <c r="S98" s="100"/>
      <c r="T98" s="100">
        <v>2.2000000000000002E-2</v>
      </c>
      <c r="U98" s="100"/>
      <c r="V98" s="100">
        <v>1.54E-2</v>
      </c>
      <c r="W98" s="100"/>
      <c r="X98" s="100">
        <v>1.54E-2</v>
      </c>
      <c r="Y98" s="100"/>
      <c r="Z98" s="100">
        <v>1.54E-2</v>
      </c>
      <c r="AA98" s="100"/>
      <c r="AB98" s="100">
        <v>2.6400000000000003E-2</v>
      </c>
      <c r="AC98" s="100"/>
      <c r="AD98" s="100">
        <v>1.54E-2</v>
      </c>
      <c r="AE98" s="100"/>
      <c r="AF98" s="100">
        <v>3.4100000000000005E-2</v>
      </c>
      <c r="AG98" s="100"/>
      <c r="AH98" s="100">
        <v>1.6500000000000001E-2</v>
      </c>
      <c r="AI98" s="100"/>
      <c r="AJ98" s="100">
        <v>1.54E-2</v>
      </c>
      <c r="AK98" s="100"/>
      <c r="AL98" s="100">
        <v>1.6500000000000001E-2</v>
      </c>
      <c r="AM98" s="100"/>
      <c r="AN98" s="101" t="s">
        <v>1566</v>
      </c>
      <c r="AO98" s="92" t="s">
        <v>1567</v>
      </c>
      <c r="AP98" s="92">
        <v>174.85</v>
      </c>
      <c r="AQ98" s="92"/>
      <c r="AR98" s="82" t="s">
        <v>1476</v>
      </c>
      <c r="AS98" s="125"/>
      <c r="AT98" s="82" t="s">
        <v>1571</v>
      </c>
      <c r="AU98" s="82">
        <v>279.57</v>
      </c>
      <c r="AV98" s="82"/>
      <c r="AW98" s="82"/>
      <c r="AX98" s="82"/>
      <c r="AY98" s="92"/>
      <c r="AZ98" s="92"/>
      <c r="BA98" s="92">
        <v>110</v>
      </c>
      <c r="BB98" s="92">
        <v>462</v>
      </c>
      <c r="BC98" s="92">
        <v>110</v>
      </c>
      <c r="BD98" s="92">
        <v>132</v>
      </c>
      <c r="BE98" s="92">
        <v>55</v>
      </c>
      <c r="BF98" s="92">
        <v>110</v>
      </c>
      <c r="BG98" s="92">
        <v>330</v>
      </c>
      <c r="BH98" s="92">
        <v>110</v>
      </c>
      <c r="BI98" s="92">
        <v>462</v>
      </c>
      <c r="BJ98" s="92">
        <v>110</v>
      </c>
      <c r="BK98" s="92">
        <v>291.5</v>
      </c>
      <c r="BL98" s="92">
        <v>110</v>
      </c>
      <c r="BM98" s="79" t="s">
        <v>1492</v>
      </c>
      <c r="BN98" s="79">
        <v>5.3</v>
      </c>
      <c r="BO98" s="79">
        <v>16</v>
      </c>
      <c r="BP98" s="80">
        <v>16700</v>
      </c>
      <c r="BQ98" s="80">
        <v>1000000</v>
      </c>
      <c r="BR98" s="79">
        <v>54</v>
      </c>
      <c r="BS98" s="79" t="s">
        <v>1484</v>
      </c>
      <c r="BT98" s="79"/>
      <c r="BU98" s="79" t="s">
        <v>2</v>
      </c>
      <c r="BV98" s="79" t="s">
        <v>1492</v>
      </c>
      <c r="BW98" s="79" t="s">
        <v>1493</v>
      </c>
      <c r="BX98" s="79">
        <v>600</v>
      </c>
      <c r="BY98" s="79">
        <v>2600</v>
      </c>
      <c r="BZ98" s="79">
        <v>100</v>
      </c>
      <c r="CA98" s="79" t="s">
        <v>0</v>
      </c>
      <c r="CB98" s="79" t="s">
        <v>2</v>
      </c>
      <c r="CC98" s="79" t="s">
        <v>2</v>
      </c>
      <c r="CD98" s="79" t="s">
        <v>2</v>
      </c>
      <c r="CE98" s="79" t="s">
        <v>3</v>
      </c>
      <c r="CF98" s="79" t="s">
        <v>3</v>
      </c>
      <c r="CG98" s="79">
        <v>605.5</v>
      </c>
      <c r="CH98" s="79">
        <v>24</v>
      </c>
      <c r="CI98" s="79" t="s">
        <v>536</v>
      </c>
      <c r="CJ98" s="79"/>
      <c r="CK98" s="79" t="s">
        <v>2</v>
      </c>
      <c r="CL98" s="79" t="s">
        <v>0</v>
      </c>
      <c r="CM98" s="79"/>
      <c r="CN98" s="79"/>
      <c r="CO98" s="71"/>
      <c r="CP98" s="71" t="s">
        <v>1488</v>
      </c>
      <c r="CQ98" s="71" t="s">
        <v>1552</v>
      </c>
      <c r="CR98" s="71" t="s">
        <v>1490</v>
      </c>
      <c r="CS98" s="71" t="s">
        <v>1491</v>
      </c>
      <c r="CT98" s="71"/>
      <c r="CU98" s="71"/>
      <c r="CV98" s="299"/>
      <c r="CW98" s="69" t="str">
        <f t="shared" si="4"/>
        <v>110C0Y3AU0</v>
      </c>
      <c r="CX98" s="69" t="str">
        <f t="shared" si="3"/>
        <v>Ky</v>
      </c>
      <c r="CY98" s="116" t="s">
        <v>157</v>
      </c>
      <c r="CZ98" s="69" t="str">
        <f t="shared" si="5"/>
        <v>SFP-BW_Ky_M_2Y</v>
      </c>
    </row>
    <row r="99" spans="1:104" ht="12.75" customHeight="1" x14ac:dyDescent="0.2">
      <c r="A99" s="69" t="s">
        <v>1888</v>
      </c>
      <c r="B99" s="69" t="s">
        <v>160</v>
      </c>
      <c r="C99" s="69" t="s">
        <v>7</v>
      </c>
      <c r="D99" s="69" t="s">
        <v>1475</v>
      </c>
      <c r="E99" s="70" t="s">
        <v>156</v>
      </c>
      <c r="F99" s="70">
        <v>1</v>
      </c>
      <c r="G99" s="69" t="s">
        <v>53</v>
      </c>
      <c r="H99" s="135" t="s">
        <v>1547</v>
      </c>
      <c r="I99" s="135" t="s">
        <v>1548</v>
      </c>
      <c r="J99" s="135">
        <v>60</v>
      </c>
      <c r="K99" s="136" t="s">
        <v>0</v>
      </c>
      <c r="L99" s="136">
        <v>16700</v>
      </c>
      <c r="M99" s="137">
        <v>1097.8</v>
      </c>
      <c r="N99" s="138">
        <v>7.7000000000000002E-3</v>
      </c>
      <c r="O99" s="138"/>
      <c r="P99" s="100">
        <v>2.2000000000000002E-2</v>
      </c>
      <c r="Q99" s="100"/>
      <c r="R99" s="100">
        <v>3.4100000000000005E-2</v>
      </c>
      <c r="S99" s="100"/>
      <c r="T99" s="100">
        <v>2.2000000000000002E-2</v>
      </c>
      <c r="U99" s="100"/>
      <c r="V99" s="100">
        <v>1.54E-2</v>
      </c>
      <c r="W99" s="100"/>
      <c r="X99" s="100">
        <v>1.4300000000000002E-2</v>
      </c>
      <c r="Y99" s="100"/>
      <c r="Z99" s="100">
        <v>1.3200000000000002E-2</v>
      </c>
      <c r="AA99" s="100"/>
      <c r="AB99" s="100">
        <v>2.2000000000000002E-2</v>
      </c>
      <c r="AC99" s="100"/>
      <c r="AD99" s="100">
        <v>1.3200000000000002E-2</v>
      </c>
      <c r="AE99" s="100"/>
      <c r="AF99" s="100">
        <v>3.4100000000000005E-2</v>
      </c>
      <c r="AG99" s="100"/>
      <c r="AH99" s="100">
        <v>1.9800000000000005E-2</v>
      </c>
      <c r="AI99" s="100"/>
      <c r="AJ99" s="100">
        <v>1.54E-2</v>
      </c>
      <c r="AK99" s="100"/>
      <c r="AL99" s="100">
        <v>1.9800000000000005E-2</v>
      </c>
      <c r="AM99" s="100"/>
      <c r="AN99" s="101" t="s">
        <v>1566</v>
      </c>
      <c r="AO99" s="92" t="s">
        <v>1568</v>
      </c>
      <c r="AP99" s="92">
        <v>308.55</v>
      </c>
      <c r="AQ99" s="92"/>
      <c r="AR99" s="82" t="s">
        <v>1476</v>
      </c>
      <c r="AS99" s="125"/>
      <c r="AT99" s="82" t="s">
        <v>1572</v>
      </c>
      <c r="AU99" s="82">
        <v>308.55</v>
      </c>
      <c r="AV99" s="82"/>
      <c r="AW99" s="82"/>
      <c r="AX99" s="82"/>
      <c r="AY99" s="92"/>
      <c r="AZ99" s="92"/>
      <c r="BA99" s="92">
        <v>110</v>
      </c>
      <c r="BB99" s="92">
        <v>462</v>
      </c>
      <c r="BC99" s="92">
        <v>110</v>
      </c>
      <c r="BD99" s="92">
        <v>154</v>
      </c>
      <c r="BE99" s="92">
        <v>55</v>
      </c>
      <c r="BF99" s="92">
        <v>110</v>
      </c>
      <c r="BG99" s="92">
        <v>330</v>
      </c>
      <c r="BH99" s="92">
        <v>110</v>
      </c>
      <c r="BI99" s="92">
        <v>462</v>
      </c>
      <c r="BJ99" s="92">
        <v>110</v>
      </c>
      <c r="BK99" s="92">
        <v>313.5</v>
      </c>
      <c r="BL99" s="92">
        <v>110</v>
      </c>
      <c r="BM99" s="79" t="s">
        <v>1492</v>
      </c>
      <c r="BN99" s="79">
        <v>4.5</v>
      </c>
      <c r="BO99" s="79">
        <v>25</v>
      </c>
      <c r="BP99" s="80">
        <v>16700</v>
      </c>
      <c r="BQ99" s="80">
        <v>1000000</v>
      </c>
      <c r="BR99" s="79">
        <v>57</v>
      </c>
      <c r="BS99" s="79" t="s">
        <v>1484</v>
      </c>
      <c r="BT99" s="79"/>
      <c r="BU99" s="79" t="s">
        <v>2</v>
      </c>
      <c r="BV99" s="79" t="s">
        <v>1492</v>
      </c>
      <c r="BW99" s="79" t="s">
        <v>1493</v>
      </c>
      <c r="BX99" s="79">
        <v>600</v>
      </c>
      <c r="BY99" s="79">
        <v>2600</v>
      </c>
      <c r="BZ99" s="79">
        <v>100</v>
      </c>
      <c r="CA99" s="79" t="s">
        <v>0</v>
      </c>
      <c r="CB99" s="79" t="s">
        <v>2</v>
      </c>
      <c r="CC99" s="79" t="s">
        <v>2</v>
      </c>
      <c r="CD99" s="79" t="s">
        <v>2</v>
      </c>
      <c r="CE99" s="79" t="s">
        <v>3</v>
      </c>
      <c r="CF99" s="79" t="s">
        <v>3</v>
      </c>
      <c r="CG99" s="79">
        <v>710.2</v>
      </c>
      <c r="CH99" s="79">
        <v>24</v>
      </c>
      <c r="CI99" s="79" t="s">
        <v>536</v>
      </c>
      <c r="CJ99" s="79"/>
      <c r="CK99" s="79" t="s">
        <v>2</v>
      </c>
      <c r="CL99" s="79" t="s">
        <v>0</v>
      </c>
      <c r="CM99" s="79"/>
      <c r="CN99" s="79"/>
      <c r="CO99" s="71"/>
      <c r="CP99" s="71" t="s">
        <v>1488</v>
      </c>
      <c r="CQ99" s="71" t="s">
        <v>1552</v>
      </c>
      <c r="CR99" s="71" t="s">
        <v>1490</v>
      </c>
      <c r="CS99" s="71" t="s">
        <v>1491</v>
      </c>
      <c r="CT99" s="71"/>
      <c r="CU99" s="71"/>
      <c r="CV99" s="299"/>
      <c r="CW99" s="69" t="str">
        <f t="shared" si="4"/>
        <v>110C0T3AU0</v>
      </c>
      <c r="CX99" s="69" t="str">
        <f t="shared" si="3"/>
        <v>Ky</v>
      </c>
      <c r="CY99" s="116" t="s">
        <v>156</v>
      </c>
      <c r="CZ99" s="69" t="str">
        <f t="shared" si="5"/>
        <v>SFP-BW_Ky_H_1Y</v>
      </c>
    </row>
    <row r="100" spans="1:104" ht="12.75" customHeight="1" x14ac:dyDescent="0.2">
      <c r="A100" s="69" t="s">
        <v>1889</v>
      </c>
      <c r="B100" s="69" t="s">
        <v>160</v>
      </c>
      <c r="C100" s="69" t="s">
        <v>7</v>
      </c>
      <c r="D100" s="69" t="s">
        <v>1475</v>
      </c>
      <c r="E100" s="70" t="s">
        <v>156</v>
      </c>
      <c r="F100" s="70">
        <v>2</v>
      </c>
      <c r="G100" s="69" t="s">
        <v>53</v>
      </c>
      <c r="H100" s="135" t="s">
        <v>1549</v>
      </c>
      <c r="I100" s="135" t="s">
        <v>1550</v>
      </c>
      <c r="J100" s="135">
        <v>60</v>
      </c>
      <c r="K100" s="136" t="s">
        <v>0</v>
      </c>
      <c r="L100" s="136">
        <v>30000</v>
      </c>
      <c r="M100" s="137">
        <v>4493.5</v>
      </c>
      <c r="N100" s="138">
        <v>6.6E-3</v>
      </c>
      <c r="O100" s="138"/>
      <c r="P100" s="100">
        <v>1.6500000000000001E-2</v>
      </c>
      <c r="Q100" s="100"/>
      <c r="R100" s="100">
        <v>3.3000000000000002E-2</v>
      </c>
      <c r="S100" s="100"/>
      <c r="T100" s="100">
        <v>1.6500000000000001E-2</v>
      </c>
      <c r="U100" s="100"/>
      <c r="V100" s="100">
        <v>1.54E-2</v>
      </c>
      <c r="W100" s="100"/>
      <c r="X100" s="100">
        <v>1.54E-2</v>
      </c>
      <c r="Y100" s="100"/>
      <c r="Z100" s="100">
        <v>1.6500000000000001E-2</v>
      </c>
      <c r="AA100" s="100"/>
      <c r="AB100" s="100">
        <v>1.7600000000000001E-2</v>
      </c>
      <c r="AC100" s="100"/>
      <c r="AD100" s="100">
        <v>1.6500000000000001E-2</v>
      </c>
      <c r="AE100" s="100"/>
      <c r="AF100" s="100">
        <v>3.3000000000000002E-2</v>
      </c>
      <c r="AG100" s="100"/>
      <c r="AH100" s="100">
        <v>2.0900000000000002E-2</v>
      </c>
      <c r="AI100" s="100"/>
      <c r="AJ100" s="100">
        <v>1.4300000000000002E-2</v>
      </c>
      <c r="AK100" s="100"/>
      <c r="AL100" s="100">
        <v>2.0900000000000002E-2</v>
      </c>
      <c r="AM100" s="100"/>
      <c r="AN100" s="101" t="s">
        <v>1569</v>
      </c>
      <c r="AO100" s="92" t="s">
        <v>1570</v>
      </c>
      <c r="AP100" s="92">
        <v>149.6</v>
      </c>
      <c r="AQ100" s="92"/>
      <c r="AR100" s="82" t="s">
        <v>1476</v>
      </c>
      <c r="AS100" s="125"/>
      <c r="AT100" s="82" t="s">
        <v>1573</v>
      </c>
      <c r="AU100" s="82">
        <v>923.78</v>
      </c>
      <c r="AV100" s="82"/>
      <c r="AW100" s="82"/>
      <c r="AX100" s="82"/>
      <c r="AY100" s="92"/>
      <c r="AZ100" s="92"/>
      <c r="BA100" s="92">
        <v>913</v>
      </c>
      <c r="BB100" s="92">
        <v>462</v>
      </c>
      <c r="BC100" s="92">
        <v>913</v>
      </c>
      <c r="BD100" s="92">
        <v>990</v>
      </c>
      <c r="BE100" s="92">
        <v>550</v>
      </c>
      <c r="BF100" s="92">
        <v>770</v>
      </c>
      <c r="BG100" s="92">
        <v>330</v>
      </c>
      <c r="BH100" s="92">
        <v>770</v>
      </c>
      <c r="BI100" s="92">
        <v>462</v>
      </c>
      <c r="BJ100" s="92">
        <v>495</v>
      </c>
      <c r="BK100" s="92">
        <v>1149.5</v>
      </c>
      <c r="BL100" s="92">
        <v>495</v>
      </c>
      <c r="BM100" s="79" t="s">
        <v>1536</v>
      </c>
      <c r="BN100" s="79">
        <v>3.8</v>
      </c>
      <c r="BO100" s="79">
        <v>17</v>
      </c>
      <c r="BP100" s="80">
        <v>30000</v>
      </c>
      <c r="BQ100" s="80">
        <v>4000000</v>
      </c>
      <c r="BR100" s="79">
        <v>55.8</v>
      </c>
      <c r="BS100" s="79" t="s">
        <v>1484</v>
      </c>
      <c r="BT100" s="79"/>
      <c r="BU100" s="79" t="s">
        <v>2</v>
      </c>
      <c r="BV100" s="79" t="s">
        <v>1536</v>
      </c>
      <c r="BW100" s="79" t="s">
        <v>1486</v>
      </c>
      <c r="BX100" s="79">
        <v>1150</v>
      </c>
      <c r="BY100" s="79">
        <v>7150</v>
      </c>
      <c r="BZ100" s="79">
        <v>150</v>
      </c>
      <c r="CA100" s="79" t="s">
        <v>0</v>
      </c>
      <c r="CB100" s="79" t="s">
        <v>2</v>
      </c>
      <c r="CC100" s="79" t="s">
        <v>2</v>
      </c>
      <c r="CD100" s="79" t="s">
        <v>2</v>
      </c>
      <c r="CE100" s="79" t="s">
        <v>3</v>
      </c>
      <c r="CF100" s="79" t="s">
        <v>3</v>
      </c>
      <c r="CG100" s="79">
        <v>710.2</v>
      </c>
      <c r="CH100" s="79">
        <v>24</v>
      </c>
      <c r="CI100" s="79" t="s">
        <v>1576</v>
      </c>
      <c r="CJ100" s="79"/>
      <c r="CK100" s="79" t="s">
        <v>2</v>
      </c>
      <c r="CL100" s="79" t="s">
        <v>0</v>
      </c>
      <c r="CM100" s="79"/>
      <c r="CN100" s="79"/>
      <c r="CO100" s="71"/>
      <c r="CP100" s="71" t="s">
        <v>1488</v>
      </c>
      <c r="CQ100" s="71" t="s">
        <v>1552</v>
      </c>
      <c r="CR100" s="71" t="s">
        <v>1490</v>
      </c>
      <c r="CS100" s="71" t="s">
        <v>1491</v>
      </c>
      <c r="CT100" s="71"/>
      <c r="CU100" s="71"/>
      <c r="CV100" s="299"/>
      <c r="CW100" s="69" t="str">
        <f t="shared" si="4"/>
        <v>1102RS3AU0</v>
      </c>
      <c r="CX100" s="69" t="str">
        <f t="shared" si="3"/>
        <v>Ky</v>
      </c>
      <c r="CY100" s="116" t="s">
        <v>156</v>
      </c>
      <c r="CZ100" s="69" t="str">
        <f t="shared" si="5"/>
        <v>SFP-BW_Ky_H_2Y</v>
      </c>
    </row>
    <row r="101" spans="1:104" ht="12.75" customHeight="1" x14ac:dyDescent="0.2">
      <c r="A101" s="69" t="s">
        <v>732</v>
      </c>
      <c r="B101" s="69" t="s">
        <v>127</v>
      </c>
      <c r="C101" s="69" t="s">
        <v>8</v>
      </c>
      <c r="D101" s="69" t="s">
        <v>743</v>
      </c>
      <c r="E101" s="70" t="s">
        <v>159</v>
      </c>
      <c r="F101" s="70">
        <v>1</v>
      </c>
      <c r="G101" s="69" t="s">
        <v>1806</v>
      </c>
      <c r="H101" s="135">
        <v>408545</v>
      </c>
      <c r="I101" s="135" t="s">
        <v>1990</v>
      </c>
      <c r="J101" s="135">
        <v>25</v>
      </c>
      <c r="K101" s="136">
        <v>180000</v>
      </c>
      <c r="L101" s="136">
        <v>3000</v>
      </c>
      <c r="M101" s="137">
        <v>563.11200000000008</v>
      </c>
      <c r="N101" s="138">
        <v>2.0900000000000002E-2</v>
      </c>
      <c r="O101" s="138">
        <v>0.16500000000000001</v>
      </c>
      <c r="P101" s="100">
        <v>3.3000000000000002E-2</v>
      </c>
      <c r="Q101" s="100">
        <v>0.16500000000000001</v>
      </c>
      <c r="R101" s="100">
        <v>6.6000000000000003E-2</v>
      </c>
      <c r="S101" s="100">
        <v>0.27610000000000001</v>
      </c>
      <c r="T101" s="100">
        <v>6.0500000000000005E-2</v>
      </c>
      <c r="U101" s="100">
        <v>0.18700000000000003</v>
      </c>
      <c r="V101" s="100">
        <v>4.4000000000000004E-2</v>
      </c>
      <c r="W101" s="100">
        <v>0.19359999999999999</v>
      </c>
      <c r="X101" s="100">
        <v>4.4000000000000004E-2</v>
      </c>
      <c r="Y101" s="100">
        <v>0.17600000000000002</v>
      </c>
      <c r="Z101" s="100">
        <v>4.4000000000000004E-2</v>
      </c>
      <c r="AA101" s="100">
        <v>0.14300000000000002</v>
      </c>
      <c r="AB101" s="100">
        <v>5.2800000000000007E-2</v>
      </c>
      <c r="AC101" s="100">
        <v>0.23980000000000001</v>
      </c>
      <c r="AD101" s="100">
        <v>6.6000000000000003E-2</v>
      </c>
      <c r="AE101" s="100">
        <v>0.22000000000000003</v>
      </c>
      <c r="AF101" s="100">
        <v>6.0500000000000005E-2</v>
      </c>
      <c r="AG101" s="100">
        <v>0.27610000000000001</v>
      </c>
      <c r="AH101" s="100">
        <v>6.6000000000000003E-2</v>
      </c>
      <c r="AI101" s="100">
        <v>0.22000000000000003</v>
      </c>
      <c r="AJ101" s="100">
        <v>5.2800000000000007E-2</v>
      </c>
      <c r="AK101" s="100">
        <v>0.23232</v>
      </c>
      <c r="AL101" s="100">
        <v>6.6000000000000003E-2</v>
      </c>
      <c r="AM101" s="100">
        <v>0.22000000000000003</v>
      </c>
      <c r="AN101" s="71" t="s">
        <v>892</v>
      </c>
      <c r="AO101" s="71" t="s">
        <v>893</v>
      </c>
      <c r="AP101" s="85" t="s">
        <v>782</v>
      </c>
      <c r="AQ101" s="85" t="s">
        <v>782</v>
      </c>
      <c r="AR101" s="71" t="s">
        <v>782</v>
      </c>
      <c r="AS101" s="85" t="s">
        <v>782</v>
      </c>
      <c r="AT101" s="71" t="s">
        <v>782</v>
      </c>
      <c r="AU101" s="71" t="s">
        <v>782</v>
      </c>
      <c r="AV101" s="71" t="s">
        <v>0</v>
      </c>
      <c r="AW101" s="71" t="s">
        <v>0</v>
      </c>
      <c r="AX101" s="71" t="s">
        <v>0</v>
      </c>
      <c r="AY101" s="92" t="s">
        <v>0</v>
      </c>
      <c r="AZ101" s="71" t="s">
        <v>0</v>
      </c>
      <c r="BA101" s="92">
        <v>990.00000000000011</v>
      </c>
      <c r="BB101" s="92">
        <v>1239.7</v>
      </c>
      <c r="BC101" s="92">
        <v>440.00000000000006</v>
      </c>
      <c r="BD101" s="92">
        <v>550</v>
      </c>
      <c r="BE101" s="92">
        <v>544.5</v>
      </c>
      <c r="BF101" s="92">
        <v>176</v>
      </c>
      <c r="BG101" s="92">
        <v>440.00000000000006</v>
      </c>
      <c r="BH101" s="92">
        <v>440.00000000000006</v>
      </c>
      <c r="BI101" s="92">
        <v>1239.7</v>
      </c>
      <c r="BJ101" s="92">
        <v>544.5</v>
      </c>
      <c r="BK101" s="92">
        <v>660</v>
      </c>
      <c r="BL101" s="92">
        <v>544.5</v>
      </c>
      <c r="BM101" s="79" t="s">
        <v>906</v>
      </c>
      <c r="BN101" s="79" t="s">
        <v>847</v>
      </c>
      <c r="BO101" s="79" t="s">
        <v>164</v>
      </c>
      <c r="BP101" s="79">
        <v>900</v>
      </c>
      <c r="BQ101" s="80">
        <v>180000</v>
      </c>
      <c r="BR101" s="79" t="s">
        <v>907</v>
      </c>
      <c r="BS101" s="79" t="s">
        <v>51</v>
      </c>
      <c r="BT101" s="79" t="s">
        <v>51</v>
      </c>
      <c r="BU101" s="79" t="s">
        <v>2</v>
      </c>
      <c r="BV101" s="79" t="s">
        <v>906</v>
      </c>
      <c r="BW101" s="79" t="s">
        <v>849</v>
      </c>
      <c r="BX101" s="79" t="s">
        <v>850</v>
      </c>
      <c r="BY101" s="79" t="s">
        <v>851</v>
      </c>
      <c r="BZ101" s="79" t="s">
        <v>852</v>
      </c>
      <c r="CA101" s="79" t="s">
        <v>535</v>
      </c>
      <c r="CB101" s="79" t="s">
        <v>790</v>
      </c>
      <c r="CC101" s="79" t="s">
        <v>791</v>
      </c>
      <c r="CD101" s="79" t="s">
        <v>2</v>
      </c>
      <c r="CE101" s="79" t="s">
        <v>3</v>
      </c>
      <c r="CF101" s="79" t="s">
        <v>2</v>
      </c>
      <c r="CG101" s="79" t="s">
        <v>908</v>
      </c>
      <c r="CH101" s="79" t="s">
        <v>793</v>
      </c>
      <c r="CI101" s="79" t="s">
        <v>794</v>
      </c>
      <c r="CJ101" s="79" t="s">
        <v>2</v>
      </c>
      <c r="CK101" s="79" t="s">
        <v>2</v>
      </c>
      <c r="CL101" s="79" t="s">
        <v>909</v>
      </c>
      <c r="CM101" s="79" t="s">
        <v>2</v>
      </c>
      <c r="CN101" s="79" t="s">
        <v>2</v>
      </c>
      <c r="CO101" s="79" t="s">
        <v>910</v>
      </c>
      <c r="CP101" s="79" t="s">
        <v>854</v>
      </c>
      <c r="CQ101" s="79" t="s">
        <v>855</v>
      </c>
      <c r="CR101" s="79" t="s">
        <v>911</v>
      </c>
      <c r="CS101" s="79" t="s">
        <v>856</v>
      </c>
      <c r="CT101" s="79" t="s">
        <v>2</v>
      </c>
      <c r="CU101" s="79" t="s">
        <v>912</v>
      </c>
      <c r="CV101" s="299"/>
      <c r="CW101" s="69">
        <f>IF(I101="Not Offered","",H101)</f>
        <v>408545</v>
      </c>
      <c r="CX101" s="69" t="str">
        <f>IF(I101="Not Offered","",D101)</f>
        <v>Ri</v>
      </c>
      <c r="CY101" s="116" t="s">
        <v>159</v>
      </c>
      <c r="CZ101" s="69" t="str">
        <f t="shared" si="5"/>
        <v>MFD-Colour_Ri_L_1Y</v>
      </c>
    </row>
    <row r="102" spans="1:104" ht="12.75" customHeight="1" x14ac:dyDescent="0.2">
      <c r="A102" s="69" t="s">
        <v>733</v>
      </c>
      <c r="B102" s="69" t="s">
        <v>127</v>
      </c>
      <c r="C102" s="69" t="s">
        <v>8</v>
      </c>
      <c r="D102" s="69" t="s">
        <v>743</v>
      </c>
      <c r="E102" s="70" t="s">
        <v>159</v>
      </c>
      <c r="F102" s="70">
        <v>2</v>
      </c>
      <c r="G102" s="69" t="s">
        <v>1806</v>
      </c>
      <c r="H102" s="135">
        <v>418573</v>
      </c>
      <c r="I102" s="135" t="s">
        <v>744</v>
      </c>
      <c r="J102" s="135">
        <v>30</v>
      </c>
      <c r="K102" s="136">
        <v>450000</v>
      </c>
      <c r="L102" s="136">
        <v>7500</v>
      </c>
      <c r="M102" s="137">
        <v>2015.2</v>
      </c>
      <c r="N102" s="138">
        <v>7.7000000000000011E-3</v>
      </c>
      <c r="O102" s="138">
        <v>7.7000000000000013E-2</v>
      </c>
      <c r="P102" s="100">
        <v>1.5400000000000002E-2</v>
      </c>
      <c r="Q102" s="100">
        <v>0.15400000000000003</v>
      </c>
      <c r="R102" s="100">
        <v>3.8500000000000006E-2</v>
      </c>
      <c r="S102" s="100">
        <v>0.24310000000000001</v>
      </c>
      <c r="T102" s="100">
        <v>6.0500000000000005E-2</v>
      </c>
      <c r="U102" s="100">
        <v>0.16500000000000001</v>
      </c>
      <c r="V102" s="100">
        <v>2.86E-2</v>
      </c>
      <c r="W102" s="100">
        <v>0.19359999999999999</v>
      </c>
      <c r="X102" s="100">
        <v>2.2000000000000002E-2</v>
      </c>
      <c r="Y102" s="100">
        <v>0.14300000000000002</v>
      </c>
      <c r="Z102" s="100">
        <v>3.3000000000000002E-2</v>
      </c>
      <c r="AA102" s="100">
        <v>0.12100000000000001</v>
      </c>
      <c r="AB102" s="100">
        <v>0.37400000000000005</v>
      </c>
      <c r="AC102" s="100">
        <v>0.21340000000000003</v>
      </c>
      <c r="AD102" s="100">
        <v>1.1000000000000001E-2</v>
      </c>
      <c r="AE102" s="100">
        <v>0.11000000000000001</v>
      </c>
      <c r="AF102" s="100">
        <v>3.7400000000000003E-2</v>
      </c>
      <c r="AG102" s="100">
        <v>0.24310000000000001</v>
      </c>
      <c r="AH102" s="100">
        <v>3.8500000000000006E-2</v>
      </c>
      <c r="AI102" s="100">
        <v>0.18700000000000003</v>
      </c>
      <c r="AJ102" s="100">
        <v>4.4000000000000004E-2</v>
      </c>
      <c r="AK102" s="100">
        <v>0.19359999999999999</v>
      </c>
      <c r="AL102" s="100">
        <v>3.8500000000000006E-2</v>
      </c>
      <c r="AM102" s="100">
        <v>0.18700000000000003</v>
      </c>
      <c r="AN102" s="71" t="s">
        <v>894</v>
      </c>
      <c r="AO102" s="71" t="s">
        <v>895</v>
      </c>
      <c r="AP102" s="85" t="s">
        <v>782</v>
      </c>
      <c r="AQ102" s="85" t="s">
        <v>782</v>
      </c>
      <c r="AR102" s="71" t="s">
        <v>782</v>
      </c>
      <c r="AS102" s="85" t="s">
        <v>782</v>
      </c>
      <c r="AT102" s="71" t="s">
        <v>782</v>
      </c>
      <c r="AU102" s="71" t="s">
        <v>782</v>
      </c>
      <c r="AV102" s="71" t="s">
        <v>0</v>
      </c>
      <c r="AW102" s="71" t="s">
        <v>0</v>
      </c>
      <c r="AX102" s="71" t="s">
        <v>0</v>
      </c>
      <c r="AY102" s="92" t="s">
        <v>0</v>
      </c>
      <c r="AZ102" s="71" t="s">
        <v>0</v>
      </c>
      <c r="BA102" s="92">
        <v>1210</v>
      </c>
      <c r="BB102" s="92">
        <v>1474.0000000000002</v>
      </c>
      <c r="BC102" s="92">
        <v>440.00000000000006</v>
      </c>
      <c r="BD102" s="92">
        <v>1076.9000000000001</v>
      </c>
      <c r="BE102" s="92">
        <v>990.00000000000011</v>
      </c>
      <c r="BF102" s="92">
        <v>209.00000000000003</v>
      </c>
      <c r="BG102" s="92">
        <v>1089</v>
      </c>
      <c r="BH102" s="92">
        <v>880.00000000000011</v>
      </c>
      <c r="BI102" s="92">
        <v>1474.0000000000002</v>
      </c>
      <c r="BJ102" s="92">
        <v>1045</v>
      </c>
      <c r="BK102" s="92">
        <v>1292.28</v>
      </c>
      <c r="BL102" s="92">
        <v>1045</v>
      </c>
      <c r="BM102" s="79" t="s">
        <v>913</v>
      </c>
      <c r="BN102" s="79" t="s">
        <v>914</v>
      </c>
      <c r="BO102" s="79" t="s">
        <v>915</v>
      </c>
      <c r="BP102" s="79">
        <v>2000</v>
      </c>
      <c r="BQ102" s="80">
        <v>450000</v>
      </c>
      <c r="BR102" s="79" t="s">
        <v>916</v>
      </c>
      <c r="BS102" s="79" t="s">
        <v>48</v>
      </c>
      <c r="BT102" s="79" t="s">
        <v>51</v>
      </c>
      <c r="BU102" s="79" t="s">
        <v>2</v>
      </c>
      <c r="BV102" s="79" t="s">
        <v>917</v>
      </c>
      <c r="BW102" s="79" t="s">
        <v>825</v>
      </c>
      <c r="BX102" s="79" t="s">
        <v>918</v>
      </c>
      <c r="BY102" s="79" t="s">
        <v>919</v>
      </c>
      <c r="BZ102" s="79" t="s">
        <v>49</v>
      </c>
      <c r="CA102" s="79" t="s">
        <v>535</v>
      </c>
      <c r="CB102" s="79" t="s">
        <v>790</v>
      </c>
      <c r="CC102" s="79" t="s">
        <v>791</v>
      </c>
      <c r="CD102" s="79" t="s">
        <v>2</v>
      </c>
      <c r="CE102" s="79" t="s">
        <v>3</v>
      </c>
      <c r="CF102" s="79" t="s">
        <v>2</v>
      </c>
      <c r="CG102" s="79" t="s">
        <v>920</v>
      </c>
      <c r="CH102" s="79" t="s">
        <v>802</v>
      </c>
      <c r="CI102" s="79" t="s">
        <v>814</v>
      </c>
      <c r="CJ102" s="79" t="s">
        <v>2</v>
      </c>
      <c r="CK102" s="79" t="s">
        <v>2</v>
      </c>
      <c r="CL102" s="79" t="s">
        <v>921</v>
      </c>
      <c r="CM102" s="79" t="s">
        <v>2</v>
      </c>
      <c r="CN102" s="79" t="s">
        <v>2</v>
      </c>
      <c r="CO102" s="79" t="s">
        <v>922</v>
      </c>
      <c r="CP102" s="79" t="s">
        <v>923</v>
      </c>
      <c r="CQ102" s="79" t="s">
        <v>55</v>
      </c>
      <c r="CR102" s="79" t="s">
        <v>924</v>
      </c>
      <c r="CS102" s="79" t="s">
        <v>925</v>
      </c>
      <c r="CT102" s="79" t="s">
        <v>2</v>
      </c>
      <c r="CU102" s="79" t="s">
        <v>926</v>
      </c>
      <c r="CV102" s="299"/>
      <c r="CW102" s="69">
        <f t="shared" si="4"/>
        <v>418573</v>
      </c>
      <c r="CX102" s="69" t="str">
        <f t="shared" ref="CX102:CX133" si="6">IF(I102="Not Offered","",D102)</f>
        <v>Ri</v>
      </c>
      <c r="CY102" s="116" t="s">
        <v>159</v>
      </c>
      <c r="CZ102" s="69" t="str">
        <f t="shared" si="5"/>
        <v>MFD-Colour_Ri_L_2Y</v>
      </c>
    </row>
    <row r="103" spans="1:104" ht="12.75" customHeight="1" x14ac:dyDescent="0.2">
      <c r="A103" s="69" t="s">
        <v>734</v>
      </c>
      <c r="B103" s="69" t="s">
        <v>127</v>
      </c>
      <c r="C103" s="69" t="s">
        <v>8</v>
      </c>
      <c r="D103" s="69" t="s">
        <v>743</v>
      </c>
      <c r="E103" s="70" t="s">
        <v>159</v>
      </c>
      <c r="F103" s="70">
        <v>3</v>
      </c>
      <c r="G103" s="69" t="s">
        <v>1806</v>
      </c>
      <c r="H103" s="135">
        <v>419346</v>
      </c>
      <c r="I103" s="135" t="s">
        <v>360</v>
      </c>
      <c r="J103" s="135">
        <v>20</v>
      </c>
      <c r="K103" s="136">
        <v>600000</v>
      </c>
      <c r="L103" s="136">
        <v>10000</v>
      </c>
      <c r="M103" s="137">
        <v>2445.8719999999998</v>
      </c>
      <c r="N103" s="138">
        <v>5.4450000000000011E-3</v>
      </c>
      <c r="O103" s="138">
        <v>5.3900000000000003E-2</v>
      </c>
      <c r="P103" s="100">
        <v>1.21E-2</v>
      </c>
      <c r="Q103" s="100">
        <v>0.12100000000000001</v>
      </c>
      <c r="R103" s="100">
        <v>2.0900000000000002E-2</v>
      </c>
      <c r="S103" s="100">
        <v>2.0900000000000002E-2</v>
      </c>
      <c r="T103" s="100">
        <v>1.21E-2</v>
      </c>
      <c r="U103" s="100">
        <v>0.12100000000000001</v>
      </c>
      <c r="V103" s="100">
        <v>1.9360000000000002E-2</v>
      </c>
      <c r="W103" s="100">
        <v>0.16940000000000002</v>
      </c>
      <c r="X103" s="100">
        <v>1.5400000000000002E-2</v>
      </c>
      <c r="Y103" s="100">
        <v>8.8000000000000009E-2</v>
      </c>
      <c r="Z103" s="100">
        <v>1.1000000000000001E-2</v>
      </c>
      <c r="AA103" s="100">
        <v>0.11000000000000001</v>
      </c>
      <c r="AB103" s="100">
        <v>2.3980000000000001E-2</v>
      </c>
      <c r="AC103" s="100">
        <v>0.18700000000000003</v>
      </c>
      <c r="AD103" s="100">
        <v>1.1000000000000001E-2</v>
      </c>
      <c r="AE103" s="100">
        <v>0.11000000000000001</v>
      </c>
      <c r="AF103" s="100">
        <v>2.0900000000000002E-2</v>
      </c>
      <c r="AG103" s="100">
        <v>0.19140000000000001</v>
      </c>
      <c r="AH103" s="100">
        <v>2.0900000000000002E-2</v>
      </c>
      <c r="AI103" s="100">
        <v>0.17600000000000002</v>
      </c>
      <c r="AJ103" s="100">
        <v>2.2000000000000002E-2</v>
      </c>
      <c r="AK103" s="100">
        <v>0.17600000000000002</v>
      </c>
      <c r="AL103" s="100">
        <v>2.0900000000000002E-2</v>
      </c>
      <c r="AM103" s="100">
        <v>0.17600000000000002</v>
      </c>
      <c r="AN103" s="71" t="s">
        <v>896</v>
      </c>
      <c r="AO103" s="71" t="s">
        <v>897</v>
      </c>
      <c r="AP103" s="85" t="s">
        <v>782</v>
      </c>
      <c r="AQ103" s="85" t="s">
        <v>782</v>
      </c>
      <c r="AR103" s="71" t="s">
        <v>782</v>
      </c>
      <c r="AS103" s="85" t="s">
        <v>782</v>
      </c>
      <c r="AT103" s="71" t="s">
        <v>782</v>
      </c>
      <c r="AU103" s="71" t="s">
        <v>782</v>
      </c>
      <c r="AV103" s="71" t="s">
        <v>0</v>
      </c>
      <c r="AW103" s="71" t="s">
        <v>0</v>
      </c>
      <c r="AX103" s="71" t="s">
        <v>0</v>
      </c>
      <c r="AY103" s="92" t="s">
        <v>0</v>
      </c>
      <c r="AZ103" s="71" t="s">
        <v>0</v>
      </c>
      <c r="BA103" s="92">
        <v>1375</v>
      </c>
      <c r="BB103" s="92">
        <v>2142.8000000000002</v>
      </c>
      <c r="BC103" s="92">
        <v>913.00000000000011</v>
      </c>
      <c r="BD103" s="92">
        <v>1128.6000000000001</v>
      </c>
      <c r="BE103" s="92">
        <v>1320</v>
      </c>
      <c r="BF103" s="92">
        <v>495.00000000000006</v>
      </c>
      <c r="BG103" s="92">
        <v>1452.0000000000002</v>
      </c>
      <c r="BH103" s="92">
        <v>1056</v>
      </c>
      <c r="BI103" s="92">
        <v>2142.8000000000002</v>
      </c>
      <c r="BJ103" s="92">
        <v>1705.0000000000002</v>
      </c>
      <c r="BK103" s="92">
        <v>1354.3200000000002</v>
      </c>
      <c r="BL103" s="92">
        <v>1705.0000000000002</v>
      </c>
      <c r="BM103" s="79" t="s">
        <v>927</v>
      </c>
      <c r="BN103" s="79" t="s">
        <v>928</v>
      </c>
      <c r="BO103" s="79" t="s">
        <v>929</v>
      </c>
      <c r="BP103" s="79">
        <v>1700</v>
      </c>
      <c r="BQ103" s="80">
        <v>600000</v>
      </c>
      <c r="BR103" s="79" t="s">
        <v>930</v>
      </c>
      <c r="BS103" s="79" t="s">
        <v>48</v>
      </c>
      <c r="BT103" s="79" t="s">
        <v>51</v>
      </c>
      <c r="BU103" s="79" t="s">
        <v>2</v>
      </c>
      <c r="BV103" s="79" t="s">
        <v>927</v>
      </c>
      <c r="BW103" s="79" t="s">
        <v>931</v>
      </c>
      <c r="BX103" s="79" t="s">
        <v>811</v>
      </c>
      <c r="BY103" s="79" t="s">
        <v>932</v>
      </c>
      <c r="BZ103" s="79" t="s">
        <v>49</v>
      </c>
      <c r="CA103" s="79" t="s">
        <v>49</v>
      </c>
      <c r="CB103" s="79" t="s">
        <v>790</v>
      </c>
      <c r="CC103" s="79" t="s">
        <v>791</v>
      </c>
      <c r="CD103" s="79" t="s">
        <v>2</v>
      </c>
      <c r="CE103" s="79" t="s">
        <v>2</v>
      </c>
      <c r="CF103" s="79" t="s">
        <v>2</v>
      </c>
      <c r="CG103" s="79" t="s">
        <v>933</v>
      </c>
      <c r="CH103" s="79" t="s">
        <v>793</v>
      </c>
      <c r="CI103" s="79" t="s">
        <v>934</v>
      </c>
      <c r="CJ103" s="79" t="s">
        <v>2</v>
      </c>
      <c r="CK103" s="79" t="s">
        <v>2</v>
      </c>
      <c r="CL103" s="79" t="s">
        <v>921</v>
      </c>
      <c r="CM103" s="79" t="s">
        <v>2</v>
      </c>
      <c r="CN103" s="79" t="s">
        <v>2</v>
      </c>
      <c r="CO103" s="79" t="s">
        <v>922</v>
      </c>
      <c r="CP103" s="79" t="s">
        <v>935</v>
      </c>
      <c r="CQ103" s="79" t="s">
        <v>55</v>
      </c>
      <c r="CR103" s="79" t="s">
        <v>936</v>
      </c>
      <c r="CS103" s="79" t="s">
        <v>937</v>
      </c>
      <c r="CT103" s="79" t="s">
        <v>3</v>
      </c>
      <c r="CU103" s="79" t="s">
        <v>0</v>
      </c>
      <c r="CV103" s="299"/>
      <c r="CW103" s="69">
        <f t="shared" si="4"/>
        <v>419346</v>
      </c>
      <c r="CX103" s="69" t="str">
        <f t="shared" si="6"/>
        <v>Ri</v>
      </c>
      <c r="CY103" s="116" t="s">
        <v>159</v>
      </c>
      <c r="CZ103" s="69" t="str">
        <f t="shared" si="5"/>
        <v>MFD-Colour_Ri_L_3Y</v>
      </c>
    </row>
    <row r="104" spans="1:104" ht="12.75" customHeight="1" x14ac:dyDescent="0.2">
      <c r="A104" s="69" t="s">
        <v>735</v>
      </c>
      <c r="B104" s="69" t="s">
        <v>127</v>
      </c>
      <c r="C104" s="69" t="s">
        <v>8</v>
      </c>
      <c r="D104" s="69" t="s">
        <v>743</v>
      </c>
      <c r="E104" s="70" t="s">
        <v>159</v>
      </c>
      <c r="F104" s="70">
        <v>4</v>
      </c>
      <c r="G104" s="69" t="s">
        <v>1806</v>
      </c>
      <c r="H104" s="135">
        <v>419309</v>
      </c>
      <c r="I104" s="135" t="s">
        <v>745</v>
      </c>
      <c r="J104" s="135">
        <v>30</v>
      </c>
      <c r="K104" s="136">
        <v>1200000</v>
      </c>
      <c r="L104" s="136">
        <v>20000</v>
      </c>
      <c r="M104" s="137">
        <v>4067.2719999999999</v>
      </c>
      <c r="N104" s="138">
        <v>5.0600000000000003E-3</v>
      </c>
      <c r="O104" s="138">
        <v>5.0600000000000006E-2</v>
      </c>
      <c r="P104" s="100">
        <v>1.1000000000000001E-2</v>
      </c>
      <c r="Q104" s="100">
        <v>0.11000000000000001</v>
      </c>
      <c r="R104" s="100">
        <v>2.0900000000000002E-2</v>
      </c>
      <c r="S104" s="100">
        <v>0.19140000000000001</v>
      </c>
      <c r="T104" s="100">
        <v>1.21E-2</v>
      </c>
      <c r="U104" s="100">
        <v>0.12100000000000001</v>
      </c>
      <c r="V104" s="100">
        <v>1.9360000000000002E-2</v>
      </c>
      <c r="W104" s="100">
        <v>0.16940000000000002</v>
      </c>
      <c r="X104" s="100">
        <v>1.5400000000000002E-2</v>
      </c>
      <c r="Y104" s="100">
        <v>8.8000000000000009E-2</v>
      </c>
      <c r="Z104" s="100">
        <v>1.1000000000000001E-2</v>
      </c>
      <c r="AA104" s="100">
        <v>0.11000000000000001</v>
      </c>
      <c r="AB104" s="100">
        <v>2.3980000000000001E-2</v>
      </c>
      <c r="AC104" s="100">
        <v>0.18700000000000003</v>
      </c>
      <c r="AD104" s="100">
        <v>1.1000000000000001E-2</v>
      </c>
      <c r="AE104" s="100">
        <v>0.11000000000000001</v>
      </c>
      <c r="AF104" s="100">
        <v>2.0900000000000002E-2</v>
      </c>
      <c r="AG104" s="100">
        <v>0.19140000000000001</v>
      </c>
      <c r="AH104" s="100">
        <v>2.0900000000000002E-2</v>
      </c>
      <c r="AI104" s="100">
        <v>0.17600000000000002</v>
      </c>
      <c r="AJ104" s="100">
        <v>2.2000000000000002E-2</v>
      </c>
      <c r="AK104" s="100">
        <v>0.17600000000000002</v>
      </c>
      <c r="AL104" s="100">
        <v>2.0900000000000002E-2</v>
      </c>
      <c r="AM104" s="100">
        <v>0.17600000000000002</v>
      </c>
      <c r="AN104" s="71" t="s">
        <v>898</v>
      </c>
      <c r="AO104" s="71" t="s">
        <v>899</v>
      </c>
      <c r="AP104" s="85" t="s">
        <v>782</v>
      </c>
      <c r="AQ104" s="85" t="s">
        <v>782</v>
      </c>
      <c r="AR104" s="71" t="s">
        <v>782</v>
      </c>
      <c r="AS104" s="85" t="s">
        <v>782</v>
      </c>
      <c r="AT104" s="71" t="s">
        <v>782</v>
      </c>
      <c r="AU104" s="71" t="s">
        <v>782</v>
      </c>
      <c r="AV104" s="71" t="s">
        <v>0</v>
      </c>
      <c r="AW104" s="71" t="s">
        <v>0</v>
      </c>
      <c r="AX104" s="71" t="s">
        <v>0</v>
      </c>
      <c r="AY104" s="92" t="s">
        <v>0</v>
      </c>
      <c r="AZ104" s="71" t="s">
        <v>0</v>
      </c>
      <c r="BA104" s="92">
        <v>1375</v>
      </c>
      <c r="BB104" s="92">
        <v>2403.5</v>
      </c>
      <c r="BC104" s="92">
        <v>913.00000000000011</v>
      </c>
      <c r="BD104" s="92">
        <v>1240.8000000000002</v>
      </c>
      <c r="BE104" s="92">
        <v>1320</v>
      </c>
      <c r="BF104" s="92">
        <v>495.00000000000006</v>
      </c>
      <c r="BG104" s="92">
        <v>1694.0000000000002</v>
      </c>
      <c r="BH104" s="92">
        <v>1232</v>
      </c>
      <c r="BI104" s="92">
        <v>2403.5</v>
      </c>
      <c r="BJ104" s="92">
        <v>1705.0000000000002</v>
      </c>
      <c r="BK104" s="92">
        <v>1488.96</v>
      </c>
      <c r="BL104" s="92">
        <v>1705.0000000000002</v>
      </c>
      <c r="BM104" s="79" t="s">
        <v>927</v>
      </c>
      <c r="BN104" s="79" t="s">
        <v>938</v>
      </c>
      <c r="BO104" s="79" t="s">
        <v>929</v>
      </c>
      <c r="BP104" s="79">
        <v>3000</v>
      </c>
      <c r="BQ104" s="80">
        <v>1200000</v>
      </c>
      <c r="BR104" s="79" t="s">
        <v>939</v>
      </c>
      <c r="BS104" s="79" t="s">
        <v>48</v>
      </c>
      <c r="BT104" s="79" t="s">
        <v>51</v>
      </c>
      <c r="BU104" s="79" t="s">
        <v>2</v>
      </c>
      <c r="BV104" s="79" t="s">
        <v>927</v>
      </c>
      <c r="BW104" s="79" t="s">
        <v>931</v>
      </c>
      <c r="BX104" s="79" t="s">
        <v>811</v>
      </c>
      <c r="BY104" s="79" t="s">
        <v>812</v>
      </c>
      <c r="BZ104" s="79" t="s">
        <v>49</v>
      </c>
      <c r="CA104" s="79" t="s">
        <v>832</v>
      </c>
      <c r="CB104" s="79" t="s">
        <v>790</v>
      </c>
      <c r="CC104" s="79" t="s">
        <v>791</v>
      </c>
      <c r="CD104" s="79" t="s">
        <v>2</v>
      </c>
      <c r="CE104" s="79" t="s">
        <v>2</v>
      </c>
      <c r="CF104" s="79" t="s">
        <v>2</v>
      </c>
      <c r="CG104" s="79" t="s">
        <v>940</v>
      </c>
      <c r="CH104" s="79" t="s">
        <v>802</v>
      </c>
      <c r="CI104" s="79" t="s">
        <v>941</v>
      </c>
      <c r="CJ104" s="79" t="s">
        <v>2</v>
      </c>
      <c r="CK104" s="79" t="s">
        <v>2</v>
      </c>
      <c r="CL104" s="79" t="s">
        <v>921</v>
      </c>
      <c r="CM104" s="79" t="s">
        <v>2</v>
      </c>
      <c r="CN104" s="79" t="s">
        <v>2</v>
      </c>
      <c r="CO104" s="79" t="s">
        <v>922</v>
      </c>
      <c r="CP104" s="79" t="s">
        <v>935</v>
      </c>
      <c r="CQ104" s="79" t="s">
        <v>55</v>
      </c>
      <c r="CR104" s="79" t="s">
        <v>936</v>
      </c>
      <c r="CS104" s="79" t="s">
        <v>937</v>
      </c>
      <c r="CT104" s="79" t="s">
        <v>3</v>
      </c>
      <c r="CU104" s="79" t="s">
        <v>0</v>
      </c>
      <c r="CV104" s="299"/>
      <c r="CW104" s="69">
        <f t="shared" si="4"/>
        <v>419309</v>
      </c>
      <c r="CX104" s="69" t="str">
        <f t="shared" si="6"/>
        <v>Ri</v>
      </c>
      <c r="CY104" s="116" t="s">
        <v>159</v>
      </c>
      <c r="CZ104" s="69" t="str">
        <f t="shared" si="5"/>
        <v>MFD-Colour_Ri_L_4Y</v>
      </c>
    </row>
    <row r="105" spans="1:104" ht="12.75" customHeight="1" x14ac:dyDescent="0.2">
      <c r="A105" s="69" t="s">
        <v>736</v>
      </c>
      <c r="B105" s="69" t="s">
        <v>127</v>
      </c>
      <c r="C105" s="69" t="s">
        <v>8</v>
      </c>
      <c r="D105" s="69" t="s">
        <v>743</v>
      </c>
      <c r="E105" s="70" t="s">
        <v>157</v>
      </c>
      <c r="F105" s="70">
        <v>1</v>
      </c>
      <c r="G105" s="69" t="s">
        <v>52</v>
      </c>
      <c r="H105" s="139">
        <v>418567</v>
      </c>
      <c r="I105" s="139" t="s">
        <v>746</v>
      </c>
      <c r="J105" s="139" t="s">
        <v>747</v>
      </c>
      <c r="K105" s="146">
        <v>600000</v>
      </c>
      <c r="L105" s="146">
        <v>10000</v>
      </c>
      <c r="M105" s="147">
        <v>2553.1</v>
      </c>
      <c r="N105" s="148">
        <v>7.7000000000000011E-3</v>
      </c>
      <c r="O105" s="148">
        <v>7.7000000000000013E-2</v>
      </c>
      <c r="P105" s="306">
        <v>1.5400000000000002E-2</v>
      </c>
      <c r="Q105" s="306">
        <v>0.15400000000000003</v>
      </c>
      <c r="R105" s="306">
        <v>3.8500000000000006E-2</v>
      </c>
      <c r="S105" s="306">
        <v>0.24310000000000001</v>
      </c>
      <c r="T105" s="306">
        <v>3.3000000000000002E-2</v>
      </c>
      <c r="U105" s="306">
        <v>0.15400000000000003</v>
      </c>
      <c r="V105" s="306">
        <v>2.86E-2</v>
      </c>
      <c r="W105" s="306">
        <v>0.19359999999999999</v>
      </c>
      <c r="X105" s="306">
        <v>2.2000000000000002E-2</v>
      </c>
      <c r="Y105" s="306">
        <v>0.14300000000000002</v>
      </c>
      <c r="Z105" s="306">
        <v>3.3000000000000002E-2</v>
      </c>
      <c r="AA105" s="306">
        <v>0.12100000000000001</v>
      </c>
      <c r="AB105" s="306">
        <v>3.7400000000000003E-2</v>
      </c>
      <c r="AC105" s="306">
        <v>0.21340000000000003</v>
      </c>
      <c r="AD105" s="306">
        <v>1.1000000000000001E-2</v>
      </c>
      <c r="AE105" s="306">
        <v>0.11000000000000001</v>
      </c>
      <c r="AF105" s="306">
        <v>3.7400000000000003E-2</v>
      </c>
      <c r="AG105" s="306">
        <v>0.24310000000000001</v>
      </c>
      <c r="AH105" s="306">
        <v>3.8500000000000006E-2</v>
      </c>
      <c r="AI105" s="306">
        <v>0.18700000000000003</v>
      </c>
      <c r="AJ105" s="306">
        <v>3.4320000000000003E-2</v>
      </c>
      <c r="AK105" s="306">
        <v>0.23232</v>
      </c>
      <c r="AL105" s="306">
        <v>3.8500000000000006E-2</v>
      </c>
      <c r="AM105" s="306">
        <v>0.18700000000000003</v>
      </c>
      <c r="AN105" s="101" t="s">
        <v>900</v>
      </c>
      <c r="AO105" s="101" t="s">
        <v>901</v>
      </c>
      <c r="AP105" s="307" t="s">
        <v>782</v>
      </c>
      <c r="AQ105" s="307" t="s">
        <v>782</v>
      </c>
      <c r="AR105" s="101" t="s">
        <v>782</v>
      </c>
      <c r="AS105" s="307" t="s">
        <v>782</v>
      </c>
      <c r="AT105" s="101" t="s">
        <v>782</v>
      </c>
      <c r="AU105" s="101" t="s">
        <v>782</v>
      </c>
      <c r="AV105" s="101" t="s">
        <v>0</v>
      </c>
      <c r="AW105" s="101" t="s">
        <v>0</v>
      </c>
      <c r="AX105" s="101" t="s">
        <v>0</v>
      </c>
      <c r="AY105" s="101" t="s">
        <v>0</v>
      </c>
      <c r="AZ105" s="101" t="s">
        <v>0</v>
      </c>
      <c r="BA105" s="127">
        <v>1375</v>
      </c>
      <c r="BB105" s="127">
        <v>1568.6000000000001</v>
      </c>
      <c r="BC105" s="127">
        <v>440.00000000000006</v>
      </c>
      <c r="BD105" s="127">
        <v>1280.4000000000001</v>
      </c>
      <c r="BE105" s="127">
        <v>1320</v>
      </c>
      <c r="BF105" s="127">
        <v>209.00000000000003</v>
      </c>
      <c r="BG105" s="127">
        <v>1089</v>
      </c>
      <c r="BH105" s="127">
        <v>880.00000000000011</v>
      </c>
      <c r="BI105" s="127">
        <v>1568.6000000000001</v>
      </c>
      <c r="BJ105" s="127">
        <v>1320</v>
      </c>
      <c r="BK105" s="127">
        <v>1536.48</v>
      </c>
      <c r="BL105" s="127">
        <v>1320</v>
      </c>
      <c r="BM105" s="101" t="s">
        <v>917</v>
      </c>
      <c r="BN105" s="101" t="s">
        <v>942</v>
      </c>
      <c r="BO105" s="101" t="s">
        <v>943</v>
      </c>
      <c r="BP105" s="101">
        <v>3000</v>
      </c>
      <c r="BQ105" s="106">
        <v>600000</v>
      </c>
      <c r="BR105" s="101" t="s">
        <v>944</v>
      </c>
      <c r="BS105" s="101" t="s">
        <v>48</v>
      </c>
      <c r="BT105" s="101" t="s">
        <v>51</v>
      </c>
      <c r="BU105" s="101" t="s">
        <v>2</v>
      </c>
      <c r="BV105" s="101" t="s">
        <v>917</v>
      </c>
      <c r="BW105" s="101" t="s">
        <v>825</v>
      </c>
      <c r="BX105" s="101" t="s">
        <v>945</v>
      </c>
      <c r="BY105" s="101" t="s">
        <v>932</v>
      </c>
      <c r="BZ105" s="101" t="s">
        <v>49</v>
      </c>
      <c r="CA105" s="101" t="s">
        <v>535</v>
      </c>
      <c r="CB105" s="101" t="s">
        <v>790</v>
      </c>
      <c r="CC105" s="101" t="s">
        <v>791</v>
      </c>
      <c r="CD105" s="101" t="s">
        <v>2</v>
      </c>
      <c r="CE105" s="101" t="s">
        <v>3</v>
      </c>
      <c r="CF105" s="101" t="s">
        <v>2</v>
      </c>
      <c r="CG105" s="101" t="s">
        <v>946</v>
      </c>
      <c r="CH105" s="308" t="s">
        <v>793</v>
      </c>
      <c r="CI105" s="101" t="s">
        <v>814</v>
      </c>
      <c r="CJ105" s="101" t="s">
        <v>2</v>
      </c>
      <c r="CK105" s="101" t="s">
        <v>2</v>
      </c>
      <c r="CL105" s="101" t="s">
        <v>921</v>
      </c>
      <c r="CM105" s="101" t="s">
        <v>2</v>
      </c>
      <c r="CN105" s="101" t="s">
        <v>2</v>
      </c>
      <c r="CO105" s="101" t="s">
        <v>922</v>
      </c>
      <c r="CP105" s="101" t="s">
        <v>923</v>
      </c>
      <c r="CQ105" s="101" t="s">
        <v>55</v>
      </c>
      <c r="CR105" s="101" t="s">
        <v>924</v>
      </c>
      <c r="CS105" s="101" t="s">
        <v>925</v>
      </c>
      <c r="CT105" s="101" t="s">
        <v>2</v>
      </c>
      <c r="CU105" s="101" t="s">
        <v>926</v>
      </c>
      <c r="CV105" s="299"/>
      <c r="CW105" s="69">
        <f t="shared" si="4"/>
        <v>418567</v>
      </c>
      <c r="CX105" s="69" t="str">
        <f t="shared" si="6"/>
        <v>Ri</v>
      </c>
      <c r="CY105" s="116" t="s">
        <v>157</v>
      </c>
      <c r="CZ105" s="69" t="str">
        <f t="shared" si="5"/>
        <v>MFD-Colour_Ri_M_1Y</v>
      </c>
    </row>
    <row r="106" spans="1:104" ht="12.75" customHeight="1" x14ac:dyDescent="0.2">
      <c r="A106" s="69" t="s">
        <v>737</v>
      </c>
      <c r="B106" s="69" t="s">
        <v>127</v>
      </c>
      <c r="C106" s="69" t="s">
        <v>8</v>
      </c>
      <c r="D106" s="69" t="s">
        <v>743</v>
      </c>
      <c r="E106" s="70" t="s">
        <v>157</v>
      </c>
      <c r="F106" s="70">
        <v>2</v>
      </c>
      <c r="G106" s="69" t="s">
        <v>52</v>
      </c>
      <c r="H106" s="139">
        <v>419327</v>
      </c>
      <c r="I106" s="139" t="s">
        <v>748</v>
      </c>
      <c r="J106" s="139">
        <v>45</v>
      </c>
      <c r="K106" s="146">
        <v>3000000</v>
      </c>
      <c r="L106" s="146">
        <v>50000</v>
      </c>
      <c r="M106" s="147">
        <v>5008.8720000000003</v>
      </c>
      <c r="N106" s="148">
        <v>5.0600000000000003E-3</v>
      </c>
      <c r="O106" s="148">
        <v>5.0600000000000006E-2</v>
      </c>
      <c r="P106" s="306">
        <v>1.1000000000000001E-2</v>
      </c>
      <c r="Q106" s="306">
        <v>0.11000000000000001</v>
      </c>
      <c r="R106" s="306">
        <v>2.0900000000000002E-2</v>
      </c>
      <c r="S106" s="306">
        <v>0.19140000000000001</v>
      </c>
      <c r="T106" s="306">
        <v>1.21E-2</v>
      </c>
      <c r="U106" s="306">
        <v>0.12100000000000001</v>
      </c>
      <c r="V106" s="306">
        <v>1.9360000000000002E-2</v>
      </c>
      <c r="W106" s="306">
        <v>0.16940000000000002</v>
      </c>
      <c r="X106" s="306">
        <v>1.5400000000000002E-2</v>
      </c>
      <c r="Y106" s="306">
        <v>8.8000000000000009E-2</v>
      </c>
      <c r="Z106" s="306">
        <v>1.1000000000000001E-2</v>
      </c>
      <c r="AA106" s="306">
        <v>0.11000000000000001</v>
      </c>
      <c r="AB106" s="306">
        <v>2.3980000000000001E-2</v>
      </c>
      <c r="AC106" s="306">
        <v>0.18700000000000003</v>
      </c>
      <c r="AD106" s="306">
        <v>1.1000000000000001E-2</v>
      </c>
      <c r="AE106" s="306">
        <v>0.11000000000000001</v>
      </c>
      <c r="AF106" s="306">
        <v>2.0900000000000002E-2</v>
      </c>
      <c r="AG106" s="306">
        <v>0.19140000000000001</v>
      </c>
      <c r="AH106" s="306">
        <v>2.0900000000000002E-2</v>
      </c>
      <c r="AI106" s="306">
        <v>0.17600000000000002</v>
      </c>
      <c r="AJ106" s="306">
        <v>2.2000000000000002E-2</v>
      </c>
      <c r="AK106" s="306">
        <v>0.17600000000000002</v>
      </c>
      <c r="AL106" s="306">
        <v>2.0900000000000002E-2</v>
      </c>
      <c r="AM106" s="306">
        <v>0.17600000000000002</v>
      </c>
      <c r="AN106" s="101" t="s">
        <v>902</v>
      </c>
      <c r="AO106" s="101" t="s">
        <v>903</v>
      </c>
      <c r="AP106" s="307" t="s">
        <v>782</v>
      </c>
      <c r="AQ106" s="307" t="s">
        <v>782</v>
      </c>
      <c r="AR106" s="101" t="s">
        <v>782</v>
      </c>
      <c r="AS106" s="307" t="s">
        <v>782</v>
      </c>
      <c r="AT106" s="101" t="s">
        <v>782</v>
      </c>
      <c r="AU106" s="101" t="s">
        <v>782</v>
      </c>
      <c r="AV106" s="101" t="s">
        <v>0</v>
      </c>
      <c r="AW106" s="101" t="s">
        <v>0</v>
      </c>
      <c r="AX106" s="101" t="s">
        <v>0</v>
      </c>
      <c r="AY106" s="101" t="s">
        <v>0</v>
      </c>
      <c r="AZ106" s="101" t="s">
        <v>0</v>
      </c>
      <c r="BA106" s="127">
        <v>1375</v>
      </c>
      <c r="BB106" s="127">
        <v>2554.2000000000003</v>
      </c>
      <c r="BC106" s="127">
        <v>913.00000000000011</v>
      </c>
      <c r="BD106" s="127">
        <v>1387.1000000000001</v>
      </c>
      <c r="BE106" s="127">
        <v>1386</v>
      </c>
      <c r="BF106" s="127">
        <v>550</v>
      </c>
      <c r="BG106" s="127">
        <v>1694.0000000000002</v>
      </c>
      <c r="BH106" s="127">
        <v>1232</v>
      </c>
      <c r="BI106" s="127">
        <v>2554.2000000000003</v>
      </c>
      <c r="BJ106" s="127">
        <v>1705.0000000000002</v>
      </c>
      <c r="BK106" s="127">
        <v>1664.5200000000002</v>
      </c>
      <c r="BL106" s="127">
        <v>1705.0000000000002</v>
      </c>
      <c r="BM106" s="101" t="s">
        <v>927</v>
      </c>
      <c r="BN106" s="101" t="s">
        <v>947</v>
      </c>
      <c r="BO106" s="101" t="s">
        <v>948</v>
      </c>
      <c r="BP106" s="101">
        <v>4900</v>
      </c>
      <c r="BQ106" s="106">
        <v>3000000</v>
      </c>
      <c r="BR106" s="101" t="s">
        <v>949</v>
      </c>
      <c r="BS106" s="101" t="s">
        <v>48</v>
      </c>
      <c r="BT106" s="101" t="s">
        <v>51</v>
      </c>
      <c r="BU106" s="101" t="s">
        <v>2</v>
      </c>
      <c r="BV106" s="101" t="s">
        <v>927</v>
      </c>
      <c r="BW106" s="101" t="s">
        <v>931</v>
      </c>
      <c r="BX106" s="101" t="s">
        <v>811</v>
      </c>
      <c r="BY106" s="101" t="s">
        <v>812</v>
      </c>
      <c r="BZ106" s="101" t="s">
        <v>49</v>
      </c>
      <c r="CA106" s="101" t="s">
        <v>832</v>
      </c>
      <c r="CB106" s="101" t="s">
        <v>790</v>
      </c>
      <c r="CC106" s="101" t="s">
        <v>791</v>
      </c>
      <c r="CD106" s="101" t="s">
        <v>2</v>
      </c>
      <c r="CE106" s="101" t="s">
        <v>2</v>
      </c>
      <c r="CF106" s="101" t="s">
        <v>2</v>
      </c>
      <c r="CG106" s="101" t="s">
        <v>950</v>
      </c>
      <c r="CH106" s="101" t="s">
        <v>802</v>
      </c>
      <c r="CI106" s="101" t="s">
        <v>941</v>
      </c>
      <c r="CJ106" s="101" t="s">
        <v>2</v>
      </c>
      <c r="CK106" s="101" t="s">
        <v>2</v>
      </c>
      <c r="CL106" s="101" t="s">
        <v>921</v>
      </c>
      <c r="CM106" s="101" t="s">
        <v>2</v>
      </c>
      <c r="CN106" s="101" t="s">
        <v>2</v>
      </c>
      <c r="CO106" s="101" t="s">
        <v>922</v>
      </c>
      <c r="CP106" s="101" t="s">
        <v>935</v>
      </c>
      <c r="CQ106" s="101" t="s">
        <v>55</v>
      </c>
      <c r="CR106" s="101" t="s">
        <v>936</v>
      </c>
      <c r="CS106" s="101" t="s">
        <v>937</v>
      </c>
      <c r="CT106" s="101" t="s">
        <v>3</v>
      </c>
      <c r="CU106" s="101" t="s">
        <v>0</v>
      </c>
      <c r="CV106" s="299"/>
      <c r="CW106" s="69">
        <f t="shared" si="4"/>
        <v>419327</v>
      </c>
      <c r="CX106" s="69" t="str">
        <f t="shared" si="6"/>
        <v>Ri</v>
      </c>
      <c r="CY106" s="116" t="s">
        <v>157</v>
      </c>
      <c r="CZ106" s="69" t="str">
        <f t="shared" si="5"/>
        <v>MFD-Colour_Ri_M_2Y</v>
      </c>
    </row>
    <row r="107" spans="1:104" ht="12.75" customHeight="1" x14ac:dyDescent="0.2">
      <c r="A107" s="69" t="s">
        <v>1890</v>
      </c>
      <c r="B107" s="69" t="s">
        <v>127</v>
      </c>
      <c r="C107" s="69" t="s">
        <v>8</v>
      </c>
      <c r="D107" s="69" t="s">
        <v>743</v>
      </c>
      <c r="E107" s="70" t="s">
        <v>157</v>
      </c>
      <c r="F107" s="70">
        <v>3</v>
      </c>
      <c r="G107" s="69" t="s">
        <v>52</v>
      </c>
      <c r="H107" s="97" t="s">
        <v>965</v>
      </c>
      <c r="I107" s="72" t="s">
        <v>1807</v>
      </c>
      <c r="J107" s="72"/>
      <c r="K107" s="73"/>
      <c r="L107" s="73"/>
      <c r="M107" s="74"/>
      <c r="N107" s="75"/>
      <c r="O107" s="75"/>
      <c r="P107" s="100"/>
      <c r="Q107" s="100"/>
      <c r="R107" s="100"/>
      <c r="S107" s="100"/>
      <c r="T107" s="100"/>
      <c r="U107" s="100"/>
      <c r="V107" s="100"/>
      <c r="W107" s="100"/>
      <c r="X107" s="100"/>
      <c r="Y107" s="100"/>
      <c r="Z107" s="100"/>
      <c r="AA107" s="100"/>
      <c r="AB107" s="100"/>
      <c r="AC107" s="100"/>
      <c r="AD107" s="100"/>
      <c r="AE107" s="100"/>
      <c r="AF107" s="100"/>
      <c r="AG107" s="90"/>
      <c r="AH107" s="90"/>
      <c r="AI107" s="90"/>
      <c r="AJ107" s="100"/>
      <c r="AK107" s="100"/>
      <c r="AL107" s="100"/>
      <c r="AM107" s="100"/>
      <c r="AN107" s="79"/>
      <c r="AO107" s="79"/>
      <c r="AP107" s="92"/>
      <c r="AQ107" s="92"/>
      <c r="AR107" s="92"/>
      <c r="AS107" s="77"/>
      <c r="AT107" s="82"/>
      <c r="AU107" s="82"/>
      <c r="AV107" s="95"/>
      <c r="AW107" s="96"/>
      <c r="AX107" s="77"/>
      <c r="AY107" s="77"/>
      <c r="AZ107" s="77"/>
      <c r="BA107" s="92"/>
      <c r="BB107" s="92"/>
      <c r="BC107" s="92"/>
      <c r="BD107" s="92"/>
      <c r="BE107" s="92"/>
      <c r="BF107" s="92"/>
      <c r="BG107" s="92"/>
      <c r="BH107" s="92"/>
      <c r="BI107" s="92"/>
      <c r="BJ107" s="92"/>
      <c r="BK107" s="92"/>
      <c r="BL107" s="92"/>
      <c r="BM107" s="80"/>
      <c r="BN107" s="79"/>
      <c r="BO107" s="79"/>
      <c r="BP107" s="80"/>
      <c r="BQ107" s="80"/>
      <c r="BR107" s="81"/>
      <c r="BS107" s="81"/>
      <c r="BT107" s="81"/>
      <c r="BU107" s="81"/>
      <c r="BV107" s="81"/>
      <c r="BW107" s="81"/>
      <c r="BX107" s="81"/>
      <c r="BY107" s="81"/>
      <c r="BZ107" s="81"/>
      <c r="CA107" s="81"/>
      <c r="CB107" s="81"/>
      <c r="CC107" s="81"/>
      <c r="CD107" s="81"/>
      <c r="CE107" s="81"/>
      <c r="CF107" s="81"/>
      <c r="CG107" s="81"/>
      <c r="CH107" s="81"/>
      <c r="CI107" s="81"/>
      <c r="CJ107" s="81"/>
      <c r="CK107" s="81"/>
      <c r="CL107" s="81"/>
      <c r="CM107" s="81"/>
      <c r="CN107" s="81"/>
      <c r="CO107" s="81"/>
      <c r="CP107" s="81"/>
      <c r="CQ107" s="81"/>
      <c r="CR107" s="95"/>
      <c r="CS107" s="81"/>
      <c r="CT107" s="81"/>
      <c r="CU107" s="81"/>
      <c r="CV107" s="299"/>
      <c r="CW107" s="69" t="str">
        <f t="shared" si="4"/>
        <v/>
      </c>
      <c r="CX107" s="69" t="str">
        <f t="shared" si="6"/>
        <v/>
      </c>
      <c r="CY107" s="116" t="s">
        <v>157</v>
      </c>
      <c r="CZ107" s="69" t="str">
        <f t="shared" si="5"/>
        <v>MFD-Colour_Ri_M_3N</v>
      </c>
    </row>
    <row r="108" spans="1:104" ht="12.75" customHeight="1" x14ac:dyDescent="0.2">
      <c r="A108" s="69" t="s">
        <v>1891</v>
      </c>
      <c r="B108" s="69" t="s">
        <v>127</v>
      </c>
      <c r="C108" s="69" t="s">
        <v>8</v>
      </c>
      <c r="D108" s="69" t="s">
        <v>743</v>
      </c>
      <c r="E108" s="70" t="s">
        <v>157</v>
      </c>
      <c r="F108" s="70">
        <v>4</v>
      </c>
      <c r="G108" s="69" t="s">
        <v>52</v>
      </c>
      <c r="H108" s="97" t="s">
        <v>965</v>
      </c>
      <c r="I108" s="72" t="s">
        <v>1807</v>
      </c>
      <c r="J108" s="72"/>
      <c r="K108" s="73"/>
      <c r="L108" s="73"/>
      <c r="M108" s="74"/>
      <c r="N108" s="75"/>
      <c r="O108" s="75"/>
      <c r="P108" s="100"/>
      <c r="Q108" s="100"/>
      <c r="R108" s="100"/>
      <c r="S108" s="100"/>
      <c r="T108" s="100"/>
      <c r="U108" s="100"/>
      <c r="V108" s="100"/>
      <c r="W108" s="100"/>
      <c r="X108" s="100"/>
      <c r="Y108" s="100"/>
      <c r="Z108" s="100"/>
      <c r="AA108" s="100"/>
      <c r="AB108" s="100"/>
      <c r="AC108" s="100"/>
      <c r="AD108" s="100"/>
      <c r="AE108" s="100"/>
      <c r="AF108" s="100"/>
      <c r="AG108" s="90"/>
      <c r="AH108" s="90"/>
      <c r="AI108" s="90"/>
      <c r="AJ108" s="100"/>
      <c r="AK108" s="100"/>
      <c r="AL108" s="100"/>
      <c r="AM108" s="100"/>
      <c r="AN108" s="79"/>
      <c r="AO108" s="79"/>
      <c r="AP108" s="92"/>
      <c r="AQ108" s="92"/>
      <c r="AR108" s="92"/>
      <c r="AS108" s="77"/>
      <c r="AT108" s="82"/>
      <c r="AU108" s="82"/>
      <c r="AV108" s="95"/>
      <c r="AW108" s="96"/>
      <c r="AX108" s="77"/>
      <c r="AY108" s="77"/>
      <c r="AZ108" s="77"/>
      <c r="BA108" s="92"/>
      <c r="BB108" s="92"/>
      <c r="BC108" s="92"/>
      <c r="BD108" s="92"/>
      <c r="BE108" s="92"/>
      <c r="BF108" s="92"/>
      <c r="BG108" s="92"/>
      <c r="BH108" s="92"/>
      <c r="BI108" s="92"/>
      <c r="BJ108" s="92"/>
      <c r="BK108" s="92"/>
      <c r="BL108" s="92"/>
      <c r="BM108" s="80"/>
      <c r="BN108" s="79"/>
      <c r="BO108" s="79"/>
      <c r="BP108" s="80"/>
      <c r="BQ108" s="80"/>
      <c r="BR108" s="81"/>
      <c r="BS108" s="81"/>
      <c r="BT108" s="81"/>
      <c r="BU108" s="81"/>
      <c r="BV108" s="81"/>
      <c r="BW108" s="81"/>
      <c r="BX108" s="81"/>
      <c r="BY108" s="81"/>
      <c r="BZ108" s="81"/>
      <c r="CA108" s="81"/>
      <c r="CB108" s="81"/>
      <c r="CC108" s="81"/>
      <c r="CD108" s="81"/>
      <c r="CE108" s="81"/>
      <c r="CF108" s="81"/>
      <c r="CG108" s="81"/>
      <c r="CH108" s="81"/>
      <c r="CI108" s="81"/>
      <c r="CJ108" s="81"/>
      <c r="CK108" s="81"/>
      <c r="CL108" s="81"/>
      <c r="CM108" s="81"/>
      <c r="CN108" s="81"/>
      <c r="CO108" s="81"/>
      <c r="CP108" s="81"/>
      <c r="CQ108" s="81"/>
      <c r="CR108" s="95"/>
      <c r="CS108" s="81"/>
      <c r="CT108" s="81"/>
      <c r="CU108" s="81"/>
      <c r="CV108" s="299"/>
      <c r="CW108" s="69" t="str">
        <f t="shared" si="4"/>
        <v/>
      </c>
      <c r="CX108" s="69" t="str">
        <f t="shared" si="6"/>
        <v/>
      </c>
      <c r="CY108" s="116" t="s">
        <v>157</v>
      </c>
      <c r="CZ108" s="69" t="str">
        <f t="shared" si="5"/>
        <v>MFD-Colour_Ri_M_4N</v>
      </c>
    </row>
    <row r="109" spans="1:104" ht="12.75" customHeight="1" x14ac:dyDescent="0.2">
      <c r="A109" s="69" t="s">
        <v>738</v>
      </c>
      <c r="B109" s="69" t="s">
        <v>127</v>
      </c>
      <c r="C109" s="69" t="s">
        <v>8</v>
      </c>
      <c r="D109" s="69" t="s">
        <v>743</v>
      </c>
      <c r="E109" s="70" t="s">
        <v>156</v>
      </c>
      <c r="F109" s="70">
        <v>1</v>
      </c>
      <c r="G109" s="69" t="s">
        <v>53</v>
      </c>
      <c r="H109" s="135">
        <v>419338</v>
      </c>
      <c r="I109" s="135" t="s">
        <v>749</v>
      </c>
      <c r="J109" s="135">
        <v>60</v>
      </c>
      <c r="K109" s="136">
        <v>3000000</v>
      </c>
      <c r="L109" s="136">
        <v>50000</v>
      </c>
      <c r="M109" s="137">
        <v>6206.1120000000001</v>
      </c>
      <c r="N109" s="138">
        <v>5.0600000000000003E-3</v>
      </c>
      <c r="O109" s="138">
        <v>5.0600000000000006E-2</v>
      </c>
      <c r="P109" s="100">
        <v>1.1000000000000001E-2</v>
      </c>
      <c r="Q109" s="100">
        <v>0.11000000000000001</v>
      </c>
      <c r="R109" s="100">
        <v>2.2000000000000002E-2</v>
      </c>
      <c r="S109" s="100">
        <v>0.19140000000000001</v>
      </c>
      <c r="T109" s="100">
        <v>1.21E-2</v>
      </c>
      <c r="U109" s="100">
        <v>0.12100000000000001</v>
      </c>
      <c r="V109" s="100">
        <v>1.9360000000000002E-2</v>
      </c>
      <c r="W109" s="100">
        <v>0.16940000000000002</v>
      </c>
      <c r="X109" s="100">
        <v>1.5400000000000002E-2</v>
      </c>
      <c r="Y109" s="100">
        <v>8.8000000000000009E-2</v>
      </c>
      <c r="Z109" s="100">
        <v>1.1000000000000001E-2</v>
      </c>
      <c r="AA109" s="100">
        <v>0.11000000000000001</v>
      </c>
      <c r="AB109" s="100">
        <v>2.1340000000000001E-2</v>
      </c>
      <c r="AC109" s="100">
        <v>0.18700000000000003</v>
      </c>
      <c r="AD109" s="100">
        <v>1.1000000000000001E-2</v>
      </c>
      <c r="AE109" s="100">
        <v>0.11000000000000001</v>
      </c>
      <c r="AF109" s="100">
        <v>2.0900000000000002E-2</v>
      </c>
      <c r="AG109" s="100">
        <v>0.19140000000000001</v>
      </c>
      <c r="AH109" s="100">
        <v>2.0900000000000002E-2</v>
      </c>
      <c r="AI109" s="100">
        <v>0.17600000000000002</v>
      </c>
      <c r="AJ109" s="100">
        <v>2.2000000000000002E-2</v>
      </c>
      <c r="AK109" s="100">
        <v>0.17600000000000002</v>
      </c>
      <c r="AL109" s="100">
        <v>2.0900000000000002E-2</v>
      </c>
      <c r="AM109" s="100">
        <v>0.17600000000000002</v>
      </c>
      <c r="AN109" s="79" t="s">
        <v>902</v>
      </c>
      <c r="AO109" s="79" t="s">
        <v>903</v>
      </c>
      <c r="AP109" s="92" t="s">
        <v>782</v>
      </c>
      <c r="AQ109" s="92" t="s">
        <v>782</v>
      </c>
      <c r="AR109" s="92" t="s">
        <v>782</v>
      </c>
      <c r="AS109" s="92" t="s">
        <v>782</v>
      </c>
      <c r="AT109" s="82" t="s">
        <v>782</v>
      </c>
      <c r="AU109" s="82" t="s">
        <v>782</v>
      </c>
      <c r="AV109" s="79" t="s">
        <v>0</v>
      </c>
      <c r="AW109" s="80" t="s">
        <v>0</v>
      </c>
      <c r="AX109" s="92" t="s">
        <v>0</v>
      </c>
      <c r="AY109" s="92" t="s">
        <v>0</v>
      </c>
      <c r="AZ109" s="92" t="s">
        <v>0</v>
      </c>
      <c r="BA109" s="92">
        <v>1375</v>
      </c>
      <c r="BB109" s="92">
        <v>2690.6000000000004</v>
      </c>
      <c r="BC109" s="92">
        <v>913.00000000000011</v>
      </c>
      <c r="BD109" s="92">
        <v>1694.0000000000002</v>
      </c>
      <c r="BE109" s="92">
        <v>1650.0000000000002</v>
      </c>
      <c r="BF109" s="92">
        <v>550</v>
      </c>
      <c r="BG109" s="92">
        <v>2420</v>
      </c>
      <c r="BH109" s="92">
        <v>1408</v>
      </c>
      <c r="BI109" s="92">
        <v>2690.6000000000004</v>
      </c>
      <c r="BJ109" s="92">
        <v>2750</v>
      </c>
      <c r="BK109" s="92">
        <v>2032.8000000000002</v>
      </c>
      <c r="BL109" s="92">
        <v>2750</v>
      </c>
      <c r="BM109" s="80" t="s">
        <v>927</v>
      </c>
      <c r="BN109" s="79" t="s">
        <v>947</v>
      </c>
      <c r="BO109" s="79" t="s">
        <v>948</v>
      </c>
      <c r="BP109" s="80">
        <v>8000</v>
      </c>
      <c r="BQ109" s="80">
        <v>3000000</v>
      </c>
      <c r="BR109" s="79" t="s">
        <v>951</v>
      </c>
      <c r="BS109" s="79" t="s">
        <v>48</v>
      </c>
      <c r="BT109" s="79" t="s">
        <v>51</v>
      </c>
      <c r="BU109" s="79" t="s">
        <v>2</v>
      </c>
      <c r="BV109" s="79" t="s">
        <v>927</v>
      </c>
      <c r="BW109" s="79" t="s">
        <v>931</v>
      </c>
      <c r="BX109" s="79" t="s">
        <v>811</v>
      </c>
      <c r="BY109" s="79" t="s">
        <v>812</v>
      </c>
      <c r="BZ109" s="79" t="s">
        <v>49</v>
      </c>
      <c r="CA109" s="79" t="s">
        <v>832</v>
      </c>
      <c r="CB109" s="79" t="s">
        <v>790</v>
      </c>
      <c r="CC109" s="79" t="s">
        <v>791</v>
      </c>
      <c r="CD109" s="79" t="s">
        <v>2</v>
      </c>
      <c r="CE109" s="79" t="s">
        <v>2</v>
      </c>
      <c r="CF109" s="79" t="s">
        <v>2</v>
      </c>
      <c r="CG109" s="79" t="s">
        <v>952</v>
      </c>
      <c r="CH109" s="79" t="s">
        <v>793</v>
      </c>
      <c r="CI109" s="79" t="s">
        <v>941</v>
      </c>
      <c r="CJ109" s="79" t="s">
        <v>2</v>
      </c>
      <c r="CK109" s="79" t="s">
        <v>2</v>
      </c>
      <c r="CL109" s="79" t="s">
        <v>921</v>
      </c>
      <c r="CM109" s="79" t="s">
        <v>2</v>
      </c>
      <c r="CN109" s="79" t="s">
        <v>2</v>
      </c>
      <c r="CO109" s="79" t="s">
        <v>922</v>
      </c>
      <c r="CP109" s="79" t="s">
        <v>935</v>
      </c>
      <c r="CQ109" s="79" t="s">
        <v>55</v>
      </c>
      <c r="CR109" s="79" t="s">
        <v>936</v>
      </c>
      <c r="CS109" s="79" t="s">
        <v>937</v>
      </c>
      <c r="CT109" s="79" t="s">
        <v>3</v>
      </c>
      <c r="CU109" s="79" t="s">
        <v>0</v>
      </c>
      <c r="CV109" s="299"/>
      <c r="CW109" s="69">
        <f t="shared" si="4"/>
        <v>419338</v>
      </c>
      <c r="CX109" s="69" t="str">
        <f t="shared" si="6"/>
        <v>Ri</v>
      </c>
      <c r="CY109" s="116" t="s">
        <v>156</v>
      </c>
      <c r="CZ109" s="69" t="str">
        <f t="shared" si="5"/>
        <v>MFD-Colour_Ri_H_1Y</v>
      </c>
    </row>
    <row r="110" spans="1:104" ht="12.75" customHeight="1" x14ac:dyDescent="0.2">
      <c r="A110" s="69" t="s">
        <v>739</v>
      </c>
      <c r="B110" s="69" t="s">
        <v>127</v>
      </c>
      <c r="C110" s="69" t="s">
        <v>8</v>
      </c>
      <c r="D110" s="69" t="s">
        <v>743</v>
      </c>
      <c r="E110" s="70" t="s">
        <v>156</v>
      </c>
      <c r="F110" s="70">
        <v>2</v>
      </c>
      <c r="G110" s="69" t="s">
        <v>53</v>
      </c>
      <c r="H110" s="135">
        <v>418170</v>
      </c>
      <c r="I110" s="135" t="s">
        <v>750</v>
      </c>
      <c r="J110" s="135">
        <v>65</v>
      </c>
      <c r="K110" s="136">
        <v>9000000</v>
      </c>
      <c r="L110" s="136">
        <v>150000</v>
      </c>
      <c r="M110" s="137">
        <v>10807.5</v>
      </c>
      <c r="N110" s="138">
        <v>5.0600000000000003E-3</v>
      </c>
      <c r="O110" s="138">
        <v>5.0600000000000006E-2</v>
      </c>
      <c r="P110" s="100">
        <v>1.1000000000000001E-2</v>
      </c>
      <c r="Q110" s="100">
        <v>0.11000000000000001</v>
      </c>
      <c r="R110" s="100">
        <v>2.0900000000000002E-2</v>
      </c>
      <c r="S110" s="100">
        <v>0.19140000000000001</v>
      </c>
      <c r="T110" s="100">
        <v>1.21E-2</v>
      </c>
      <c r="U110" s="100">
        <v>9.9000000000000005E-2</v>
      </c>
      <c r="V110" s="100">
        <v>1.9360000000000002E-2</v>
      </c>
      <c r="W110" s="100">
        <v>0.16940000000000002</v>
      </c>
      <c r="X110" s="100">
        <v>1.5400000000000002E-2</v>
      </c>
      <c r="Y110" s="100">
        <v>8.8000000000000009E-2</v>
      </c>
      <c r="Z110" s="100">
        <v>9.9000000000000008E-3</v>
      </c>
      <c r="AA110" s="100">
        <v>9.9000000000000005E-2</v>
      </c>
      <c r="AB110" s="100">
        <v>2.1340000000000001E-2</v>
      </c>
      <c r="AC110" s="100">
        <v>0.18700000000000003</v>
      </c>
      <c r="AD110" s="100">
        <v>1.1000000000000001E-2</v>
      </c>
      <c r="AE110" s="100">
        <v>0.11000000000000001</v>
      </c>
      <c r="AF110" s="100">
        <v>2.0900000000000002E-2</v>
      </c>
      <c r="AG110" s="100">
        <v>0.19140000000000001</v>
      </c>
      <c r="AH110" s="100">
        <v>2.0900000000000002E-2</v>
      </c>
      <c r="AI110" s="100">
        <v>0.17600000000000002</v>
      </c>
      <c r="AJ110" s="100">
        <v>2.2000000000000002E-2</v>
      </c>
      <c r="AK110" s="100">
        <v>0.17600000000000002</v>
      </c>
      <c r="AL110" s="100">
        <v>2.0900000000000002E-2</v>
      </c>
      <c r="AM110" s="100">
        <v>0.17600000000000002</v>
      </c>
      <c r="AN110" s="79" t="s">
        <v>904</v>
      </c>
      <c r="AO110" s="79" t="s">
        <v>905</v>
      </c>
      <c r="AP110" s="92" t="s">
        <v>782</v>
      </c>
      <c r="AQ110" s="92" t="s">
        <v>782</v>
      </c>
      <c r="AR110" s="92" t="s">
        <v>782</v>
      </c>
      <c r="AS110" s="92" t="s">
        <v>782</v>
      </c>
      <c r="AT110" s="82" t="s">
        <v>782</v>
      </c>
      <c r="AU110" s="82" t="s">
        <v>782</v>
      </c>
      <c r="AV110" s="79" t="s">
        <v>0</v>
      </c>
      <c r="AW110" s="80" t="s">
        <v>0</v>
      </c>
      <c r="AX110" s="92" t="s">
        <v>0</v>
      </c>
      <c r="AY110" s="92" t="s">
        <v>0</v>
      </c>
      <c r="AZ110" s="92" t="s">
        <v>0</v>
      </c>
      <c r="BA110" s="92">
        <v>1375</v>
      </c>
      <c r="BB110" s="92">
        <v>3525.5000000000005</v>
      </c>
      <c r="BC110" s="92">
        <v>913.00000000000011</v>
      </c>
      <c r="BD110" s="92">
        <v>2226.4</v>
      </c>
      <c r="BE110" s="92">
        <v>2750</v>
      </c>
      <c r="BF110" s="92">
        <v>935.00000000000011</v>
      </c>
      <c r="BG110" s="92">
        <v>2420</v>
      </c>
      <c r="BH110" s="92">
        <v>1760.0000000000002</v>
      </c>
      <c r="BI110" s="92">
        <v>3525.5000000000005</v>
      </c>
      <c r="BJ110" s="92">
        <v>2750</v>
      </c>
      <c r="BK110" s="92">
        <v>2671.68</v>
      </c>
      <c r="BL110" s="92">
        <v>2750</v>
      </c>
      <c r="BM110" s="80" t="s">
        <v>953</v>
      </c>
      <c r="BN110" s="79" t="s">
        <v>954</v>
      </c>
      <c r="BO110" s="79" t="s">
        <v>955</v>
      </c>
      <c r="BP110" s="80">
        <v>20000</v>
      </c>
      <c r="BQ110" s="80">
        <v>9000000</v>
      </c>
      <c r="BR110" s="79" t="s">
        <v>956</v>
      </c>
      <c r="BS110" s="79" t="s">
        <v>957</v>
      </c>
      <c r="BT110" s="79" t="s">
        <v>51</v>
      </c>
      <c r="BU110" s="79" t="s">
        <v>2</v>
      </c>
      <c r="BV110" s="79" t="s">
        <v>953</v>
      </c>
      <c r="BW110" s="79" t="s">
        <v>958</v>
      </c>
      <c r="BX110" s="79">
        <v>3700</v>
      </c>
      <c r="BY110" s="79">
        <v>8100</v>
      </c>
      <c r="BZ110" s="79" t="s">
        <v>49</v>
      </c>
      <c r="CA110" s="79" t="s">
        <v>832</v>
      </c>
      <c r="CB110" s="79" t="s">
        <v>790</v>
      </c>
      <c r="CC110" s="79" t="s">
        <v>791</v>
      </c>
      <c r="CD110" s="79" t="s">
        <v>2</v>
      </c>
      <c r="CE110" s="79" t="s">
        <v>3</v>
      </c>
      <c r="CF110" s="79" t="s">
        <v>2</v>
      </c>
      <c r="CG110" s="79" t="s">
        <v>959</v>
      </c>
      <c r="CH110" s="79" t="s">
        <v>793</v>
      </c>
      <c r="CI110" s="79" t="s">
        <v>960</v>
      </c>
      <c r="CJ110" s="79" t="s">
        <v>2</v>
      </c>
      <c r="CK110" s="79" t="s">
        <v>2</v>
      </c>
      <c r="CL110" s="79" t="s">
        <v>921</v>
      </c>
      <c r="CM110" s="79" t="s">
        <v>2</v>
      </c>
      <c r="CN110" s="79" t="s">
        <v>2</v>
      </c>
      <c r="CO110" s="79" t="s">
        <v>922</v>
      </c>
      <c r="CP110" s="79" t="s">
        <v>961</v>
      </c>
      <c r="CQ110" s="79" t="s">
        <v>55</v>
      </c>
      <c r="CR110" s="79" t="s">
        <v>924</v>
      </c>
      <c r="CS110" s="79" t="s">
        <v>925</v>
      </c>
      <c r="CT110" s="79" t="s">
        <v>3</v>
      </c>
      <c r="CU110" s="79" t="s">
        <v>0</v>
      </c>
      <c r="CV110" s="299"/>
      <c r="CW110" s="69">
        <f t="shared" si="4"/>
        <v>418170</v>
      </c>
      <c r="CX110" s="69" t="str">
        <f t="shared" si="6"/>
        <v>Ri</v>
      </c>
      <c r="CY110" s="116" t="s">
        <v>156</v>
      </c>
      <c r="CZ110" s="69" t="str">
        <f t="shared" si="5"/>
        <v>MFD-Colour_Ri_H_2Y</v>
      </c>
    </row>
    <row r="111" spans="1:104" ht="12.75" customHeight="1" x14ac:dyDescent="0.2">
      <c r="A111" s="69" t="s">
        <v>740</v>
      </c>
      <c r="B111" s="69" t="s">
        <v>127</v>
      </c>
      <c r="C111" s="69" t="s">
        <v>8</v>
      </c>
      <c r="D111" s="69" t="s">
        <v>743</v>
      </c>
      <c r="E111" s="70" t="s">
        <v>156</v>
      </c>
      <c r="F111" s="70">
        <v>3</v>
      </c>
      <c r="G111" s="69" t="s">
        <v>53</v>
      </c>
      <c r="H111" s="135">
        <v>418176</v>
      </c>
      <c r="I111" s="135" t="s">
        <v>751</v>
      </c>
      <c r="J111" s="135">
        <v>80</v>
      </c>
      <c r="K111" s="136">
        <v>9000000</v>
      </c>
      <c r="L111" s="136">
        <v>150000</v>
      </c>
      <c r="M111" s="137">
        <v>11378.4</v>
      </c>
      <c r="N111" s="138">
        <v>5.0600000000000003E-3</v>
      </c>
      <c r="O111" s="138">
        <v>5.0600000000000006E-2</v>
      </c>
      <c r="P111" s="100">
        <v>1.1000000000000001E-2</v>
      </c>
      <c r="Q111" s="100">
        <v>0.11000000000000001</v>
      </c>
      <c r="R111" s="100">
        <v>2.2000000000000002E-2</v>
      </c>
      <c r="S111" s="100">
        <v>2.0900000000000002E-2</v>
      </c>
      <c r="T111" s="100">
        <v>1.21E-2</v>
      </c>
      <c r="U111" s="100">
        <v>9.9000000000000005E-2</v>
      </c>
      <c r="V111" s="100">
        <v>1.9360000000000002E-2</v>
      </c>
      <c r="W111" s="100">
        <v>0.16940000000000002</v>
      </c>
      <c r="X111" s="100">
        <v>1.5400000000000002E-2</v>
      </c>
      <c r="Y111" s="100">
        <v>8.8000000000000009E-2</v>
      </c>
      <c r="Z111" s="100">
        <v>9.9000000000000008E-3</v>
      </c>
      <c r="AA111" s="100">
        <v>9.9000000000000005E-2</v>
      </c>
      <c r="AB111" s="100">
        <v>2.1340000000000001E-2</v>
      </c>
      <c r="AC111" s="100">
        <v>0.18700000000000003</v>
      </c>
      <c r="AD111" s="100">
        <v>1.1000000000000001E-2</v>
      </c>
      <c r="AE111" s="100">
        <v>0.11000000000000001</v>
      </c>
      <c r="AF111" s="100">
        <v>1.8700000000000001E-2</v>
      </c>
      <c r="AG111" s="100">
        <v>0.17600000000000002</v>
      </c>
      <c r="AH111" s="100">
        <v>2.0900000000000002E-2</v>
      </c>
      <c r="AI111" s="100">
        <v>0.17600000000000002</v>
      </c>
      <c r="AJ111" s="100">
        <v>2.2000000000000002E-2</v>
      </c>
      <c r="AK111" s="100">
        <v>0.17600000000000002</v>
      </c>
      <c r="AL111" s="100">
        <v>2.0900000000000002E-2</v>
      </c>
      <c r="AM111" s="100">
        <v>0.17600000000000002</v>
      </c>
      <c r="AN111" s="79" t="s">
        <v>904</v>
      </c>
      <c r="AO111" s="79" t="s">
        <v>905</v>
      </c>
      <c r="AP111" s="92" t="s">
        <v>782</v>
      </c>
      <c r="AQ111" s="92" t="s">
        <v>782</v>
      </c>
      <c r="AR111" s="92" t="s">
        <v>782</v>
      </c>
      <c r="AS111" s="92" t="s">
        <v>782</v>
      </c>
      <c r="AT111" s="82" t="s">
        <v>782</v>
      </c>
      <c r="AU111" s="82" t="s">
        <v>782</v>
      </c>
      <c r="AV111" s="79" t="s">
        <v>0</v>
      </c>
      <c r="AW111" s="80" t="s">
        <v>0</v>
      </c>
      <c r="AX111" s="92" t="s">
        <v>0</v>
      </c>
      <c r="AY111" s="92" t="s">
        <v>0</v>
      </c>
      <c r="AZ111" s="92" t="s">
        <v>0</v>
      </c>
      <c r="BA111" s="92">
        <v>1375</v>
      </c>
      <c r="BB111" s="92">
        <v>3685.0000000000005</v>
      </c>
      <c r="BC111" s="92">
        <v>913.00000000000011</v>
      </c>
      <c r="BD111" s="92">
        <v>2335.3000000000002</v>
      </c>
      <c r="BE111" s="92">
        <v>2970.0000000000005</v>
      </c>
      <c r="BF111" s="92">
        <v>935.00000000000011</v>
      </c>
      <c r="BG111" s="92">
        <v>2662</v>
      </c>
      <c r="BH111" s="92">
        <v>2112</v>
      </c>
      <c r="BI111" s="92">
        <v>3685.0000000000005</v>
      </c>
      <c r="BJ111" s="92">
        <v>3190.0000000000005</v>
      </c>
      <c r="BK111" s="92">
        <v>2802.36</v>
      </c>
      <c r="BL111" s="92">
        <v>3190.0000000000005</v>
      </c>
      <c r="BM111" s="80" t="s">
        <v>953</v>
      </c>
      <c r="BN111" s="79" t="s">
        <v>962</v>
      </c>
      <c r="BO111" s="79" t="s">
        <v>955</v>
      </c>
      <c r="BP111" s="80">
        <v>30000</v>
      </c>
      <c r="BQ111" s="80">
        <v>9000000</v>
      </c>
      <c r="BR111" s="79" t="s">
        <v>963</v>
      </c>
      <c r="BS111" s="79" t="s">
        <v>957</v>
      </c>
      <c r="BT111" s="79" t="s">
        <v>51</v>
      </c>
      <c r="BU111" s="79" t="s">
        <v>2</v>
      </c>
      <c r="BV111" s="79" t="s">
        <v>953</v>
      </c>
      <c r="BW111" s="79" t="s">
        <v>958</v>
      </c>
      <c r="BX111" s="79">
        <v>3700</v>
      </c>
      <c r="BY111" s="79">
        <v>8100</v>
      </c>
      <c r="BZ111" s="79" t="s">
        <v>49</v>
      </c>
      <c r="CA111" s="79" t="s">
        <v>832</v>
      </c>
      <c r="CB111" s="79" t="s">
        <v>790</v>
      </c>
      <c r="CC111" s="79" t="s">
        <v>791</v>
      </c>
      <c r="CD111" s="79" t="s">
        <v>2</v>
      </c>
      <c r="CE111" s="79" t="s">
        <v>3</v>
      </c>
      <c r="CF111" s="79" t="s">
        <v>2</v>
      </c>
      <c r="CG111" s="79" t="s">
        <v>964</v>
      </c>
      <c r="CH111" s="79" t="s">
        <v>802</v>
      </c>
      <c r="CI111" s="79" t="s">
        <v>960</v>
      </c>
      <c r="CJ111" s="79" t="s">
        <v>2</v>
      </c>
      <c r="CK111" s="79" t="s">
        <v>2</v>
      </c>
      <c r="CL111" s="79" t="s">
        <v>921</v>
      </c>
      <c r="CM111" s="79" t="s">
        <v>2</v>
      </c>
      <c r="CN111" s="79" t="s">
        <v>2</v>
      </c>
      <c r="CO111" s="79" t="s">
        <v>922</v>
      </c>
      <c r="CP111" s="79" t="s">
        <v>961</v>
      </c>
      <c r="CQ111" s="79" t="s">
        <v>55</v>
      </c>
      <c r="CR111" s="79" t="s">
        <v>924</v>
      </c>
      <c r="CS111" s="79" t="s">
        <v>925</v>
      </c>
      <c r="CT111" s="79" t="s">
        <v>3</v>
      </c>
      <c r="CU111" s="79" t="s">
        <v>0</v>
      </c>
      <c r="CV111" s="299"/>
      <c r="CW111" s="69">
        <f t="shared" si="4"/>
        <v>418176</v>
      </c>
      <c r="CX111" s="69" t="str">
        <f t="shared" si="6"/>
        <v>Ri</v>
      </c>
      <c r="CY111" s="116" t="s">
        <v>156</v>
      </c>
      <c r="CZ111" s="69" t="str">
        <f t="shared" si="5"/>
        <v>MFD-Colour_Ri_H_3Y</v>
      </c>
    </row>
    <row r="112" spans="1:104" ht="12.75" customHeight="1" x14ac:dyDescent="0.2">
      <c r="A112" s="69" t="s">
        <v>1892</v>
      </c>
      <c r="B112" s="69" t="s">
        <v>127</v>
      </c>
      <c r="C112" s="69" t="s">
        <v>8</v>
      </c>
      <c r="D112" s="69" t="s">
        <v>743</v>
      </c>
      <c r="E112" s="70" t="s">
        <v>156</v>
      </c>
      <c r="F112" s="70">
        <v>4</v>
      </c>
      <c r="G112" s="69" t="s">
        <v>53</v>
      </c>
      <c r="H112" s="97" t="s">
        <v>965</v>
      </c>
      <c r="I112" s="72" t="s">
        <v>1807</v>
      </c>
      <c r="J112" s="72"/>
      <c r="K112" s="73"/>
      <c r="L112" s="73"/>
      <c r="M112" s="74"/>
      <c r="N112" s="75"/>
      <c r="O112" s="75"/>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95"/>
      <c r="AO112" s="95"/>
      <c r="AP112" s="77"/>
      <c r="AQ112" s="77"/>
      <c r="AR112" s="92"/>
      <c r="AS112" s="77"/>
      <c r="AT112" s="82"/>
      <c r="AU112" s="82"/>
      <c r="AV112" s="95"/>
      <c r="AW112" s="96"/>
      <c r="AX112" s="77"/>
      <c r="AY112" s="77"/>
      <c r="AZ112" s="77"/>
      <c r="BA112" s="77"/>
      <c r="BB112" s="77"/>
      <c r="BC112" s="77"/>
      <c r="BD112" s="77"/>
      <c r="BE112" s="77"/>
      <c r="BF112" s="77"/>
      <c r="BG112" s="77"/>
      <c r="BH112" s="77"/>
      <c r="BI112" s="77"/>
      <c r="BJ112" s="77"/>
      <c r="BK112" s="77"/>
      <c r="BL112" s="77"/>
      <c r="BM112" s="93"/>
      <c r="BN112" s="81"/>
      <c r="BO112" s="95"/>
      <c r="BP112" s="93"/>
      <c r="BQ112" s="93"/>
      <c r="BR112" s="81"/>
      <c r="BS112" s="81"/>
      <c r="BT112" s="81"/>
      <c r="BU112" s="81"/>
      <c r="BV112" s="81"/>
      <c r="BW112" s="81"/>
      <c r="BX112" s="81"/>
      <c r="BY112" s="81"/>
      <c r="BZ112" s="81"/>
      <c r="CA112" s="81"/>
      <c r="CB112" s="81"/>
      <c r="CC112" s="81"/>
      <c r="CD112" s="81"/>
      <c r="CE112" s="81"/>
      <c r="CF112" s="81"/>
      <c r="CG112" s="81"/>
      <c r="CH112" s="81"/>
      <c r="CI112" s="81"/>
      <c r="CJ112" s="81"/>
      <c r="CK112" s="81"/>
      <c r="CL112" s="81"/>
      <c r="CM112" s="81"/>
      <c r="CN112" s="81"/>
      <c r="CO112" s="81"/>
      <c r="CP112" s="81"/>
      <c r="CQ112" s="81"/>
      <c r="CR112" s="81"/>
      <c r="CS112" s="81"/>
      <c r="CT112" s="81"/>
      <c r="CU112" s="81"/>
      <c r="CV112" s="299"/>
      <c r="CW112" s="69" t="str">
        <f t="shared" si="4"/>
        <v/>
      </c>
      <c r="CX112" s="69" t="str">
        <f t="shared" si="6"/>
        <v/>
      </c>
      <c r="CY112" s="116" t="s">
        <v>156</v>
      </c>
      <c r="CZ112" s="69" t="str">
        <f t="shared" si="5"/>
        <v>MFD-Colour_Ri_H_4N</v>
      </c>
    </row>
    <row r="113" spans="1:104" ht="12.75" customHeight="1" x14ac:dyDescent="0.2">
      <c r="A113" s="69" t="s">
        <v>1893</v>
      </c>
      <c r="B113" s="69" t="s">
        <v>158</v>
      </c>
      <c r="C113" s="69" t="s">
        <v>8</v>
      </c>
      <c r="D113" s="69" t="s">
        <v>743</v>
      </c>
      <c r="E113" s="70" t="s">
        <v>159</v>
      </c>
      <c r="F113" s="70">
        <v>1</v>
      </c>
      <c r="G113" s="69" t="s">
        <v>1806</v>
      </c>
      <c r="H113" s="135">
        <v>408534</v>
      </c>
      <c r="I113" s="135" t="s">
        <v>752</v>
      </c>
      <c r="J113" s="135">
        <v>32</v>
      </c>
      <c r="K113" s="136">
        <v>350000</v>
      </c>
      <c r="L113" s="136">
        <v>5800</v>
      </c>
      <c r="M113" s="137">
        <v>464.2</v>
      </c>
      <c r="N113" s="138">
        <v>2.0900000000000002E-2</v>
      </c>
      <c r="O113" s="138"/>
      <c r="P113" s="100">
        <v>5.5000000000000007E-2</v>
      </c>
      <c r="Q113" s="83"/>
      <c r="R113" s="100">
        <v>6.6000000000000003E-2</v>
      </c>
      <c r="S113" s="83"/>
      <c r="T113" s="100">
        <v>3.8500000000000006E-2</v>
      </c>
      <c r="U113" s="83"/>
      <c r="V113" s="100">
        <v>4.5760000000000002E-2</v>
      </c>
      <c r="W113" s="83"/>
      <c r="X113" s="100">
        <v>5.5000000000000007E-2</v>
      </c>
      <c r="Y113" s="83"/>
      <c r="Z113" s="100">
        <v>4.4000000000000004E-2</v>
      </c>
      <c r="AA113" s="83"/>
      <c r="AB113" s="83">
        <v>4.0040000000000006E-2</v>
      </c>
      <c r="AC113" s="83"/>
      <c r="AD113" s="100">
        <v>6.6000000000000003E-2</v>
      </c>
      <c r="AE113" s="83"/>
      <c r="AF113" s="100">
        <v>3.7400000000000003E-2</v>
      </c>
      <c r="AG113" s="83"/>
      <c r="AH113" s="100">
        <v>5.5000000000000007E-2</v>
      </c>
      <c r="AI113" s="83"/>
      <c r="AJ113" s="100">
        <v>5.4912000000000002E-2</v>
      </c>
      <c r="AK113" s="83"/>
      <c r="AL113" s="100">
        <v>5.5000000000000007E-2</v>
      </c>
      <c r="AM113" s="83"/>
      <c r="AN113" s="79" t="s">
        <v>1808</v>
      </c>
      <c r="AO113" s="79" t="s">
        <v>774</v>
      </c>
      <c r="AP113" s="92" t="s">
        <v>782</v>
      </c>
      <c r="AQ113" s="123" t="s">
        <v>782</v>
      </c>
      <c r="AR113" s="80" t="s">
        <v>782</v>
      </c>
      <c r="AS113" s="92" t="s">
        <v>782</v>
      </c>
      <c r="AT113" s="82" t="s">
        <v>782</v>
      </c>
      <c r="AU113" s="82" t="s">
        <v>782</v>
      </c>
      <c r="AV113" s="79" t="s">
        <v>0</v>
      </c>
      <c r="AW113" s="84" t="s">
        <v>0</v>
      </c>
      <c r="AX113" s="92" t="s">
        <v>0</v>
      </c>
      <c r="AY113" s="92" t="s">
        <v>0</v>
      </c>
      <c r="AZ113" s="92" t="s">
        <v>0</v>
      </c>
      <c r="BA113" s="92">
        <v>990.00000000000011</v>
      </c>
      <c r="BB113" s="92">
        <v>1229.8000000000002</v>
      </c>
      <c r="BC113" s="92">
        <v>440.00000000000006</v>
      </c>
      <c r="BD113" s="92">
        <v>1355.2</v>
      </c>
      <c r="BE113" s="92">
        <v>495.00000000000006</v>
      </c>
      <c r="BF113" s="92">
        <v>176</v>
      </c>
      <c r="BG113" s="92">
        <v>440.00000000000006</v>
      </c>
      <c r="BH113" s="92">
        <v>528</v>
      </c>
      <c r="BI113" s="92">
        <v>1229.8000000000002</v>
      </c>
      <c r="BJ113" s="92">
        <v>495.00000000000006</v>
      </c>
      <c r="BK113" s="92">
        <v>1626.24</v>
      </c>
      <c r="BL113" s="92">
        <v>495.00000000000006</v>
      </c>
      <c r="BM113" s="79" t="s">
        <v>578</v>
      </c>
      <c r="BN113" s="79" t="s">
        <v>783</v>
      </c>
      <c r="BO113" s="79" t="s">
        <v>784</v>
      </c>
      <c r="BP113" s="80">
        <v>700</v>
      </c>
      <c r="BQ113" s="80">
        <v>350000</v>
      </c>
      <c r="BR113" s="79" t="s">
        <v>785</v>
      </c>
      <c r="BS113" s="79" t="s">
        <v>48</v>
      </c>
      <c r="BT113" s="79" t="s">
        <v>786</v>
      </c>
      <c r="BU113" s="79" t="s">
        <v>2</v>
      </c>
      <c r="BV113" s="79" t="s">
        <v>578</v>
      </c>
      <c r="BW113" s="79" t="s">
        <v>787</v>
      </c>
      <c r="BX113" s="79" t="s">
        <v>456</v>
      </c>
      <c r="BY113" s="79" t="s">
        <v>788</v>
      </c>
      <c r="BZ113" s="79" t="s">
        <v>535</v>
      </c>
      <c r="CA113" s="79" t="s">
        <v>789</v>
      </c>
      <c r="CB113" s="79" t="s">
        <v>790</v>
      </c>
      <c r="CC113" s="79" t="s">
        <v>791</v>
      </c>
      <c r="CD113" s="79" t="s">
        <v>2</v>
      </c>
      <c r="CE113" s="79" t="s">
        <v>3</v>
      </c>
      <c r="CF113" s="79" t="s">
        <v>2</v>
      </c>
      <c r="CG113" s="79" t="s">
        <v>792</v>
      </c>
      <c r="CH113" s="79" t="s">
        <v>793</v>
      </c>
      <c r="CI113" s="79" t="s">
        <v>794</v>
      </c>
      <c r="CJ113" s="79" t="s">
        <v>2</v>
      </c>
      <c r="CK113" s="79" t="s">
        <v>2</v>
      </c>
      <c r="CL113" s="79" t="s">
        <v>909</v>
      </c>
      <c r="CM113" s="79" t="s">
        <v>2</v>
      </c>
      <c r="CN113" s="79" t="s">
        <v>2</v>
      </c>
      <c r="CO113" s="79" t="s">
        <v>1809</v>
      </c>
      <c r="CP113" s="79" t="s">
        <v>795</v>
      </c>
      <c r="CQ113" s="79" t="s">
        <v>796</v>
      </c>
      <c r="CR113" s="79" t="s">
        <v>1810</v>
      </c>
      <c r="CS113" s="79" t="s">
        <v>797</v>
      </c>
      <c r="CT113" s="79" t="s">
        <v>2</v>
      </c>
      <c r="CU113" s="79" t="s">
        <v>912</v>
      </c>
      <c r="CV113" s="299"/>
      <c r="CW113" s="69">
        <f t="shared" si="4"/>
        <v>408534</v>
      </c>
      <c r="CX113" s="69" t="str">
        <f t="shared" si="6"/>
        <v>Ri</v>
      </c>
      <c r="CY113" s="116" t="s">
        <v>159</v>
      </c>
      <c r="CZ113" s="69" t="str">
        <f t="shared" si="5"/>
        <v>MFD-BW_Ri_L_1Y</v>
      </c>
    </row>
    <row r="114" spans="1:104" ht="12.75" customHeight="1" x14ac:dyDescent="0.2">
      <c r="A114" s="69" t="s">
        <v>1894</v>
      </c>
      <c r="B114" s="69" t="s">
        <v>158</v>
      </c>
      <c r="C114" s="69" t="s">
        <v>8</v>
      </c>
      <c r="D114" s="69" t="s">
        <v>743</v>
      </c>
      <c r="E114" s="70" t="s">
        <v>159</v>
      </c>
      <c r="F114" s="70">
        <v>2</v>
      </c>
      <c r="G114" s="69" t="s">
        <v>1806</v>
      </c>
      <c r="H114" s="135">
        <v>423504</v>
      </c>
      <c r="I114" s="135" t="s">
        <v>753</v>
      </c>
      <c r="J114" s="135">
        <v>37</v>
      </c>
      <c r="K114" s="136">
        <v>600000</v>
      </c>
      <c r="L114" s="136">
        <v>10000</v>
      </c>
      <c r="M114" s="137">
        <v>1377.2</v>
      </c>
      <c r="N114" s="138">
        <v>1.21E-2</v>
      </c>
      <c r="O114" s="138"/>
      <c r="P114" s="100">
        <v>2.7500000000000004E-2</v>
      </c>
      <c r="Q114" s="83"/>
      <c r="R114" s="100">
        <v>5.5000000000000007E-2</v>
      </c>
      <c r="S114" s="83"/>
      <c r="T114" s="100">
        <v>3.8500000000000006E-2</v>
      </c>
      <c r="U114" s="83"/>
      <c r="V114" s="100">
        <v>2.5850000000000001E-2</v>
      </c>
      <c r="W114" s="83"/>
      <c r="X114" s="100">
        <v>5.5000000000000007E-2</v>
      </c>
      <c r="Y114" s="83"/>
      <c r="Z114" s="100">
        <v>4.4000000000000004E-2</v>
      </c>
      <c r="AA114" s="83"/>
      <c r="AB114" s="83">
        <v>4.0040000000000006E-2</v>
      </c>
      <c r="AC114" s="83"/>
      <c r="AD114" s="100">
        <v>2.2000000000000002E-2</v>
      </c>
      <c r="AE114" s="83"/>
      <c r="AF114" s="100">
        <v>3.7400000000000003E-2</v>
      </c>
      <c r="AG114" s="83"/>
      <c r="AH114" s="100">
        <v>5.5000000000000007E-2</v>
      </c>
      <c r="AI114" s="83"/>
      <c r="AJ114" s="100">
        <v>3.1020000000000002E-2</v>
      </c>
      <c r="AK114" s="83"/>
      <c r="AL114" s="100">
        <v>5.5000000000000007E-2</v>
      </c>
      <c r="AM114" s="83"/>
      <c r="AN114" s="79" t="s">
        <v>768</v>
      </c>
      <c r="AO114" s="79" t="s">
        <v>775</v>
      </c>
      <c r="AP114" s="92" t="s">
        <v>782</v>
      </c>
      <c r="AQ114" s="123" t="s">
        <v>782</v>
      </c>
      <c r="AR114" s="80" t="s">
        <v>782</v>
      </c>
      <c r="AS114" s="92" t="s">
        <v>782</v>
      </c>
      <c r="AT114" s="82" t="s">
        <v>782</v>
      </c>
      <c r="AU114" s="82" t="s">
        <v>782</v>
      </c>
      <c r="AV114" s="79" t="s">
        <v>0</v>
      </c>
      <c r="AW114" s="84" t="s">
        <v>0</v>
      </c>
      <c r="AX114" s="92" t="s">
        <v>0</v>
      </c>
      <c r="AY114" s="92" t="s">
        <v>0</v>
      </c>
      <c r="AZ114" s="92" t="s">
        <v>0</v>
      </c>
      <c r="BA114" s="92">
        <v>1210</v>
      </c>
      <c r="BB114" s="92">
        <v>1332.1000000000001</v>
      </c>
      <c r="BC114" s="92">
        <v>440.00000000000006</v>
      </c>
      <c r="BD114" s="92">
        <v>1355.2</v>
      </c>
      <c r="BE114" s="92">
        <v>660</v>
      </c>
      <c r="BF114" s="92">
        <v>176</v>
      </c>
      <c r="BG114" s="92">
        <v>440.00000000000006</v>
      </c>
      <c r="BH114" s="92">
        <v>528</v>
      </c>
      <c r="BI114" s="92">
        <v>1332.1000000000001</v>
      </c>
      <c r="BJ114" s="92">
        <v>605</v>
      </c>
      <c r="BK114" s="92">
        <v>1626.24</v>
      </c>
      <c r="BL114" s="92">
        <v>605</v>
      </c>
      <c r="BM114" s="79" t="s">
        <v>615</v>
      </c>
      <c r="BN114" s="79" t="s">
        <v>514</v>
      </c>
      <c r="BO114" s="79" t="s">
        <v>798</v>
      </c>
      <c r="BP114" s="80">
        <v>1700</v>
      </c>
      <c r="BQ114" s="80">
        <v>600000</v>
      </c>
      <c r="BR114" s="79" t="s">
        <v>799</v>
      </c>
      <c r="BS114" s="79" t="s">
        <v>48</v>
      </c>
      <c r="BT114" s="79" t="s">
        <v>51</v>
      </c>
      <c r="BU114" s="79" t="s">
        <v>2</v>
      </c>
      <c r="BV114" s="79" t="s">
        <v>615</v>
      </c>
      <c r="BW114" s="79" t="s">
        <v>800</v>
      </c>
      <c r="BX114" s="79" t="s">
        <v>391</v>
      </c>
      <c r="BY114" s="79" t="s">
        <v>501</v>
      </c>
      <c r="BZ114" s="79" t="s">
        <v>49</v>
      </c>
      <c r="CA114" s="79" t="s">
        <v>535</v>
      </c>
      <c r="CB114" s="79" t="s">
        <v>790</v>
      </c>
      <c r="CC114" s="79" t="s">
        <v>791</v>
      </c>
      <c r="CD114" s="79" t="s">
        <v>2</v>
      </c>
      <c r="CE114" s="79" t="s">
        <v>3</v>
      </c>
      <c r="CF114" s="79" t="s">
        <v>2</v>
      </c>
      <c r="CG114" s="79" t="s">
        <v>801</v>
      </c>
      <c r="CH114" s="79" t="s">
        <v>802</v>
      </c>
      <c r="CI114" s="79" t="s">
        <v>803</v>
      </c>
      <c r="CJ114" s="79" t="s">
        <v>2</v>
      </c>
      <c r="CK114" s="79" t="s">
        <v>2</v>
      </c>
      <c r="CL114" s="79" t="s">
        <v>921</v>
      </c>
      <c r="CM114" s="79" t="s">
        <v>2</v>
      </c>
      <c r="CN114" s="79" t="s">
        <v>2</v>
      </c>
      <c r="CO114" s="79" t="s">
        <v>804</v>
      </c>
      <c r="CP114" s="79" t="s">
        <v>1811</v>
      </c>
      <c r="CQ114" s="79" t="s">
        <v>55</v>
      </c>
      <c r="CR114" s="79" t="s">
        <v>936</v>
      </c>
      <c r="CS114" s="79" t="s">
        <v>805</v>
      </c>
      <c r="CT114" s="79" t="s">
        <v>2</v>
      </c>
      <c r="CU114" s="79" t="s">
        <v>1812</v>
      </c>
      <c r="CV114" s="299"/>
      <c r="CW114" s="69">
        <f t="shared" si="4"/>
        <v>423504</v>
      </c>
      <c r="CX114" s="69" t="str">
        <f t="shared" si="6"/>
        <v>Ri</v>
      </c>
      <c r="CY114" s="116" t="s">
        <v>159</v>
      </c>
      <c r="CZ114" s="69" t="str">
        <f t="shared" si="5"/>
        <v>MFD-BW_Ri_L_2Y</v>
      </c>
    </row>
    <row r="115" spans="1:104" ht="12.75" customHeight="1" x14ac:dyDescent="0.2">
      <c r="A115" s="69" t="s">
        <v>1895</v>
      </c>
      <c r="B115" s="69" t="s">
        <v>158</v>
      </c>
      <c r="C115" s="69" t="s">
        <v>8</v>
      </c>
      <c r="D115" s="69" t="s">
        <v>743</v>
      </c>
      <c r="E115" s="70" t="s">
        <v>159</v>
      </c>
      <c r="F115" s="70">
        <v>3</v>
      </c>
      <c r="G115" s="69" t="s">
        <v>1806</v>
      </c>
      <c r="H115" s="135">
        <v>418844</v>
      </c>
      <c r="I115" s="135" t="s">
        <v>754</v>
      </c>
      <c r="J115" s="135">
        <v>30</v>
      </c>
      <c r="K115" s="136">
        <v>1200000</v>
      </c>
      <c r="L115" s="136">
        <v>20000</v>
      </c>
      <c r="M115" s="137">
        <v>2219.2719999999999</v>
      </c>
      <c r="N115" s="138">
        <v>5.5000000000000005E-3</v>
      </c>
      <c r="O115" s="138"/>
      <c r="P115" s="100">
        <v>1.5400000000000002E-2</v>
      </c>
      <c r="Q115" s="83"/>
      <c r="R115" s="100">
        <v>3.3000000000000002E-2</v>
      </c>
      <c r="S115" s="83"/>
      <c r="T115" s="100">
        <v>1.5400000000000002E-2</v>
      </c>
      <c r="U115" s="83"/>
      <c r="V115" s="100">
        <v>1.9360000000000002E-2</v>
      </c>
      <c r="W115" s="83"/>
      <c r="X115" s="100">
        <v>3.3000000000000002E-2</v>
      </c>
      <c r="Y115" s="83"/>
      <c r="Z115" s="100">
        <v>1.1000000000000001E-2</v>
      </c>
      <c r="AA115" s="83"/>
      <c r="AB115" s="83">
        <v>2.6620000000000001E-2</v>
      </c>
      <c r="AC115" s="83"/>
      <c r="AD115" s="100">
        <v>1.1000000000000001E-2</v>
      </c>
      <c r="AE115" s="83"/>
      <c r="AF115" s="100">
        <v>2.5300000000000003E-2</v>
      </c>
      <c r="AG115" s="83"/>
      <c r="AH115" s="100">
        <v>3.3000000000000002E-2</v>
      </c>
      <c r="AI115" s="83"/>
      <c r="AJ115" s="100">
        <v>2.3232000000000003E-2</v>
      </c>
      <c r="AK115" s="83"/>
      <c r="AL115" s="100">
        <v>3.3000000000000002E-2</v>
      </c>
      <c r="AM115" s="83"/>
      <c r="AN115" s="79" t="s">
        <v>769</v>
      </c>
      <c r="AO115" s="71" t="s">
        <v>776</v>
      </c>
      <c r="AP115" s="92" t="s">
        <v>782</v>
      </c>
      <c r="AQ115" s="123" t="s">
        <v>782</v>
      </c>
      <c r="AR115" s="80" t="s">
        <v>782</v>
      </c>
      <c r="AS115" s="92" t="s">
        <v>782</v>
      </c>
      <c r="AT115" s="82" t="s">
        <v>782</v>
      </c>
      <c r="AU115" s="82" t="s">
        <v>782</v>
      </c>
      <c r="AV115" s="79" t="s">
        <v>0</v>
      </c>
      <c r="AW115" s="84" t="s">
        <v>0</v>
      </c>
      <c r="AX115" s="92" t="s">
        <v>0</v>
      </c>
      <c r="AY115" s="92" t="s">
        <v>0</v>
      </c>
      <c r="AZ115" s="92" t="s">
        <v>0</v>
      </c>
      <c r="BA115" s="92">
        <v>1375</v>
      </c>
      <c r="BB115" s="92">
        <v>2227.5</v>
      </c>
      <c r="BC115" s="92">
        <v>913.00000000000011</v>
      </c>
      <c r="BD115" s="92">
        <v>1476.2</v>
      </c>
      <c r="BE115" s="92">
        <v>1045</v>
      </c>
      <c r="BF115" s="92">
        <v>440.00000000000006</v>
      </c>
      <c r="BG115" s="92">
        <v>1089</v>
      </c>
      <c r="BH115" s="92">
        <v>1056</v>
      </c>
      <c r="BI115" s="92">
        <v>2227.5</v>
      </c>
      <c r="BJ115" s="92">
        <v>1485.0000000000002</v>
      </c>
      <c r="BK115" s="92">
        <v>1771.44</v>
      </c>
      <c r="BL115" s="92">
        <v>1485.0000000000002</v>
      </c>
      <c r="BM115" s="79" t="s">
        <v>615</v>
      </c>
      <c r="BN115" s="79" t="s">
        <v>806</v>
      </c>
      <c r="BO115" s="79" t="s">
        <v>807</v>
      </c>
      <c r="BP115" s="80">
        <v>5000</v>
      </c>
      <c r="BQ115" s="80">
        <v>1200000</v>
      </c>
      <c r="BR115" s="79" t="s">
        <v>808</v>
      </c>
      <c r="BS115" s="79" t="s">
        <v>48</v>
      </c>
      <c r="BT115" s="79" t="s">
        <v>51</v>
      </c>
      <c r="BU115" s="79" t="s">
        <v>2</v>
      </c>
      <c r="BV115" s="79" t="s">
        <v>809</v>
      </c>
      <c r="BW115" s="79" t="s">
        <v>810</v>
      </c>
      <c r="BX115" s="79" t="s">
        <v>811</v>
      </c>
      <c r="BY115" s="79" t="s">
        <v>812</v>
      </c>
      <c r="BZ115" s="79" t="s">
        <v>49</v>
      </c>
      <c r="CA115" s="79" t="s">
        <v>49</v>
      </c>
      <c r="CB115" s="79" t="s">
        <v>790</v>
      </c>
      <c r="CC115" s="79" t="s">
        <v>791</v>
      </c>
      <c r="CD115" s="79" t="s">
        <v>2</v>
      </c>
      <c r="CE115" s="79" t="s">
        <v>2</v>
      </c>
      <c r="CF115" s="79" t="s">
        <v>2</v>
      </c>
      <c r="CG115" s="79" t="s">
        <v>813</v>
      </c>
      <c r="CH115" s="79" t="s">
        <v>793</v>
      </c>
      <c r="CI115" s="79" t="s">
        <v>814</v>
      </c>
      <c r="CJ115" s="79" t="s">
        <v>2</v>
      </c>
      <c r="CK115" s="79" t="s">
        <v>2</v>
      </c>
      <c r="CL115" s="79" t="s">
        <v>921</v>
      </c>
      <c r="CM115" s="79" t="s">
        <v>2</v>
      </c>
      <c r="CN115" s="79" t="s">
        <v>2</v>
      </c>
      <c r="CO115" s="79" t="s">
        <v>804</v>
      </c>
      <c r="CP115" s="79" t="s">
        <v>961</v>
      </c>
      <c r="CQ115" s="79" t="s">
        <v>55</v>
      </c>
      <c r="CR115" s="79" t="s">
        <v>924</v>
      </c>
      <c r="CS115" s="79" t="s">
        <v>815</v>
      </c>
      <c r="CT115" s="79" t="s">
        <v>3</v>
      </c>
      <c r="CU115" s="79" t="s">
        <v>0</v>
      </c>
      <c r="CV115" s="299"/>
      <c r="CW115" s="69">
        <f t="shared" si="4"/>
        <v>418844</v>
      </c>
      <c r="CX115" s="69" t="str">
        <f t="shared" si="6"/>
        <v>Ri</v>
      </c>
      <c r="CY115" s="116" t="s">
        <v>159</v>
      </c>
      <c r="CZ115" s="69" t="str">
        <f t="shared" si="5"/>
        <v>MFD-BW_Ri_L_3Y</v>
      </c>
    </row>
    <row r="116" spans="1:104" ht="12.75" customHeight="1" x14ac:dyDescent="0.2">
      <c r="A116" s="69" t="s">
        <v>1896</v>
      </c>
      <c r="B116" s="69" t="s">
        <v>158</v>
      </c>
      <c r="C116" s="69" t="s">
        <v>8</v>
      </c>
      <c r="D116" s="69" t="s">
        <v>743</v>
      </c>
      <c r="E116" s="70" t="s">
        <v>157</v>
      </c>
      <c r="F116" s="70">
        <v>1</v>
      </c>
      <c r="G116" s="69" t="s">
        <v>52</v>
      </c>
      <c r="H116" s="135">
        <v>418846</v>
      </c>
      <c r="I116" s="135" t="s">
        <v>755</v>
      </c>
      <c r="J116" s="135">
        <v>40</v>
      </c>
      <c r="K116" s="136">
        <v>3200000</v>
      </c>
      <c r="L116" s="136">
        <v>50000</v>
      </c>
      <c r="M116" s="137">
        <v>2900.172</v>
      </c>
      <c r="N116" s="138">
        <v>5.5000000000000005E-3</v>
      </c>
      <c r="O116" s="138"/>
      <c r="P116" s="100">
        <v>1.5400000000000002E-2</v>
      </c>
      <c r="Q116" s="83"/>
      <c r="R116" s="100">
        <v>3.3000000000000002E-2</v>
      </c>
      <c r="S116" s="83"/>
      <c r="T116" s="100">
        <v>1.3200000000000002E-2</v>
      </c>
      <c r="U116" s="83"/>
      <c r="V116" s="100">
        <v>1.9360000000000002E-2</v>
      </c>
      <c r="W116" s="83"/>
      <c r="X116" s="100">
        <v>3.3000000000000002E-2</v>
      </c>
      <c r="Y116" s="83"/>
      <c r="Z116" s="100">
        <v>1.1000000000000001E-2</v>
      </c>
      <c r="AA116" s="83"/>
      <c r="AB116" s="83">
        <v>2.6620000000000001E-2</v>
      </c>
      <c r="AC116" s="83"/>
      <c r="AD116" s="100">
        <v>1.1000000000000001E-2</v>
      </c>
      <c r="AE116" s="83"/>
      <c r="AF116" s="100">
        <v>2.5300000000000003E-2</v>
      </c>
      <c r="AG116" s="83"/>
      <c r="AH116" s="100">
        <v>3.3000000000000002E-2</v>
      </c>
      <c r="AI116" s="83"/>
      <c r="AJ116" s="100">
        <v>2.3232000000000003E-2</v>
      </c>
      <c r="AK116" s="83"/>
      <c r="AL116" s="100">
        <v>3.3000000000000002E-2</v>
      </c>
      <c r="AM116" s="83"/>
      <c r="AN116" s="71" t="s">
        <v>770</v>
      </c>
      <c r="AO116" s="71" t="s">
        <v>777</v>
      </c>
      <c r="AP116" s="92" t="s">
        <v>782</v>
      </c>
      <c r="AQ116" s="123" t="s">
        <v>782</v>
      </c>
      <c r="AR116" s="101" t="s">
        <v>782</v>
      </c>
      <c r="AS116" s="125" t="s">
        <v>782</v>
      </c>
      <c r="AT116" s="82" t="s">
        <v>782</v>
      </c>
      <c r="AU116" s="82" t="s">
        <v>782</v>
      </c>
      <c r="AV116" s="79" t="s">
        <v>0</v>
      </c>
      <c r="AW116" s="84" t="s">
        <v>0</v>
      </c>
      <c r="AX116" s="92" t="s">
        <v>0</v>
      </c>
      <c r="AY116" s="92" t="s">
        <v>0</v>
      </c>
      <c r="AZ116" s="92" t="s">
        <v>0</v>
      </c>
      <c r="BA116" s="92">
        <v>1375</v>
      </c>
      <c r="BB116" s="92">
        <v>2335.3000000000002</v>
      </c>
      <c r="BC116" s="92">
        <v>913.00000000000011</v>
      </c>
      <c r="BD116" s="92">
        <v>1476.2</v>
      </c>
      <c r="BE116" s="92">
        <v>1210</v>
      </c>
      <c r="BF116" s="92">
        <v>440.00000000000006</v>
      </c>
      <c r="BG116" s="92">
        <v>1452.0000000000002</v>
      </c>
      <c r="BH116" s="92">
        <v>1056</v>
      </c>
      <c r="BI116" s="92">
        <v>2335.3000000000002</v>
      </c>
      <c r="BJ116" s="92">
        <v>1650.0000000000002</v>
      </c>
      <c r="BK116" s="92">
        <v>1771.44</v>
      </c>
      <c r="BL116" s="92">
        <v>1650.0000000000002</v>
      </c>
      <c r="BM116" s="79" t="s">
        <v>615</v>
      </c>
      <c r="BN116" s="79" t="s">
        <v>816</v>
      </c>
      <c r="BO116" s="79" t="s">
        <v>817</v>
      </c>
      <c r="BP116" s="80">
        <v>10000</v>
      </c>
      <c r="BQ116" s="80">
        <v>3200000</v>
      </c>
      <c r="BR116" s="79" t="s">
        <v>818</v>
      </c>
      <c r="BS116" s="79" t="s">
        <v>48</v>
      </c>
      <c r="BT116" s="79" t="s">
        <v>51</v>
      </c>
      <c r="BU116" s="79" t="s">
        <v>2</v>
      </c>
      <c r="BV116" s="79" t="s">
        <v>809</v>
      </c>
      <c r="BW116" s="79" t="s">
        <v>810</v>
      </c>
      <c r="BX116" s="79" t="s">
        <v>811</v>
      </c>
      <c r="BY116" s="79" t="s">
        <v>812</v>
      </c>
      <c r="BZ116" s="79" t="s">
        <v>49</v>
      </c>
      <c r="CA116" s="79" t="s">
        <v>49</v>
      </c>
      <c r="CB116" s="79" t="s">
        <v>790</v>
      </c>
      <c r="CC116" s="79" t="s">
        <v>791</v>
      </c>
      <c r="CD116" s="79" t="s">
        <v>2</v>
      </c>
      <c r="CE116" s="79" t="s">
        <v>2</v>
      </c>
      <c r="CF116" s="79" t="s">
        <v>2</v>
      </c>
      <c r="CG116" s="79" t="s">
        <v>819</v>
      </c>
      <c r="CH116" s="79" t="s">
        <v>802</v>
      </c>
      <c r="CI116" s="79" t="s">
        <v>814</v>
      </c>
      <c r="CJ116" s="79" t="s">
        <v>2</v>
      </c>
      <c r="CK116" s="79" t="s">
        <v>2</v>
      </c>
      <c r="CL116" s="79" t="s">
        <v>921</v>
      </c>
      <c r="CM116" s="79" t="s">
        <v>2</v>
      </c>
      <c r="CN116" s="79" t="s">
        <v>2</v>
      </c>
      <c r="CO116" s="79" t="s">
        <v>804</v>
      </c>
      <c r="CP116" s="79" t="s">
        <v>961</v>
      </c>
      <c r="CQ116" s="79" t="s">
        <v>55</v>
      </c>
      <c r="CR116" s="79" t="s">
        <v>1813</v>
      </c>
      <c r="CS116" s="79" t="s">
        <v>815</v>
      </c>
      <c r="CT116" s="79" t="s">
        <v>3</v>
      </c>
      <c r="CU116" s="79" t="s">
        <v>0</v>
      </c>
      <c r="CV116" s="299"/>
      <c r="CW116" s="69">
        <f t="shared" si="4"/>
        <v>418846</v>
      </c>
      <c r="CX116" s="69" t="str">
        <f t="shared" si="6"/>
        <v>Ri</v>
      </c>
      <c r="CY116" s="116" t="s">
        <v>157</v>
      </c>
      <c r="CZ116" s="69" t="str">
        <f t="shared" si="5"/>
        <v>MFD-BW_Ri_M_1Y</v>
      </c>
    </row>
    <row r="117" spans="1:104" ht="12.75" customHeight="1" x14ac:dyDescent="0.2">
      <c r="A117" s="69" t="s">
        <v>1897</v>
      </c>
      <c r="B117" s="69" t="s">
        <v>158</v>
      </c>
      <c r="C117" s="69" t="s">
        <v>8</v>
      </c>
      <c r="D117" s="69" t="s">
        <v>743</v>
      </c>
      <c r="E117" s="70" t="s">
        <v>157</v>
      </c>
      <c r="F117" s="70">
        <v>2</v>
      </c>
      <c r="G117" s="69" t="s">
        <v>52</v>
      </c>
      <c r="H117" s="135">
        <v>423509</v>
      </c>
      <c r="I117" s="135" t="s">
        <v>756</v>
      </c>
      <c r="J117" s="135">
        <v>46</v>
      </c>
      <c r="K117" s="136">
        <v>600000</v>
      </c>
      <c r="L117" s="136">
        <v>10000</v>
      </c>
      <c r="M117" s="137">
        <v>1610.9280000000001</v>
      </c>
      <c r="N117" s="138">
        <v>1.21E-2</v>
      </c>
      <c r="O117" s="138"/>
      <c r="P117" s="100">
        <v>2.7500000000000004E-2</v>
      </c>
      <c r="Q117" s="83"/>
      <c r="R117" s="100">
        <v>3.3000000000000002E-2</v>
      </c>
      <c r="S117" s="83"/>
      <c r="T117" s="100">
        <v>2.7500000000000004E-2</v>
      </c>
      <c r="U117" s="83"/>
      <c r="V117" s="100">
        <v>2.5850000000000001E-2</v>
      </c>
      <c r="W117" s="83"/>
      <c r="X117" s="100">
        <v>5.5000000000000007E-2</v>
      </c>
      <c r="Y117" s="83"/>
      <c r="Z117" s="100">
        <v>2.7500000000000004E-2</v>
      </c>
      <c r="AA117" s="83"/>
      <c r="AB117" s="83">
        <v>4.0040000000000006E-2</v>
      </c>
      <c r="AC117" s="83"/>
      <c r="AD117" s="100">
        <v>2.2000000000000002E-2</v>
      </c>
      <c r="AE117" s="83"/>
      <c r="AF117" s="100">
        <v>3.7400000000000003E-2</v>
      </c>
      <c r="AG117" s="100"/>
      <c r="AH117" s="100">
        <v>3.3000000000000002E-2</v>
      </c>
      <c r="AI117" s="83"/>
      <c r="AJ117" s="100">
        <v>3.1020000000000002E-2</v>
      </c>
      <c r="AK117" s="83"/>
      <c r="AL117" s="100">
        <v>3.3000000000000002E-2</v>
      </c>
      <c r="AM117" s="83"/>
      <c r="AN117" s="71" t="s">
        <v>771</v>
      </c>
      <c r="AO117" s="71" t="s">
        <v>778</v>
      </c>
      <c r="AP117" s="92" t="s">
        <v>782</v>
      </c>
      <c r="AQ117" s="123" t="s">
        <v>782</v>
      </c>
      <c r="AR117" s="80" t="s">
        <v>782</v>
      </c>
      <c r="AS117" s="92" t="s">
        <v>782</v>
      </c>
      <c r="AT117" s="82" t="s">
        <v>782</v>
      </c>
      <c r="AU117" s="82" t="s">
        <v>782</v>
      </c>
      <c r="AV117" s="79" t="s">
        <v>0</v>
      </c>
      <c r="AW117" s="84" t="s">
        <v>0</v>
      </c>
      <c r="AX117" s="92" t="s">
        <v>0</v>
      </c>
      <c r="AY117" s="92" t="s">
        <v>0</v>
      </c>
      <c r="AZ117" s="92" t="s">
        <v>0</v>
      </c>
      <c r="BA117" s="92">
        <v>1210</v>
      </c>
      <c r="BB117" s="92">
        <v>1397</v>
      </c>
      <c r="BC117" s="92">
        <v>440.00000000000006</v>
      </c>
      <c r="BD117" s="92">
        <v>1355.2</v>
      </c>
      <c r="BE117" s="92">
        <v>660</v>
      </c>
      <c r="BF117" s="92">
        <v>440.00000000000006</v>
      </c>
      <c r="BG117" s="92">
        <v>440.00000000000006</v>
      </c>
      <c r="BH117" s="92">
        <v>528</v>
      </c>
      <c r="BI117" s="92">
        <v>1397</v>
      </c>
      <c r="BJ117" s="92">
        <v>605</v>
      </c>
      <c r="BK117" s="92">
        <v>1626.24</v>
      </c>
      <c r="BL117" s="92">
        <v>605</v>
      </c>
      <c r="BM117" s="79" t="s">
        <v>615</v>
      </c>
      <c r="BN117" s="79" t="s">
        <v>515</v>
      </c>
      <c r="BO117" s="79" t="s">
        <v>798</v>
      </c>
      <c r="BP117" s="80">
        <v>2400</v>
      </c>
      <c r="BQ117" s="80">
        <v>600000</v>
      </c>
      <c r="BR117" s="79" t="s">
        <v>820</v>
      </c>
      <c r="BS117" s="79" t="s">
        <v>48</v>
      </c>
      <c r="BT117" s="79" t="s">
        <v>51</v>
      </c>
      <c r="BU117" s="79" t="s">
        <v>2</v>
      </c>
      <c r="BV117" s="79" t="s">
        <v>615</v>
      </c>
      <c r="BW117" s="79" t="s">
        <v>800</v>
      </c>
      <c r="BX117" s="79" t="s">
        <v>391</v>
      </c>
      <c r="BY117" s="79" t="s">
        <v>501</v>
      </c>
      <c r="BZ117" s="79" t="s">
        <v>49</v>
      </c>
      <c r="CA117" s="79" t="s">
        <v>535</v>
      </c>
      <c r="CB117" s="79" t="s">
        <v>790</v>
      </c>
      <c r="CC117" s="79" t="s">
        <v>791</v>
      </c>
      <c r="CD117" s="79" t="s">
        <v>2</v>
      </c>
      <c r="CE117" s="79" t="s">
        <v>3</v>
      </c>
      <c r="CF117" s="79" t="s">
        <v>2</v>
      </c>
      <c r="CG117" s="79" t="s">
        <v>821</v>
      </c>
      <c r="CH117" s="79" t="s">
        <v>793</v>
      </c>
      <c r="CI117" s="79" t="s">
        <v>803</v>
      </c>
      <c r="CJ117" s="79" t="s">
        <v>2</v>
      </c>
      <c r="CK117" s="79" t="s">
        <v>2</v>
      </c>
      <c r="CL117" s="79" t="s">
        <v>921</v>
      </c>
      <c r="CM117" s="79" t="s">
        <v>2</v>
      </c>
      <c r="CN117" s="79" t="s">
        <v>2</v>
      </c>
      <c r="CO117" s="79" t="s">
        <v>804</v>
      </c>
      <c r="CP117" s="79" t="s">
        <v>1811</v>
      </c>
      <c r="CQ117" s="79" t="s">
        <v>55</v>
      </c>
      <c r="CR117" s="79" t="s">
        <v>936</v>
      </c>
      <c r="CS117" s="79" t="s">
        <v>805</v>
      </c>
      <c r="CT117" s="79" t="s">
        <v>2</v>
      </c>
      <c r="CU117" s="79" t="s">
        <v>1812</v>
      </c>
      <c r="CV117" s="299"/>
      <c r="CW117" s="69">
        <f t="shared" si="4"/>
        <v>423509</v>
      </c>
      <c r="CX117" s="69" t="str">
        <f t="shared" si="6"/>
        <v>Ri</v>
      </c>
      <c r="CY117" s="116" t="s">
        <v>157</v>
      </c>
      <c r="CZ117" s="69" t="str">
        <f t="shared" si="5"/>
        <v>MFD-BW_Ri_M_2Y</v>
      </c>
    </row>
    <row r="118" spans="1:104" ht="12.75" customHeight="1" x14ac:dyDescent="0.2">
      <c r="A118" s="69" t="s">
        <v>1898</v>
      </c>
      <c r="B118" s="69" t="s">
        <v>158</v>
      </c>
      <c r="C118" s="69" t="s">
        <v>8</v>
      </c>
      <c r="D118" s="69" t="s">
        <v>743</v>
      </c>
      <c r="E118" s="70" t="s">
        <v>157</v>
      </c>
      <c r="F118" s="70">
        <v>3</v>
      </c>
      <c r="G118" s="69" t="s">
        <v>52</v>
      </c>
      <c r="H118" s="135">
        <v>418460</v>
      </c>
      <c r="I118" s="135" t="s">
        <v>757</v>
      </c>
      <c r="J118" s="135">
        <v>55</v>
      </c>
      <c r="K118" s="136">
        <v>1000000</v>
      </c>
      <c r="L118" s="136">
        <v>16600</v>
      </c>
      <c r="M118" s="137">
        <v>1736.856</v>
      </c>
      <c r="N118" s="138">
        <v>8.8000000000000005E-3</v>
      </c>
      <c r="O118" s="138"/>
      <c r="P118" s="100">
        <v>2.7500000000000004E-2</v>
      </c>
      <c r="Q118" s="83"/>
      <c r="R118" s="100">
        <v>3.3000000000000002E-2</v>
      </c>
      <c r="S118" s="83"/>
      <c r="T118" s="100">
        <v>2.7500000000000004E-2</v>
      </c>
      <c r="U118" s="83"/>
      <c r="V118" s="100">
        <v>2.5850000000000001E-2</v>
      </c>
      <c r="W118" s="83"/>
      <c r="X118" s="100">
        <v>3.3000000000000002E-2</v>
      </c>
      <c r="Y118" s="83"/>
      <c r="Z118" s="100">
        <v>1.1000000000000001E-2</v>
      </c>
      <c r="AA118" s="83"/>
      <c r="AB118" s="83">
        <v>4.0040000000000006E-2</v>
      </c>
      <c r="AC118" s="83"/>
      <c r="AD118" s="100">
        <v>2.2000000000000002E-2</v>
      </c>
      <c r="AE118" s="83"/>
      <c r="AF118" s="100">
        <v>3.7400000000000003E-2</v>
      </c>
      <c r="AG118" s="83"/>
      <c r="AH118" s="100">
        <v>3.3000000000000002E-2</v>
      </c>
      <c r="AI118" s="83"/>
      <c r="AJ118" s="100">
        <v>3.1020000000000002E-2</v>
      </c>
      <c r="AK118" s="83"/>
      <c r="AL118" s="100">
        <v>3.3000000000000002E-2</v>
      </c>
      <c r="AM118" s="83"/>
      <c r="AN118" s="71" t="s">
        <v>772</v>
      </c>
      <c r="AO118" s="71" t="s">
        <v>779</v>
      </c>
      <c r="AP118" s="92" t="s">
        <v>782</v>
      </c>
      <c r="AQ118" s="123" t="s">
        <v>782</v>
      </c>
      <c r="AR118" s="80" t="s">
        <v>782</v>
      </c>
      <c r="AS118" s="92" t="s">
        <v>782</v>
      </c>
      <c r="AT118" s="82" t="s">
        <v>782</v>
      </c>
      <c r="AU118" s="82" t="s">
        <v>782</v>
      </c>
      <c r="AV118" s="79" t="s">
        <v>0</v>
      </c>
      <c r="AW118" s="84" t="s">
        <v>0</v>
      </c>
      <c r="AX118" s="92" t="s">
        <v>0</v>
      </c>
      <c r="AY118" s="92" t="s">
        <v>0</v>
      </c>
      <c r="AZ118" s="92" t="s">
        <v>0</v>
      </c>
      <c r="BA118" s="92">
        <v>1210</v>
      </c>
      <c r="BB118" s="92">
        <v>1415.7</v>
      </c>
      <c r="BC118" s="92">
        <v>440.00000000000006</v>
      </c>
      <c r="BD118" s="92">
        <v>1355.2</v>
      </c>
      <c r="BE118" s="92">
        <v>715.00000000000011</v>
      </c>
      <c r="BF118" s="92">
        <v>440.00000000000006</v>
      </c>
      <c r="BG118" s="92">
        <v>440.00000000000006</v>
      </c>
      <c r="BH118" s="92">
        <v>528</v>
      </c>
      <c r="BI118" s="92">
        <v>1415.7</v>
      </c>
      <c r="BJ118" s="92">
        <v>605</v>
      </c>
      <c r="BK118" s="92">
        <v>1626.24</v>
      </c>
      <c r="BL118" s="92">
        <v>605</v>
      </c>
      <c r="BM118" s="79" t="s">
        <v>578</v>
      </c>
      <c r="BN118" s="79" t="s">
        <v>822</v>
      </c>
      <c r="BO118" s="79" t="s">
        <v>823</v>
      </c>
      <c r="BP118" s="80">
        <v>5000</v>
      </c>
      <c r="BQ118" s="80">
        <v>1000000</v>
      </c>
      <c r="BR118" s="79" t="s">
        <v>824</v>
      </c>
      <c r="BS118" s="79" t="s">
        <v>48</v>
      </c>
      <c r="BT118" s="79" t="s">
        <v>51</v>
      </c>
      <c r="BU118" s="79" t="s">
        <v>2</v>
      </c>
      <c r="BV118" s="79" t="s">
        <v>578</v>
      </c>
      <c r="BW118" s="79" t="s">
        <v>825</v>
      </c>
      <c r="BX118" s="79" t="s">
        <v>391</v>
      </c>
      <c r="BY118" s="79" t="s">
        <v>826</v>
      </c>
      <c r="BZ118" s="79" t="s">
        <v>49</v>
      </c>
      <c r="CA118" s="79" t="s">
        <v>49</v>
      </c>
      <c r="CB118" s="79" t="s">
        <v>790</v>
      </c>
      <c r="CC118" s="79" t="s">
        <v>791</v>
      </c>
      <c r="CD118" s="79" t="s">
        <v>2</v>
      </c>
      <c r="CE118" s="79" t="s">
        <v>3</v>
      </c>
      <c r="CF118" s="79" t="s">
        <v>2</v>
      </c>
      <c r="CG118" s="79" t="s">
        <v>827</v>
      </c>
      <c r="CH118" s="79" t="s">
        <v>802</v>
      </c>
      <c r="CI118" s="79" t="s">
        <v>814</v>
      </c>
      <c r="CJ118" s="79" t="s">
        <v>2</v>
      </c>
      <c r="CK118" s="79" t="s">
        <v>2</v>
      </c>
      <c r="CL118" s="79" t="s">
        <v>921</v>
      </c>
      <c r="CM118" s="79" t="s">
        <v>2</v>
      </c>
      <c r="CN118" s="79" t="s">
        <v>2</v>
      </c>
      <c r="CO118" s="79" t="s">
        <v>804</v>
      </c>
      <c r="CP118" s="79" t="s">
        <v>923</v>
      </c>
      <c r="CQ118" s="79" t="s">
        <v>55</v>
      </c>
      <c r="CR118" s="79" t="s">
        <v>1814</v>
      </c>
      <c r="CS118" s="79" t="s">
        <v>828</v>
      </c>
      <c r="CT118" s="79" t="s">
        <v>2</v>
      </c>
      <c r="CU118" s="79" t="s">
        <v>926</v>
      </c>
      <c r="CV118" s="299"/>
      <c r="CW118" s="69">
        <f t="shared" si="4"/>
        <v>418460</v>
      </c>
      <c r="CX118" s="69" t="str">
        <f t="shared" si="6"/>
        <v>Ri</v>
      </c>
      <c r="CY118" s="116" t="s">
        <v>157</v>
      </c>
      <c r="CZ118" s="69" t="str">
        <f t="shared" si="5"/>
        <v>MFD-BW_Ri_M_3Y</v>
      </c>
    </row>
    <row r="119" spans="1:104" ht="12.75" customHeight="1" x14ac:dyDescent="0.2">
      <c r="A119" s="69" t="s">
        <v>1899</v>
      </c>
      <c r="B119" s="69" t="s">
        <v>158</v>
      </c>
      <c r="C119" s="69" t="s">
        <v>8</v>
      </c>
      <c r="D119" s="69" t="s">
        <v>743</v>
      </c>
      <c r="E119" s="70" t="s">
        <v>156</v>
      </c>
      <c r="F119" s="70">
        <v>1</v>
      </c>
      <c r="G119" s="69" t="s">
        <v>53</v>
      </c>
      <c r="H119" s="135">
        <v>418848</v>
      </c>
      <c r="I119" s="135" t="s">
        <v>758</v>
      </c>
      <c r="J119" s="135">
        <v>60</v>
      </c>
      <c r="K119" s="136">
        <v>3200000</v>
      </c>
      <c r="L119" s="136">
        <v>50000</v>
      </c>
      <c r="M119" s="137">
        <v>5817.3720000000003</v>
      </c>
      <c r="N119" s="138">
        <v>5.5000000000000005E-3</v>
      </c>
      <c r="O119" s="138"/>
      <c r="P119" s="100">
        <v>1.5400000000000002E-2</v>
      </c>
      <c r="Q119" s="83"/>
      <c r="R119" s="100">
        <v>3.3000000000000002E-2</v>
      </c>
      <c r="S119" s="83"/>
      <c r="T119" s="100">
        <v>1.21E-2</v>
      </c>
      <c r="U119" s="83"/>
      <c r="V119" s="100">
        <v>1.5730000000000001E-2</v>
      </c>
      <c r="W119" s="83"/>
      <c r="X119" s="100">
        <v>3.3000000000000002E-2</v>
      </c>
      <c r="Y119" s="83"/>
      <c r="Z119" s="100">
        <v>1.1000000000000001E-2</v>
      </c>
      <c r="AA119" s="83"/>
      <c r="AB119" s="83">
        <v>2.3980000000000001E-2</v>
      </c>
      <c r="AC119" s="83"/>
      <c r="AD119" s="100">
        <v>1.1000000000000001E-2</v>
      </c>
      <c r="AE119" s="83"/>
      <c r="AF119" s="100">
        <v>2.5300000000000003E-2</v>
      </c>
      <c r="AG119" s="83"/>
      <c r="AH119" s="100">
        <v>3.3000000000000002E-2</v>
      </c>
      <c r="AI119" s="83"/>
      <c r="AJ119" s="100">
        <v>1.8876E-2</v>
      </c>
      <c r="AK119" s="83"/>
      <c r="AL119" s="100">
        <v>3.3000000000000002E-2</v>
      </c>
      <c r="AM119" s="83"/>
      <c r="AN119" s="71" t="s">
        <v>770</v>
      </c>
      <c r="AO119" s="71" t="s">
        <v>777</v>
      </c>
      <c r="AP119" s="92" t="s">
        <v>782</v>
      </c>
      <c r="AQ119" s="123" t="s">
        <v>782</v>
      </c>
      <c r="AR119" s="80" t="s">
        <v>782</v>
      </c>
      <c r="AS119" s="92" t="s">
        <v>782</v>
      </c>
      <c r="AT119" s="82" t="s">
        <v>782</v>
      </c>
      <c r="AU119" s="82" t="s">
        <v>782</v>
      </c>
      <c r="AV119" s="79" t="s">
        <v>0</v>
      </c>
      <c r="AW119" s="84" t="s">
        <v>0</v>
      </c>
      <c r="AX119" s="92" t="s">
        <v>0</v>
      </c>
      <c r="AY119" s="92" t="s">
        <v>0</v>
      </c>
      <c r="AZ119" s="92" t="s">
        <v>0</v>
      </c>
      <c r="BA119" s="92">
        <v>1375</v>
      </c>
      <c r="BB119" s="92">
        <v>2632.3</v>
      </c>
      <c r="BC119" s="92">
        <v>913.00000000000011</v>
      </c>
      <c r="BD119" s="92">
        <v>2032.8000000000002</v>
      </c>
      <c r="BE119" s="92">
        <v>1375</v>
      </c>
      <c r="BF119" s="92">
        <v>550</v>
      </c>
      <c r="BG119" s="92">
        <v>1573.0000000000002</v>
      </c>
      <c r="BH119" s="92">
        <v>1232</v>
      </c>
      <c r="BI119" s="92">
        <v>2632.3</v>
      </c>
      <c r="BJ119" s="92">
        <v>1870.0000000000002</v>
      </c>
      <c r="BK119" s="92">
        <v>2439.36</v>
      </c>
      <c r="BL119" s="92">
        <v>1870.0000000000002</v>
      </c>
      <c r="BM119" s="79" t="s">
        <v>615</v>
      </c>
      <c r="BN119" s="79" t="s">
        <v>829</v>
      </c>
      <c r="BO119" s="79" t="s">
        <v>830</v>
      </c>
      <c r="BP119" s="80">
        <v>20000</v>
      </c>
      <c r="BQ119" s="80">
        <v>3200000</v>
      </c>
      <c r="BR119" s="79" t="s">
        <v>831</v>
      </c>
      <c r="BS119" s="79" t="s">
        <v>48</v>
      </c>
      <c r="BT119" s="79" t="s">
        <v>51</v>
      </c>
      <c r="BU119" s="79" t="s">
        <v>2</v>
      </c>
      <c r="BV119" s="79" t="s">
        <v>809</v>
      </c>
      <c r="BW119" s="79" t="s">
        <v>810</v>
      </c>
      <c r="BX119" s="79" t="s">
        <v>811</v>
      </c>
      <c r="BY119" s="79" t="s">
        <v>812</v>
      </c>
      <c r="BZ119" s="79" t="s">
        <v>49</v>
      </c>
      <c r="CA119" s="79" t="s">
        <v>832</v>
      </c>
      <c r="CB119" s="79" t="s">
        <v>790</v>
      </c>
      <c r="CC119" s="79" t="s">
        <v>791</v>
      </c>
      <c r="CD119" s="79" t="s">
        <v>2</v>
      </c>
      <c r="CE119" s="79" t="s">
        <v>2</v>
      </c>
      <c r="CF119" s="79" t="s">
        <v>2</v>
      </c>
      <c r="CG119" s="79" t="s">
        <v>833</v>
      </c>
      <c r="CH119" s="79" t="s">
        <v>793</v>
      </c>
      <c r="CI119" s="79" t="s">
        <v>814</v>
      </c>
      <c r="CJ119" s="79" t="s">
        <v>2</v>
      </c>
      <c r="CK119" s="79" t="s">
        <v>2</v>
      </c>
      <c r="CL119" s="79" t="s">
        <v>921</v>
      </c>
      <c r="CM119" s="79" t="s">
        <v>2</v>
      </c>
      <c r="CN119" s="79" t="s">
        <v>2</v>
      </c>
      <c r="CO119" s="79" t="s">
        <v>804</v>
      </c>
      <c r="CP119" s="79" t="s">
        <v>961</v>
      </c>
      <c r="CQ119" s="79" t="s">
        <v>55</v>
      </c>
      <c r="CR119" s="79" t="s">
        <v>1815</v>
      </c>
      <c r="CS119" s="79" t="s">
        <v>815</v>
      </c>
      <c r="CT119" s="79" t="s">
        <v>3</v>
      </c>
      <c r="CU119" s="79" t="s">
        <v>0</v>
      </c>
      <c r="CV119" s="299"/>
      <c r="CW119" s="69">
        <f t="shared" si="4"/>
        <v>418848</v>
      </c>
      <c r="CX119" s="69" t="str">
        <f t="shared" si="6"/>
        <v>Ri</v>
      </c>
      <c r="CY119" s="116" t="s">
        <v>156</v>
      </c>
      <c r="CZ119" s="69" t="str">
        <f t="shared" si="5"/>
        <v>MFD-BW_Ri_H_1Y</v>
      </c>
    </row>
    <row r="120" spans="1:104" ht="12.75" customHeight="1" x14ac:dyDescent="0.2">
      <c r="A120" s="69" t="s">
        <v>1900</v>
      </c>
      <c r="B120" s="69" t="s">
        <v>158</v>
      </c>
      <c r="C120" s="69" t="s">
        <v>8</v>
      </c>
      <c r="D120" s="69" t="s">
        <v>743</v>
      </c>
      <c r="E120" s="70" t="s">
        <v>156</v>
      </c>
      <c r="F120" s="70">
        <v>2</v>
      </c>
      <c r="G120" s="69" t="s">
        <v>53</v>
      </c>
      <c r="H120" s="135">
        <v>423536</v>
      </c>
      <c r="I120" s="135" t="s">
        <v>759</v>
      </c>
      <c r="J120" s="135">
        <v>70</v>
      </c>
      <c r="K120" s="136">
        <v>9000000</v>
      </c>
      <c r="L120" s="136">
        <v>150000</v>
      </c>
      <c r="M120" s="137">
        <v>7195.1</v>
      </c>
      <c r="N120" s="138">
        <v>5.5000000000000005E-3</v>
      </c>
      <c r="O120" s="138"/>
      <c r="P120" s="100">
        <v>1.5400000000000002E-2</v>
      </c>
      <c r="Q120" s="83"/>
      <c r="R120" s="100">
        <v>3.3000000000000002E-2</v>
      </c>
      <c r="S120" s="83"/>
      <c r="T120" s="100">
        <v>1.21E-2</v>
      </c>
      <c r="U120" s="83"/>
      <c r="V120" s="100">
        <v>1.5730000000000001E-2</v>
      </c>
      <c r="W120" s="83"/>
      <c r="X120" s="100">
        <v>3.3000000000000002E-2</v>
      </c>
      <c r="Y120" s="83"/>
      <c r="Z120" s="100">
        <v>9.9000000000000008E-3</v>
      </c>
      <c r="AA120" s="83"/>
      <c r="AB120" s="83">
        <v>2.3980000000000001E-2</v>
      </c>
      <c r="AC120" s="83"/>
      <c r="AD120" s="100">
        <v>1.1000000000000001E-2</v>
      </c>
      <c r="AE120" s="83"/>
      <c r="AF120" s="100">
        <v>2.3100000000000002E-2</v>
      </c>
      <c r="AG120" s="83"/>
      <c r="AH120" s="100">
        <v>3.3000000000000002E-2</v>
      </c>
      <c r="AI120" s="83"/>
      <c r="AJ120" s="100">
        <v>1.8876E-2</v>
      </c>
      <c r="AK120" s="83"/>
      <c r="AL120" s="100">
        <v>3.3000000000000002E-2</v>
      </c>
      <c r="AM120" s="83"/>
      <c r="AN120" s="71" t="s">
        <v>773</v>
      </c>
      <c r="AO120" s="71" t="s">
        <v>780</v>
      </c>
      <c r="AP120" s="92" t="s">
        <v>782</v>
      </c>
      <c r="AQ120" s="123" t="s">
        <v>782</v>
      </c>
      <c r="AR120" s="80" t="s">
        <v>782</v>
      </c>
      <c r="AS120" s="92" t="s">
        <v>782</v>
      </c>
      <c r="AT120" s="82" t="s">
        <v>782</v>
      </c>
      <c r="AU120" s="82" t="s">
        <v>782</v>
      </c>
      <c r="AV120" s="79" t="s">
        <v>0</v>
      </c>
      <c r="AW120" s="84" t="s">
        <v>0</v>
      </c>
      <c r="AX120" s="92" t="s">
        <v>0</v>
      </c>
      <c r="AY120" s="92" t="s">
        <v>0</v>
      </c>
      <c r="AZ120" s="92" t="s">
        <v>0</v>
      </c>
      <c r="BA120" s="92">
        <v>1375</v>
      </c>
      <c r="BB120" s="92">
        <v>2766.5</v>
      </c>
      <c r="BC120" s="92">
        <v>913.00000000000011</v>
      </c>
      <c r="BD120" s="92">
        <v>2323.2000000000003</v>
      </c>
      <c r="BE120" s="92">
        <v>1760.0000000000002</v>
      </c>
      <c r="BF120" s="92">
        <v>715.00000000000011</v>
      </c>
      <c r="BG120" s="92">
        <v>1936.0000000000002</v>
      </c>
      <c r="BH120" s="92">
        <v>1232</v>
      </c>
      <c r="BI120" s="92">
        <v>2766.5</v>
      </c>
      <c r="BJ120" s="92">
        <v>1980.0000000000002</v>
      </c>
      <c r="BK120" s="92">
        <v>2787.84</v>
      </c>
      <c r="BL120" s="92">
        <v>1980.0000000000002</v>
      </c>
      <c r="BM120" s="79" t="s">
        <v>615</v>
      </c>
      <c r="BN120" s="79" t="s">
        <v>834</v>
      </c>
      <c r="BO120" s="79" t="s">
        <v>164</v>
      </c>
      <c r="BP120" s="80">
        <v>20000</v>
      </c>
      <c r="BQ120" s="80">
        <v>9000000</v>
      </c>
      <c r="BR120" s="79" t="s">
        <v>835</v>
      </c>
      <c r="BS120" s="79" t="s">
        <v>48</v>
      </c>
      <c r="BT120" s="79" t="s">
        <v>51</v>
      </c>
      <c r="BU120" s="79" t="s">
        <v>2</v>
      </c>
      <c r="BV120" s="79" t="s">
        <v>615</v>
      </c>
      <c r="BW120" s="79" t="s">
        <v>810</v>
      </c>
      <c r="BX120" s="79" t="s">
        <v>836</v>
      </c>
      <c r="BY120" s="79" t="s">
        <v>837</v>
      </c>
      <c r="BZ120" s="79" t="s">
        <v>49</v>
      </c>
      <c r="CA120" s="79" t="s">
        <v>832</v>
      </c>
      <c r="CB120" s="79" t="s">
        <v>790</v>
      </c>
      <c r="CC120" s="79" t="s">
        <v>791</v>
      </c>
      <c r="CD120" s="79" t="s">
        <v>2</v>
      </c>
      <c r="CE120" s="79" t="s">
        <v>3</v>
      </c>
      <c r="CF120" s="79" t="s">
        <v>2</v>
      </c>
      <c r="CG120" s="79" t="s">
        <v>838</v>
      </c>
      <c r="CH120" s="79" t="s">
        <v>802</v>
      </c>
      <c r="CI120" s="79" t="s">
        <v>814</v>
      </c>
      <c r="CJ120" s="79" t="s">
        <v>2</v>
      </c>
      <c r="CK120" s="79" t="s">
        <v>2</v>
      </c>
      <c r="CL120" s="79" t="s">
        <v>921</v>
      </c>
      <c r="CM120" s="79" t="s">
        <v>2</v>
      </c>
      <c r="CN120" s="79" t="s">
        <v>2</v>
      </c>
      <c r="CO120" s="79" t="s">
        <v>804</v>
      </c>
      <c r="CP120" s="79" t="s">
        <v>961</v>
      </c>
      <c r="CQ120" s="79" t="s">
        <v>55</v>
      </c>
      <c r="CR120" s="79" t="s">
        <v>1816</v>
      </c>
      <c r="CS120" s="79" t="s">
        <v>815</v>
      </c>
      <c r="CT120" s="79" t="s">
        <v>3</v>
      </c>
      <c r="CU120" s="79" t="s">
        <v>0</v>
      </c>
      <c r="CV120" s="299"/>
      <c r="CW120" s="69">
        <f t="shared" si="4"/>
        <v>423536</v>
      </c>
      <c r="CX120" s="69" t="str">
        <f t="shared" si="6"/>
        <v>Ri</v>
      </c>
      <c r="CY120" s="116" t="s">
        <v>156</v>
      </c>
      <c r="CZ120" s="69" t="str">
        <f t="shared" si="5"/>
        <v>MFD-BW_Ri_H_2Y</v>
      </c>
    </row>
    <row r="121" spans="1:104" ht="12.75" customHeight="1" x14ac:dyDescent="0.2">
      <c r="A121" s="69" t="s">
        <v>1901</v>
      </c>
      <c r="B121" s="69" t="s">
        <v>158</v>
      </c>
      <c r="C121" s="69" t="s">
        <v>8</v>
      </c>
      <c r="D121" s="69" t="s">
        <v>743</v>
      </c>
      <c r="E121" s="70" t="s">
        <v>156</v>
      </c>
      <c r="F121" s="70">
        <v>3</v>
      </c>
      <c r="G121" s="69" t="s">
        <v>53</v>
      </c>
      <c r="H121" s="135">
        <v>423538</v>
      </c>
      <c r="I121" s="135" t="s">
        <v>760</v>
      </c>
      <c r="J121" s="135">
        <v>90</v>
      </c>
      <c r="K121" s="136">
        <v>9000000</v>
      </c>
      <c r="L121" s="136">
        <v>150000</v>
      </c>
      <c r="M121" s="137">
        <v>10215.700000000001</v>
      </c>
      <c r="N121" s="138">
        <v>5.5000000000000005E-3</v>
      </c>
      <c r="O121" s="138"/>
      <c r="P121" s="100">
        <v>1.5400000000000002E-2</v>
      </c>
      <c r="Q121" s="83"/>
      <c r="R121" s="100">
        <v>3.3000000000000002E-2</v>
      </c>
      <c r="S121" s="83"/>
      <c r="T121" s="100">
        <v>1.21E-2</v>
      </c>
      <c r="U121" s="83"/>
      <c r="V121" s="100">
        <v>1.5730000000000001E-2</v>
      </c>
      <c r="W121" s="83"/>
      <c r="X121" s="100">
        <v>3.3000000000000002E-2</v>
      </c>
      <c r="Y121" s="83"/>
      <c r="Z121" s="100">
        <v>9.9000000000000008E-3</v>
      </c>
      <c r="AA121" s="83"/>
      <c r="AB121" s="83">
        <v>2.3980000000000001E-2</v>
      </c>
      <c r="AC121" s="83"/>
      <c r="AD121" s="100">
        <v>1.1000000000000001E-2</v>
      </c>
      <c r="AE121" s="83"/>
      <c r="AF121" s="100">
        <v>2.3100000000000002E-2</v>
      </c>
      <c r="AG121" s="83"/>
      <c r="AH121" s="100">
        <v>3.3000000000000002E-2</v>
      </c>
      <c r="AI121" s="83"/>
      <c r="AJ121" s="100">
        <v>1.8876E-2</v>
      </c>
      <c r="AK121" s="83"/>
      <c r="AL121" s="100">
        <v>3.3000000000000002E-2</v>
      </c>
      <c r="AM121" s="83"/>
      <c r="AN121" s="71" t="s">
        <v>773</v>
      </c>
      <c r="AO121" s="71" t="s">
        <v>781</v>
      </c>
      <c r="AP121" s="92" t="s">
        <v>782</v>
      </c>
      <c r="AQ121" s="123" t="s">
        <v>782</v>
      </c>
      <c r="AR121" s="80" t="s">
        <v>782</v>
      </c>
      <c r="AS121" s="92" t="s">
        <v>782</v>
      </c>
      <c r="AT121" s="82" t="s">
        <v>782</v>
      </c>
      <c r="AU121" s="82" t="s">
        <v>782</v>
      </c>
      <c r="AV121" s="79" t="s">
        <v>0</v>
      </c>
      <c r="AW121" s="84" t="s">
        <v>0</v>
      </c>
      <c r="AX121" s="92" t="s">
        <v>0</v>
      </c>
      <c r="AY121" s="92" t="s">
        <v>0</v>
      </c>
      <c r="AZ121" s="92" t="s">
        <v>0</v>
      </c>
      <c r="BA121" s="92">
        <v>1375</v>
      </c>
      <c r="BB121" s="92">
        <v>3204.3</v>
      </c>
      <c r="BC121" s="92">
        <v>913.00000000000011</v>
      </c>
      <c r="BD121" s="92">
        <v>3279.1000000000004</v>
      </c>
      <c r="BE121" s="92">
        <v>2090</v>
      </c>
      <c r="BF121" s="92">
        <v>715.00000000000011</v>
      </c>
      <c r="BG121" s="92">
        <v>1936.0000000000002</v>
      </c>
      <c r="BH121" s="92">
        <v>1408</v>
      </c>
      <c r="BI121" s="92">
        <v>3204.3</v>
      </c>
      <c r="BJ121" s="92">
        <v>2420</v>
      </c>
      <c r="BK121" s="92">
        <v>3934.92</v>
      </c>
      <c r="BL121" s="92">
        <v>2420</v>
      </c>
      <c r="BM121" s="79" t="s">
        <v>615</v>
      </c>
      <c r="BN121" s="79" t="s">
        <v>839</v>
      </c>
      <c r="BO121" s="79" t="s">
        <v>840</v>
      </c>
      <c r="BP121" s="80">
        <v>34000</v>
      </c>
      <c r="BQ121" s="80">
        <v>9000000</v>
      </c>
      <c r="BR121" s="79" t="s">
        <v>841</v>
      </c>
      <c r="BS121" s="79" t="s">
        <v>48</v>
      </c>
      <c r="BT121" s="79" t="s">
        <v>51</v>
      </c>
      <c r="BU121" s="79" t="s">
        <v>2</v>
      </c>
      <c r="BV121" s="79" t="s">
        <v>615</v>
      </c>
      <c r="BW121" s="79" t="s">
        <v>810</v>
      </c>
      <c r="BX121" s="79" t="s">
        <v>836</v>
      </c>
      <c r="BY121" s="79" t="s">
        <v>837</v>
      </c>
      <c r="BZ121" s="79" t="s">
        <v>49</v>
      </c>
      <c r="CA121" s="79" t="s">
        <v>832</v>
      </c>
      <c r="CB121" s="79" t="s">
        <v>790</v>
      </c>
      <c r="CC121" s="79" t="s">
        <v>791</v>
      </c>
      <c r="CD121" s="79" t="s">
        <v>2</v>
      </c>
      <c r="CE121" s="79" t="s">
        <v>3</v>
      </c>
      <c r="CF121" s="79" t="s">
        <v>2</v>
      </c>
      <c r="CG121" s="79" t="s">
        <v>842</v>
      </c>
      <c r="CH121" s="79" t="s">
        <v>793</v>
      </c>
      <c r="CI121" s="79" t="s">
        <v>814</v>
      </c>
      <c r="CJ121" s="79" t="s">
        <v>2</v>
      </c>
      <c r="CK121" s="79" t="s">
        <v>2</v>
      </c>
      <c r="CL121" s="79" t="s">
        <v>921</v>
      </c>
      <c r="CM121" s="79" t="s">
        <v>2</v>
      </c>
      <c r="CN121" s="79" t="s">
        <v>2</v>
      </c>
      <c r="CO121" s="79" t="s">
        <v>804</v>
      </c>
      <c r="CP121" s="79" t="s">
        <v>961</v>
      </c>
      <c r="CQ121" s="79" t="s">
        <v>55</v>
      </c>
      <c r="CR121" s="79" t="s">
        <v>1817</v>
      </c>
      <c r="CS121" s="79" t="s">
        <v>815</v>
      </c>
      <c r="CT121" s="79" t="s">
        <v>3</v>
      </c>
      <c r="CU121" s="79" t="s">
        <v>0</v>
      </c>
      <c r="CV121" s="299"/>
      <c r="CW121" s="69">
        <f t="shared" si="4"/>
        <v>423538</v>
      </c>
      <c r="CX121" s="69" t="str">
        <f t="shared" si="6"/>
        <v>Ri</v>
      </c>
      <c r="CY121" s="116" t="s">
        <v>156</v>
      </c>
      <c r="CZ121" s="69" t="str">
        <f t="shared" si="5"/>
        <v>MFD-BW_Ri_H_3Y</v>
      </c>
    </row>
    <row r="122" spans="1:104" ht="12.75" customHeight="1" x14ac:dyDescent="0.2">
      <c r="A122" s="69" t="s">
        <v>741</v>
      </c>
      <c r="B122" s="69" t="s">
        <v>161</v>
      </c>
      <c r="C122" s="69" t="s">
        <v>8</v>
      </c>
      <c r="D122" s="69" t="s">
        <v>743</v>
      </c>
      <c r="E122" s="70" t="s">
        <v>159</v>
      </c>
      <c r="F122" s="70">
        <v>1</v>
      </c>
      <c r="G122" s="69" t="s">
        <v>1806</v>
      </c>
      <c r="H122" s="135">
        <v>408542</v>
      </c>
      <c r="I122" s="135" t="s">
        <v>761</v>
      </c>
      <c r="J122" s="135">
        <v>25</v>
      </c>
      <c r="K122" s="136" t="s">
        <v>0</v>
      </c>
      <c r="L122" s="136">
        <v>3000</v>
      </c>
      <c r="M122" s="137">
        <v>383.72399999999999</v>
      </c>
      <c r="N122" s="138">
        <v>3.3000000000000002E-2</v>
      </c>
      <c r="O122" s="138">
        <v>0.16500000000000001</v>
      </c>
      <c r="P122" s="100">
        <v>3.3000000000000002E-2</v>
      </c>
      <c r="Q122" s="100">
        <v>0.16500000000000001</v>
      </c>
      <c r="R122" s="100">
        <v>6.0500000000000005E-2</v>
      </c>
      <c r="S122" s="100">
        <v>0.27610000000000001</v>
      </c>
      <c r="T122" s="100">
        <v>6.0500000000000005E-2</v>
      </c>
      <c r="U122" s="100">
        <v>0.18700000000000003</v>
      </c>
      <c r="V122" s="100">
        <v>4.4000000000000004E-2</v>
      </c>
      <c r="W122" s="100">
        <v>0.19359999999999999</v>
      </c>
      <c r="X122" s="100">
        <v>7.7000000000000013E-2</v>
      </c>
      <c r="Y122" s="100">
        <v>0.22000000000000003</v>
      </c>
      <c r="Z122" s="100">
        <v>4.4000000000000004E-2</v>
      </c>
      <c r="AA122" s="100">
        <v>0.14300000000000002</v>
      </c>
      <c r="AB122" s="100">
        <v>5.3350000000000009E-2</v>
      </c>
      <c r="AC122" s="100">
        <v>0.23980000000000001</v>
      </c>
      <c r="AD122" s="100">
        <v>6.6000000000000003E-2</v>
      </c>
      <c r="AE122" s="100">
        <v>0.25300000000000006</v>
      </c>
      <c r="AF122" s="100">
        <v>6.0500000000000005E-2</v>
      </c>
      <c r="AG122" s="100">
        <v>0.27610000000000001</v>
      </c>
      <c r="AH122" s="100">
        <v>7.7000000000000013E-2</v>
      </c>
      <c r="AI122" s="100">
        <v>0.22000000000000003</v>
      </c>
      <c r="AJ122" s="100">
        <v>5.2800000000000007E-2</v>
      </c>
      <c r="AK122" s="100">
        <v>0.23232</v>
      </c>
      <c r="AL122" s="100">
        <v>7.7000000000000013E-2</v>
      </c>
      <c r="AM122" s="100">
        <v>0.22000000000000003</v>
      </c>
      <c r="AN122" s="79" t="s">
        <v>1818</v>
      </c>
      <c r="AO122" s="79" t="s">
        <v>893</v>
      </c>
      <c r="AP122" s="92" t="s">
        <v>782</v>
      </c>
      <c r="AQ122" s="92" t="s">
        <v>782</v>
      </c>
      <c r="AR122" s="82" t="s">
        <v>782</v>
      </c>
      <c r="AS122" s="125" t="s">
        <v>782</v>
      </c>
      <c r="AT122" s="82" t="s">
        <v>782</v>
      </c>
      <c r="AU122" s="82" t="s">
        <v>782</v>
      </c>
      <c r="AV122" s="82" t="s">
        <v>0</v>
      </c>
      <c r="AW122" s="82" t="s">
        <v>0</v>
      </c>
      <c r="AX122" s="82" t="s">
        <v>0</v>
      </c>
      <c r="AY122" s="92" t="s">
        <v>0</v>
      </c>
      <c r="AZ122" s="92" t="s">
        <v>0</v>
      </c>
      <c r="BA122" s="92">
        <v>990.00000000000011</v>
      </c>
      <c r="BB122" s="92">
        <v>696.30000000000007</v>
      </c>
      <c r="BC122" s="92">
        <v>440.00000000000006</v>
      </c>
      <c r="BD122" s="92">
        <v>550</v>
      </c>
      <c r="BE122" s="92">
        <v>495.00000000000006</v>
      </c>
      <c r="BF122" s="92">
        <v>176</v>
      </c>
      <c r="BG122" s="92">
        <v>440.00000000000006</v>
      </c>
      <c r="BH122" s="92">
        <v>440.00000000000006</v>
      </c>
      <c r="BI122" s="92">
        <v>696.30000000000007</v>
      </c>
      <c r="BJ122" s="92">
        <v>495.00000000000006</v>
      </c>
      <c r="BK122" s="92">
        <v>660</v>
      </c>
      <c r="BL122" s="92">
        <v>495.00000000000006</v>
      </c>
      <c r="BM122" s="79" t="s">
        <v>846</v>
      </c>
      <c r="BN122" s="79" t="s">
        <v>847</v>
      </c>
      <c r="BO122" s="79" t="s">
        <v>164</v>
      </c>
      <c r="BP122" s="80">
        <v>700</v>
      </c>
      <c r="BQ122" s="80">
        <v>180000</v>
      </c>
      <c r="BR122" s="79" t="s">
        <v>848</v>
      </c>
      <c r="BS122" s="79" t="s">
        <v>51</v>
      </c>
      <c r="BT122" s="79"/>
      <c r="BU122" s="79" t="s">
        <v>2</v>
      </c>
      <c r="BV122" s="79" t="s">
        <v>846</v>
      </c>
      <c r="BW122" s="79" t="s">
        <v>849</v>
      </c>
      <c r="BX122" s="79" t="s">
        <v>850</v>
      </c>
      <c r="BY122" s="79" t="s">
        <v>851</v>
      </c>
      <c r="BZ122" s="79" t="s">
        <v>852</v>
      </c>
      <c r="CA122" s="79" t="s">
        <v>0</v>
      </c>
      <c r="CB122" s="79" t="s">
        <v>790</v>
      </c>
      <c r="CC122" s="79" t="s">
        <v>791</v>
      </c>
      <c r="CD122" s="79" t="s">
        <v>2</v>
      </c>
      <c r="CE122" s="79" t="s">
        <v>3</v>
      </c>
      <c r="CF122" s="79" t="s">
        <v>3</v>
      </c>
      <c r="CG122" s="79" t="s">
        <v>853</v>
      </c>
      <c r="CH122" s="79" t="s">
        <v>793</v>
      </c>
      <c r="CI122" s="79" t="s">
        <v>794</v>
      </c>
      <c r="CJ122" s="79" t="s">
        <v>2</v>
      </c>
      <c r="CK122" s="79" t="s">
        <v>0</v>
      </c>
      <c r="CL122" s="79" t="s">
        <v>854</v>
      </c>
      <c r="CM122" s="88"/>
      <c r="CN122" s="88"/>
      <c r="CO122" s="88"/>
      <c r="CP122" s="79" t="s">
        <v>855</v>
      </c>
      <c r="CQ122" s="79" t="s">
        <v>1819</v>
      </c>
      <c r="CR122" s="79" t="s">
        <v>856</v>
      </c>
      <c r="CS122" s="101"/>
      <c r="CT122" s="101"/>
      <c r="CU122" s="101"/>
      <c r="CV122" s="300"/>
      <c r="CW122" s="69">
        <f t="shared" si="4"/>
        <v>408542</v>
      </c>
      <c r="CX122" s="69" t="str">
        <f t="shared" si="6"/>
        <v>Ri</v>
      </c>
      <c r="CY122" s="116" t="s">
        <v>159</v>
      </c>
      <c r="CZ122" s="69" t="str">
        <f t="shared" si="5"/>
        <v>SFP-Colour_Ri_L_1Y</v>
      </c>
    </row>
    <row r="123" spans="1:104" ht="12.75" customHeight="1" x14ac:dyDescent="0.2">
      <c r="A123" s="69" t="s">
        <v>1902</v>
      </c>
      <c r="B123" s="69" t="s">
        <v>161</v>
      </c>
      <c r="C123" s="69" t="s">
        <v>8</v>
      </c>
      <c r="D123" s="69" t="s">
        <v>743</v>
      </c>
      <c r="E123" s="70" t="s">
        <v>159</v>
      </c>
      <c r="F123" s="70">
        <v>2</v>
      </c>
      <c r="G123" s="69" t="s">
        <v>1806</v>
      </c>
      <c r="H123" s="97" t="s">
        <v>965</v>
      </c>
      <c r="I123" s="97" t="s">
        <v>1807</v>
      </c>
      <c r="J123" s="97"/>
      <c r="K123" s="98"/>
      <c r="L123" s="98"/>
      <c r="M123" s="99"/>
      <c r="N123" s="94"/>
      <c r="O123" s="94"/>
      <c r="P123" s="90"/>
      <c r="Q123" s="90"/>
      <c r="R123" s="90"/>
      <c r="S123" s="90"/>
      <c r="T123" s="90"/>
      <c r="U123" s="90"/>
      <c r="V123" s="90"/>
      <c r="W123" s="90"/>
      <c r="X123" s="90"/>
      <c r="Y123" s="90"/>
      <c r="Z123" s="90"/>
      <c r="AA123" s="90"/>
      <c r="AB123" s="90"/>
      <c r="AC123" s="90"/>
      <c r="AD123" s="90"/>
      <c r="AE123" s="90"/>
      <c r="AF123" s="90"/>
      <c r="AG123" s="90"/>
      <c r="AH123" s="90"/>
      <c r="AI123" s="90"/>
      <c r="AJ123" s="90"/>
      <c r="AK123" s="90"/>
      <c r="AL123" s="90"/>
      <c r="AM123" s="90"/>
      <c r="AN123" s="79"/>
      <c r="AO123" s="79"/>
      <c r="AP123" s="91"/>
      <c r="AQ123" s="91"/>
      <c r="AR123" s="82"/>
      <c r="AS123" s="125"/>
      <c r="AT123" s="82"/>
      <c r="AU123" s="82"/>
      <c r="AV123" s="82"/>
      <c r="AW123" s="82"/>
      <c r="AX123" s="82"/>
      <c r="AY123" s="77"/>
      <c r="AZ123" s="91"/>
      <c r="BA123" s="91"/>
      <c r="BB123" s="91"/>
      <c r="BC123" s="91"/>
      <c r="BD123" s="91"/>
      <c r="BE123" s="91"/>
      <c r="BF123" s="91"/>
      <c r="BG123" s="91"/>
      <c r="BH123" s="91"/>
      <c r="BI123" s="91"/>
      <c r="BJ123" s="91"/>
      <c r="BK123" s="92"/>
      <c r="BL123" s="91"/>
      <c r="BM123" s="81"/>
      <c r="BN123" s="81"/>
      <c r="BO123" s="81"/>
      <c r="BP123" s="93"/>
      <c r="BQ123" s="93"/>
      <c r="BR123" s="81"/>
      <c r="BS123" s="81"/>
      <c r="BT123" s="81"/>
      <c r="BU123" s="81"/>
      <c r="BV123" s="81"/>
      <c r="BW123" s="81"/>
      <c r="BX123" s="81"/>
      <c r="BY123" s="81"/>
      <c r="BZ123" s="81"/>
      <c r="CA123" s="81"/>
      <c r="CB123" s="81"/>
      <c r="CC123" s="81"/>
      <c r="CD123" s="81"/>
      <c r="CE123" s="81"/>
      <c r="CF123" s="81"/>
      <c r="CG123" s="81"/>
      <c r="CH123" s="81"/>
      <c r="CI123" s="81"/>
      <c r="CJ123" s="81"/>
      <c r="CK123" s="81"/>
      <c r="CL123" s="81"/>
      <c r="CM123" s="88"/>
      <c r="CN123" s="88"/>
      <c r="CO123" s="88"/>
      <c r="CP123" s="81"/>
      <c r="CQ123" s="81"/>
      <c r="CR123" s="81"/>
      <c r="CS123" s="101"/>
      <c r="CT123" s="101"/>
      <c r="CU123" s="101"/>
      <c r="CV123" s="300"/>
      <c r="CW123" s="69" t="str">
        <f t="shared" si="4"/>
        <v/>
      </c>
      <c r="CX123" s="69" t="str">
        <f t="shared" si="6"/>
        <v/>
      </c>
      <c r="CY123" s="116" t="s">
        <v>159</v>
      </c>
      <c r="CZ123" s="69" t="str">
        <f t="shared" si="5"/>
        <v>SFP-Colour_Ri_L_2N</v>
      </c>
    </row>
    <row r="124" spans="1:104" ht="12.75" customHeight="1" x14ac:dyDescent="0.2">
      <c r="A124" s="69" t="s">
        <v>742</v>
      </c>
      <c r="B124" s="69" t="s">
        <v>161</v>
      </c>
      <c r="C124" s="69" t="s">
        <v>8</v>
      </c>
      <c r="D124" s="69" t="s">
        <v>743</v>
      </c>
      <c r="E124" s="70" t="s">
        <v>157</v>
      </c>
      <c r="F124" s="70">
        <v>1</v>
      </c>
      <c r="G124" s="69" t="s">
        <v>52</v>
      </c>
      <c r="H124" s="135">
        <v>408303</v>
      </c>
      <c r="I124" s="135" t="s">
        <v>762</v>
      </c>
      <c r="J124" s="135">
        <v>40</v>
      </c>
      <c r="K124" s="136" t="s">
        <v>0</v>
      </c>
      <c r="L124" s="136">
        <v>15000</v>
      </c>
      <c r="M124" s="137">
        <v>1095.336</v>
      </c>
      <c r="N124" s="138">
        <v>1.7600000000000001E-2</v>
      </c>
      <c r="O124" s="138">
        <v>9.3500000000000014E-2</v>
      </c>
      <c r="P124" s="100">
        <v>1.3200000000000002E-2</v>
      </c>
      <c r="Q124" s="100">
        <v>0.13200000000000001</v>
      </c>
      <c r="R124" s="100">
        <v>6.0500000000000005E-2</v>
      </c>
      <c r="S124" s="100">
        <v>0.27610000000000001</v>
      </c>
      <c r="T124" s="100">
        <v>6.0500000000000005E-2</v>
      </c>
      <c r="U124" s="100">
        <v>0.16500000000000001</v>
      </c>
      <c r="V124" s="100">
        <v>2.4199999999999999E-2</v>
      </c>
      <c r="W124" s="100">
        <v>1.21E-2</v>
      </c>
      <c r="X124" s="100">
        <v>5.5000000000000007E-2</v>
      </c>
      <c r="Y124" s="100">
        <v>0.22000000000000003</v>
      </c>
      <c r="Z124" s="100">
        <v>3.3000000000000002E-2</v>
      </c>
      <c r="AA124" s="100">
        <v>0.12100000000000001</v>
      </c>
      <c r="AB124" s="100">
        <v>5.3350000000000009E-2</v>
      </c>
      <c r="AC124" s="100">
        <v>0.23980000000000001</v>
      </c>
      <c r="AD124" s="100">
        <v>4.4000000000000004E-2</v>
      </c>
      <c r="AE124" s="100">
        <v>0.18700000000000003</v>
      </c>
      <c r="AF124" s="100">
        <v>6.0500000000000005E-2</v>
      </c>
      <c r="AG124" s="100">
        <v>0.27610000000000001</v>
      </c>
      <c r="AH124" s="100">
        <v>5.5000000000000007E-2</v>
      </c>
      <c r="AI124" s="100">
        <v>0.22000000000000003</v>
      </c>
      <c r="AJ124" s="100">
        <v>2.904E-2</v>
      </c>
      <c r="AK124" s="100">
        <v>1.452E-2</v>
      </c>
      <c r="AL124" s="100">
        <v>5.5000000000000007E-2</v>
      </c>
      <c r="AM124" s="100">
        <v>0.22000000000000003</v>
      </c>
      <c r="AN124" s="101" t="s">
        <v>1818</v>
      </c>
      <c r="AO124" s="92" t="s">
        <v>1820</v>
      </c>
      <c r="AP124" s="92" t="s">
        <v>782</v>
      </c>
      <c r="AQ124" s="92" t="s">
        <v>782</v>
      </c>
      <c r="AR124" s="82" t="s">
        <v>782</v>
      </c>
      <c r="AS124" s="125" t="s">
        <v>782</v>
      </c>
      <c r="AT124" s="82" t="s">
        <v>782</v>
      </c>
      <c r="AU124" s="82" t="s">
        <v>782</v>
      </c>
      <c r="AV124" s="82" t="s">
        <v>0</v>
      </c>
      <c r="AW124" s="82" t="s">
        <v>0</v>
      </c>
      <c r="AX124" s="82" t="s">
        <v>0</v>
      </c>
      <c r="AY124" s="92" t="s">
        <v>0</v>
      </c>
      <c r="AZ124" s="92" t="s">
        <v>0</v>
      </c>
      <c r="BA124" s="92">
        <v>990.00000000000011</v>
      </c>
      <c r="BB124" s="92">
        <v>803.00000000000011</v>
      </c>
      <c r="BC124" s="92">
        <v>440.00000000000006</v>
      </c>
      <c r="BD124" s="92">
        <v>880.00000000000011</v>
      </c>
      <c r="BE124" s="92">
        <v>495.00000000000006</v>
      </c>
      <c r="BF124" s="92">
        <v>209.00000000000003</v>
      </c>
      <c r="BG124" s="92">
        <v>440.00000000000006</v>
      </c>
      <c r="BH124" s="92">
        <v>528</v>
      </c>
      <c r="BI124" s="92">
        <v>803.00000000000011</v>
      </c>
      <c r="BJ124" s="92">
        <v>616</v>
      </c>
      <c r="BK124" s="92">
        <v>1056</v>
      </c>
      <c r="BL124" s="92">
        <v>616</v>
      </c>
      <c r="BM124" s="79" t="s">
        <v>857</v>
      </c>
      <c r="BN124" s="79" t="s">
        <v>858</v>
      </c>
      <c r="BO124" s="79" t="s">
        <v>859</v>
      </c>
      <c r="BP124" s="80">
        <v>3000</v>
      </c>
      <c r="BQ124" s="80">
        <v>900000</v>
      </c>
      <c r="BR124" s="79" t="s">
        <v>860</v>
      </c>
      <c r="BS124" s="79" t="s">
        <v>54</v>
      </c>
      <c r="BT124" s="79"/>
      <c r="BU124" s="79" t="s">
        <v>2</v>
      </c>
      <c r="BV124" s="79" t="s">
        <v>857</v>
      </c>
      <c r="BW124" s="79" t="s">
        <v>861</v>
      </c>
      <c r="BX124" s="79" t="s">
        <v>391</v>
      </c>
      <c r="BY124" s="79" t="s">
        <v>501</v>
      </c>
      <c r="BZ124" s="79" t="s">
        <v>49</v>
      </c>
      <c r="CA124" s="79" t="s">
        <v>0</v>
      </c>
      <c r="CB124" s="79" t="s">
        <v>790</v>
      </c>
      <c r="CC124" s="79" t="s">
        <v>791</v>
      </c>
      <c r="CD124" s="79" t="s">
        <v>2</v>
      </c>
      <c r="CE124" s="79" t="s">
        <v>3</v>
      </c>
      <c r="CF124" s="79" t="s">
        <v>3</v>
      </c>
      <c r="CG124" s="79" t="s">
        <v>862</v>
      </c>
      <c r="CH124" s="79" t="s">
        <v>793</v>
      </c>
      <c r="CI124" s="79" t="s">
        <v>863</v>
      </c>
      <c r="CJ124" s="79" t="s">
        <v>2</v>
      </c>
      <c r="CK124" s="79" t="s">
        <v>0</v>
      </c>
      <c r="CL124" s="79" t="s">
        <v>864</v>
      </c>
      <c r="CM124" s="88"/>
      <c r="CN124" s="88"/>
      <c r="CO124" s="88"/>
      <c r="CP124" s="79" t="s">
        <v>55</v>
      </c>
      <c r="CQ124" s="79" t="s">
        <v>1821</v>
      </c>
      <c r="CR124" s="79" t="s">
        <v>865</v>
      </c>
      <c r="CS124" s="101"/>
      <c r="CT124" s="101"/>
      <c r="CU124" s="101"/>
      <c r="CV124" s="300"/>
      <c r="CW124" s="69">
        <f t="shared" si="4"/>
        <v>408303</v>
      </c>
      <c r="CX124" s="69" t="str">
        <f t="shared" si="6"/>
        <v>Ri</v>
      </c>
      <c r="CY124" s="116" t="s">
        <v>157</v>
      </c>
      <c r="CZ124" s="69" t="str">
        <f t="shared" si="5"/>
        <v>SFP-Colour_Ri_M_1Y</v>
      </c>
    </row>
    <row r="125" spans="1:104" ht="12.75" customHeight="1" x14ac:dyDescent="0.2">
      <c r="A125" s="69" t="s">
        <v>1903</v>
      </c>
      <c r="B125" s="69" t="s">
        <v>161</v>
      </c>
      <c r="C125" s="69" t="s">
        <v>8</v>
      </c>
      <c r="D125" s="69" t="s">
        <v>743</v>
      </c>
      <c r="E125" s="70" t="s">
        <v>157</v>
      </c>
      <c r="F125" s="70">
        <v>2</v>
      </c>
      <c r="G125" s="69" t="s">
        <v>52</v>
      </c>
      <c r="H125" s="97" t="s">
        <v>965</v>
      </c>
      <c r="I125" s="72" t="s">
        <v>1807</v>
      </c>
      <c r="J125" s="72"/>
      <c r="K125" s="73"/>
      <c r="L125" s="73"/>
      <c r="M125" s="74"/>
      <c r="N125" s="75"/>
      <c r="O125" s="75"/>
      <c r="P125" s="90"/>
      <c r="Q125" s="90"/>
      <c r="R125" s="90"/>
      <c r="S125" s="90"/>
      <c r="T125" s="90"/>
      <c r="U125" s="90"/>
      <c r="V125" s="90"/>
      <c r="W125" s="90"/>
      <c r="X125" s="90"/>
      <c r="Y125" s="90"/>
      <c r="Z125" s="90"/>
      <c r="AA125" s="90"/>
      <c r="AB125" s="90"/>
      <c r="AC125" s="90"/>
      <c r="AD125" s="90"/>
      <c r="AE125" s="90"/>
      <c r="AF125" s="90"/>
      <c r="AG125" s="90"/>
      <c r="AH125" s="90"/>
      <c r="AI125" s="90"/>
      <c r="AJ125" s="90"/>
      <c r="AK125" s="90"/>
      <c r="AL125" s="90"/>
      <c r="AM125" s="90"/>
      <c r="AN125" s="101"/>
      <c r="AO125" s="91"/>
      <c r="AP125" s="91"/>
      <c r="AQ125" s="91"/>
      <c r="AR125" s="82"/>
      <c r="AS125" s="125"/>
      <c r="AT125" s="82"/>
      <c r="AU125" s="82"/>
      <c r="AV125" s="82"/>
      <c r="AW125" s="82"/>
      <c r="AX125" s="82"/>
      <c r="AY125" s="77"/>
      <c r="AZ125" s="91"/>
      <c r="BA125" s="91"/>
      <c r="BB125" s="91"/>
      <c r="BC125" s="91"/>
      <c r="BD125" s="91"/>
      <c r="BE125" s="91"/>
      <c r="BF125" s="91"/>
      <c r="BG125" s="91"/>
      <c r="BH125" s="91"/>
      <c r="BI125" s="91"/>
      <c r="BJ125" s="91"/>
      <c r="BK125" s="92"/>
      <c r="BL125" s="91"/>
      <c r="BM125" s="81"/>
      <c r="BN125" s="81"/>
      <c r="BO125" s="81"/>
      <c r="BP125" s="93"/>
      <c r="BQ125" s="93"/>
      <c r="BR125" s="81"/>
      <c r="BS125" s="81"/>
      <c r="BT125" s="81"/>
      <c r="BU125" s="81"/>
      <c r="BV125" s="81"/>
      <c r="BW125" s="81"/>
      <c r="BX125" s="81"/>
      <c r="BY125" s="81"/>
      <c r="BZ125" s="81"/>
      <c r="CA125" s="81"/>
      <c r="CB125" s="81"/>
      <c r="CC125" s="81"/>
      <c r="CD125" s="81"/>
      <c r="CE125" s="81"/>
      <c r="CF125" s="81"/>
      <c r="CG125" s="81"/>
      <c r="CH125" s="81"/>
      <c r="CI125" s="81"/>
      <c r="CJ125" s="81"/>
      <c r="CK125" s="81"/>
      <c r="CL125" s="81"/>
      <c r="CM125" s="88"/>
      <c r="CN125" s="88"/>
      <c r="CO125" s="88"/>
      <c r="CP125" s="81"/>
      <c r="CQ125" s="81"/>
      <c r="CR125" s="81"/>
      <c r="CS125" s="101"/>
      <c r="CT125" s="101"/>
      <c r="CU125" s="101"/>
      <c r="CV125" s="300"/>
      <c r="CW125" s="69" t="str">
        <f t="shared" si="4"/>
        <v/>
      </c>
      <c r="CX125" s="69" t="str">
        <f t="shared" si="6"/>
        <v/>
      </c>
      <c r="CY125" s="116" t="s">
        <v>157</v>
      </c>
      <c r="CZ125" s="69" t="str">
        <f t="shared" si="5"/>
        <v>SFP-Colour_Ri_M_2N</v>
      </c>
    </row>
    <row r="126" spans="1:104" ht="12.75" customHeight="1" x14ac:dyDescent="0.2">
      <c r="A126" s="69" t="s">
        <v>1904</v>
      </c>
      <c r="B126" s="69" t="s">
        <v>161</v>
      </c>
      <c r="C126" s="69" t="s">
        <v>8</v>
      </c>
      <c r="D126" s="69" t="s">
        <v>743</v>
      </c>
      <c r="E126" s="70" t="s">
        <v>156</v>
      </c>
      <c r="F126" s="70">
        <v>1</v>
      </c>
      <c r="G126" s="69" t="s">
        <v>53</v>
      </c>
      <c r="H126" s="97" t="s">
        <v>965</v>
      </c>
      <c r="I126" s="72" t="s">
        <v>1807</v>
      </c>
      <c r="J126" s="72"/>
      <c r="K126" s="73"/>
      <c r="L126" s="73"/>
      <c r="M126" s="74"/>
      <c r="N126" s="75"/>
      <c r="O126" s="75"/>
      <c r="P126" s="90"/>
      <c r="Q126" s="90"/>
      <c r="R126" s="90"/>
      <c r="S126" s="90"/>
      <c r="T126" s="90"/>
      <c r="U126" s="90"/>
      <c r="V126" s="90"/>
      <c r="W126" s="90"/>
      <c r="X126" s="90"/>
      <c r="Y126" s="90"/>
      <c r="Z126" s="90"/>
      <c r="AA126" s="90"/>
      <c r="AB126" s="90"/>
      <c r="AC126" s="90"/>
      <c r="AD126" s="90"/>
      <c r="AE126" s="90"/>
      <c r="AF126" s="90"/>
      <c r="AG126" s="90"/>
      <c r="AH126" s="90"/>
      <c r="AI126" s="90"/>
      <c r="AJ126" s="90"/>
      <c r="AK126" s="90"/>
      <c r="AL126" s="90"/>
      <c r="AM126" s="90"/>
      <c r="AN126" s="101"/>
      <c r="AO126" s="91"/>
      <c r="AP126" s="91"/>
      <c r="AQ126" s="91"/>
      <c r="AR126" s="82"/>
      <c r="AS126" s="125"/>
      <c r="AT126" s="82"/>
      <c r="AU126" s="82"/>
      <c r="AV126" s="82"/>
      <c r="AW126" s="82"/>
      <c r="AX126" s="82"/>
      <c r="AY126" s="77"/>
      <c r="AZ126" s="91"/>
      <c r="BA126" s="91"/>
      <c r="BB126" s="91"/>
      <c r="BC126" s="91"/>
      <c r="BD126" s="91"/>
      <c r="BE126" s="91"/>
      <c r="BF126" s="91"/>
      <c r="BG126" s="91"/>
      <c r="BH126" s="91"/>
      <c r="BI126" s="91"/>
      <c r="BJ126" s="91"/>
      <c r="BK126" s="92"/>
      <c r="BL126" s="91"/>
      <c r="BM126" s="81"/>
      <c r="BN126" s="81"/>
      <c r="BO126" s="81"/>
      <c r="BP126" s="93"/>
      <c r="BQ126" s="93"/>
      <c r="BR126" s="81"/>
      <c r="BS126" s="81"/>
      <c r="BT126" s="81"/>
      <c r="BU126" s="81"/>
      <c r="BV126" s="81"/>
      <c r="BW126" s="81"/>
      <c r="BX126" s="81"/>
      <c r="BY126" s="81"/>
      <c r="BZ126" s="81"/>
      <c r="CA126" s="81"/>
      <c r="CB126" s="81"/>
      <c r="CC126" s="81"/>
      <c r="CD126" s="81"/>
      <c r="CE126" s="81"/>
      <c r="CF126" s="81"/>
      <c r="CG126" s="81"/>
      <c r="CH126" s="81"/>
      <c r="CI126" s="81"/>
      <c r="CJ126" s="81"/>
      <c r="CK126" s="81"/>
      <c r="CL126" s="81"/>
      <c r="CM126" s="88"/>
      <c r="CN126" s="88"/>
      <c r="CO126" s="88"/>
      <c r="CP126" s="81"/>
      <c r="CQ126" s="81"/>
      <c r="CR126" s="81"/>
      <c r="CS126" s="101"/>
      <c r="CT126" s="101"/>
      <c r="CU126" s="101"/>
      <c r="CV126" s="300"/>
      <c r="CW126" s="69" t="str">
        <f t="shared" si="4"/>
        <v/>
      </c>
      <c r="CX126" s="69" t="str">
        <f t="shared" si="6"/>
        <v/>
      </c>
      <c r="CY126" s="116" t="s">
        <v>156</v>
      </c>
      <c r="CZ126" s="69" t="str">
        <f t="shared" si="5"/>
        <v>SFP-Colour_Ri_H_1N</v>
      </c>
    </row>
    <row r="127" spans="1:104" ht="12.75" customHeight="1" x14ac:dyDescent="0.2">
      <c r="A127" s="69" t="s">
        <v>1905</v>
      </c>
      <c r="B127" s="69" t="s">
        <v>161</v>
      </c>
      <c r="C127" s="69" t="s">
        <v>8</v>
      </c>
      <c r="D127" s="69" t="s">
        <v>743</v>
      </c>
      <c r="E127" s="70" t="s">
        <v>156</v>
      </c>
      <c r="F127" s="70">
        <v>2</v>
      </c>
      <c r="G127" s="69" t="s">
        <v>53</v>
      </c>
      <c r="H127" s="97" t="s">
        <v>965</v>
      </c>
      <c r="I127" s="72" t="s">
        <v>1807</v>
      </c>
      <c r="J127" s="72"/>
      <c r="K127" s="73"/>
      <c r="L127" s="73"/>
      <c r="M127" s="74"/>
      <c r="N127" s="75"/>
      <c r="O127" s="75"/>
      <c r="P127" s="90"/>
      <c r="Q127" s="90"/>
      <c r="R127" s="90"/>
      <c r="S127" s="90"/>
      <c r="T127" s="90"/>
      <c r="U127" s="90"/>
      <c r="V127" s="90"/>
      <c r="W127" s="90"/>
      <c r="X127" s="90"/>
      <c r="Y127" s="90"/>
      <c r="Z127" s="90"/>
      <c r="AA127" s="90"/>
      <c r="AB127" s="90"/>
      <c r="AC127" s="90"/>
      <c r="AD127" s="90"/>
      <c r="AE127" s="90"/>
      <c r="AF127" s="90"/>
      <c r="AG127" s="90"/>
      <c r="AH127" s="90"/>
      <c r="AI127" s="90"/>
      <c r="AJ127" s="90"/>
      <c r="AK127" s="90"/>
      <c r="AL127" s="90"/>
      <c r="AM127" s="90"/>
      <c r="AN127" s="101"/>
      <c r="AO127" s="91"/>
      <c r="AP127" s="91"/>
      <c r="AQ127" s="91"/>
      <c r="AR127" s="82"/>
      <c r="AS127" s="125"/>
      <c r="AT127" s="82"/>
      <c r="AU127" s="82"/>
      <c r="AV127" s="82"/>
      <c r="AW127" s="82"/>
      <c r="AX127" s="82"/>
      <c r="AY127" s="77"/>
      <c r="AZ127" s="91"/>
      <c r="BA127" s="91"/>
      <c r="BB127" s="91"/>
      <c r="BC127" s="91"/>
      <c r="BD127" s="91"/>
      <c r="BE127" s="91"/>
      <c r="BF127" s="91"/>
      <c r="BG127" s="91"/>
      <c r="BH127" s="91"/>
      <c r="BI127" s="91"/>
      <c r="BJ127" s="91"/>
      <c r="BK127" s="92"/>
      <c r="BL127" s="91"/>
      <c r="BM127" s="81"/>
      <c r="BN127" s="81"/>
      <c r="BO127" s="81"/>
      <c r="BP127" s="93"/>
      <c r="BQ127" s="93"/>
      <c r="BR127" s="81"/>
      <c r="BS127" s="81"/>
      <c r="BT127" s="81"/>
      <c r="BU127" s="81"/>
      <c r="BV127" s="81"/>
      <c r="BW127" s="81"/>
      <c r="BX127" s="81"/>
      <c r="BY127" s="81"/>
      <c r="BZ127" s="81"/>
      <c r="CA127" s="81"/>
      <c r="CB127" s="81"/>
      <c r="CC127" s="81"/>
      <c r="CD127" s="81"/>
      <c r="CE127" s="81"/>
      <c r="CF127" s="81"/>
      <c r="CG127" s="81"/>
      <c r="CH127" s="81"/>
      <c r="CI127" s="81"/>
      <c r="CJ127" s="81"/>
      <c r="CK127" s="81"/>
      <c r="CL127" s="81"/>
      <c r="CM127" s="88"/>
      <c r="CN127" s="88"/>
      <c r="CO127" s="88"/>
      <c r="CP127" s="81"/>
      <c r="CQ127" s="81"/>
      <c r="CR127" s="81"/>
      <c r="CS127" s="101"/>
      <c r="CT127" s="101"/>
      <c r="CU127" s="101"/>
      <c r="CV127" s="300"/>
      <c r="CW127" s="69" t="str">
        <f t="shared" si="4"/>
        <v/>
      </c>
      <c r="CX127" s="69" t="str">
        <f t="shared" si="6"/>
        <v/>
      </c>
      <c r="CY127" s="116" t="s">
        <v>156</v>
      </c>
      <c r="CZ127" s="69" t="str">
        <f t="shared" si="5"/>
        <v>SFP-Colour_Ri_H_2N</v>
      </c>
    </row>
    <row r="128" spans="1:104" ht="12.75" customHeight="1" x14ac:dyDescent="0.2">
      <c r="A128" s="69" t="s">
        <v>1906</v>
      </c>
      <c r="B128" s="69" t="s">
        <v>160</v>
      </c>
      <c r="C128" s="69" t="s">
        <v>8</v>
      </c>
      <c r="D128" s="69" t="s">
        <v>743</v>
      </c>
      <c r="E128" s="70" t="s">
        <v>159</v>
      </c>
      <c r="F128" s="70">
        <v>1</v>
      </c>
      <c r="G128" s="69" t="s">
        <v>1806</v>
      </c>
      <c r="H128" s="135">
        <v>408525</v>
      </c>
      <c r="I128" s="135" t="s">
        <v>763</v>
      </c>
      <c r="J128" s="135">
        <v>32</v>
      </c>
      <c r="K128" s="136" t="s">
        <v>0</v>
      </c>
      <c r="L128" s="136">
        <v>5800</v>
      </c>
      <c r="M128" s="149">
        <v>334.4</v>
      </c>
      <c r="N128" s="150">
        <v>2.0900000000000002E-2</v>
      </c>
      <c r="O128" s="151"/>
      <c r="P128" s="306">
        <v>5.5000000000000007E-2</v>
      </c>
      <c r="Q128" s="309"/>
      <c r="R128" s="306">
        <v>4.2900000000000001E-2</v>
      </c>
      <c r="S128" s="309"/>
      <c r="T128" s="306">
        <v>3.8500000000000006E-2</v>
      </c>
      <c r="U128" s="309"/>
      <c r="V128" s="306">
        <v>4.5760000000000002E-2</v>
      </c>
      <c r="W128" s="309"/>
      <c r="X128" s="306">
        <v>7.7000000000000013E-2</v>
      </c>
      <c r="Y128" s="309"/>
      <c r="Z128" s="306">
        <v>4.4000000000000004E-2</v>
      </c>
      <c r="AA128" s="309"/>
      <c r="AB128" s="306">
        <v>4.7960000000000003E-2</v>
      </c>
      <c r="AC128" s="309"/>
      <c r="AD128" s="306">
        <v>6.6000000000000003E-2</v>
      </c>
      <c r="AE128" s="309"/>
      <c r="AF128" s="306">
        <v>4.2900000000000001E-2</v>
      </c>
      <c r="AG128" s="309"/>
      <c r="AH128" s="306">
        <v>7.7000000000000013E-2</v>
      </c>
      <c r="AI128" s="309"/>
      <c r="AJ128" s="306">
        <v>5.4912000000000002E-2</v>
      </c>
      <c r="AK128" s="309"/>
      <c r="AL128" s="306">
        <v>7.7000000000000013E-2</v>
      </c>
      <c r="AM128" s="309"/>
      <c r="AN128" s="101" t="s">
        <v>1808</v>
      </c>
      <c r="AO128" s="101" t="s">
        <v>774</v>
      </c>
      <c r="AP128" s="307" t="s">
        <v>782</v>
      </c>
      <c r="AQ128" s="307" t="s">
        <v>782</v>
      </c>
      <c r="AR128" s="101" t="s">
        <v>782</v>
      </c>
      <c r="AS128" s="307" t="s">
        <v>782</v>
      </c>
      <c r="AT128" s="101" t="s">
        <v>782</v>
      </c>
      <c r="AU128" s="101" t="s">
        <v>782</v>
      </c>
      <c r="AV128" s="101" t="s">
        <v>0</v>
      </c>
      <c r="AW128" s="71" t="s">
        <v>0</v>
      </c>
      <c r="AX128" s="71" t="s">
        <v>0</v>
      </c>
      <c r="AY128" s="71" t="s">
        <v>0</v>
      </c>
      <c r="AZ128" s="71" t="s">
        <v>0</v>
      </c>
      <c r="BA128" s="127">
        <v>990.00000000000011</v>
      </c>
      <c r="BB128" s="127">
        <v>693</v>
      </c>
      <c r="BC128" s="127">
        <v>440.00000000000006</v>
      </c>
      <c r="BD128" s="127">
        <v>423.50000000000006</v>
      </c>
      <c r="BE128" s="127">
        <v>473.00000000000006</v>
      </c>
      <c r="BF128" s="127">
        <v>176</v>
      </c>
      <c r="BG128" s="127">
        <v>440.00000000000006</v>
      </c>
      <c r="BH128" s="127">
        <v>352</v>
      </c>
      <c r="BI128" s="127">
        <v>693</v>
      </c>
      <c r="BJ128" s="127">
        <v>407.00000000000006</v>
      </c>
      <c r="BK128" s="127">
        <v>508.20000000000005</v>
      </c>
      <c r="BL128" s="127">
        <v>407.00000000000006</v>
      </c>
      <c r="BM128" s="101" t="s">
        <v>866</v>
      </c>
      <c r="BN128" s="101" t="s">
        <v>783</v>
      </c>
      <c r="BO128" s="101" t="s">
        <v>867</v>
      </c>
      <c r="BP128" s="101">
        <v>700</v>
      </c>
      <c r="BQ128" s="106">
        <v>350000</v>
      </c>
      <c r="BR128" s="101" t="s">
        <v>868</v>
      </c>
      <c r="BS128" s="101" t="s">
        <v>54</v>
      </c>
      <c r="BT128" s="101"/>
      <c r="BU128" s="101" t="s">
        <v>2</v>
      </c>
      <c r="BV128" s="101" t="s">
        <v>866</v>
      </c>
      <c r="BW128" s="101" t="s">
        <v>787</v>
      </c>
      <c r="BX128" s="101" t="s">
        <v>456</v>
      </c>
      <c r="BY128" s="101" t="s">
        <v>788</v>
      </c>
      <c r="BZ128" s="101" t="s">
        <v>535</v>
      </c>
      <c r="CA128" s="101" t="s">
        <v>0</v>
      </c>
      <c r="CB128" s="101" t="s">
        <v>790</v>
      </c>
      <c r="CC128" s="101" t="s">
        <v>791</v>
      </c>
      <c r="CD128" s="101" t="s">
        <v>2</v>
      </c>
      <c r="CE128" s="101" t="s">
        <v>3</v>
      </c>
      <c r="CF128" s="101" t="s">
        <v>3</v>
      </c>
      <c r="CG128" s="101" t="s">
        <v>869</v>
      </c>
      <c r="CH128" s="308" t="s">
        <v>793</v>
      </c>
      <c r="CI128" s="101" t="s">
        <v>870</v>
      </c>
      <c r="CJ128" s="101" t="s">
        <v>2</v>
      </c>
      <c r="CK128" s="101" t="s">
        <v>0</v>
      </c>
      <c r="CL128" s="101" t="s">
        <v>871</v>
      </c>
      <c r="CM128" s="88"/>
      <c r="CN128" s="88"/>
      <c r="CO128" s="88"/>
      <c r="CP128" s="101" t="s">
        <v>796</v>
      </c>
      <c r="CQ128" s="101" t="s">
        <v>1822</v>
      </c>
      <c r="CR128" s="101" t="s">
        <v>872</v>
      </c>
      <c r="CS128" s="71"/>
      <c r="CT128" s="71"/>
      <c r="CU128" s="71"/>
      <c r="CV128" s="302"/>
      <c r="CW128" s="69">
        <f t="shared" si="4"/>
        <v>408525</v>
      </c>
      <c r="CX128" s="69" t="str">
        <f t="shared" si="6"/>
        <v>Ri</v>
      </c>
      <c r="CY128" s="116" t="s">
        <v>159</v>
      </c>
      <c r="CZ128" s="69" t="str">
        <f t="shared" si="5"/>
        <v>SFP-BW_Ri_L_1Y</v>
      </c>
    </row>
    <row r="129" spans="1:104" ht="12.75" customHeight="1" x14ac:dyDescent="0.2">
      <c r="A129" s="69" t="s">
        <v>1907</v>
      </c>
      <c r="B129" s="69" t="s">
        <v>160</v>
      </c>
      <c r="C129" s="69" t="s">
        <v>8</v>
      </c>
      <c r="D129" s="69" t="s">
        <v>743</v>
      </c>
      <c r="E129" s="70" t="s">
        <v>159</v>
      </c>
      <c r="F129" s="70">
        <v>2</v>
      </c>
      <c r="G129" s="69" t="s">
        <v>1806</v>
      </c>
      <c r="H129" s="97" t="s">
        <v>965</v>
      </c>
      <c r="I129" s="72" t="s">
        <v>1807</v>
      </c>
      <c r="J129" s="72"/>
      <c r="K129" s="73"/>
      <c r="L129" s="73"/>
      <c r="M129" s="117"/>
      <c r="N129" s="121"/>
      <c r="O129" s="104"/>
      <c r="P129" s="121"/>
      <c r="Q129" s="104"/>
      <c r="R129" s="121"/>
      <c r="S129" s="104"/>
      <c r="T129" s="121"/>
      <c r="U129" s="104"/>
      <c r="V129" s="121"/>
      <c r="W129" s="104"/>
      <c r="X129" s="121"/>
      <c r="Y129" s="104"/>
      <c r="Z129" s="121"/>
      <c r="AA129" s="104"/>
      <c r="AB129" s="121"/>
      <c r="AC129" s="104"/>
      <c r="AD129" s="121"/>
      <c r="AE129" s="104"/>
      <c r="AF129" s="121"/>
      <c r="AG129" s="104"/>
      <c r="AH129" s="121"/>
      <c r="AI129" s="104"/>
      <c r="AJ129" s="121"/>
      <c r="AK129" s="104"/>
      <c r="AL129" s="121"/>
      <c r="AM129" s="104"/>
      <c r="AN129" s="101"/>
      <c r="AO129" s="101"/>
      <c r="AP129" s="124"/>
      <c r="AQ129" s="124"/>
      <c r="AR129" s="78"/>
      <c r="AS129" s="124"/>
      <c r="AT129" s="78"/>
      <c r="AU129" s="78"/>
      <c r="AV129" s="101"/>
      <c r="AW129" s="71"/>
      <c r="AX129" s="71"/>
      <c r="AY129" s="71"/>
      <c r="AZ129" s="71"/>
      <c r="BA129" s="119"/>
      <c r="BB129" s="119"/>
      <c r="BC129" s="119"/>
      <c r="BD129" s="119"/>
      <c r="BE129" s="119"/>
      <c r="BF129" s="119"/>
      <c r="BG129" s="119"/>
      <c r="BH129" s="119"/>
      <c r="BI129" s="119"/>
      <c r="BJ129" s="119"/>
      <c r="BK129" s="119"/>
      <c r="BL129" s="119"/>
      <c r="BM129" s="78"/>
      <c r="BN129" s="101"/>
      <c r="BO129" s="101"/>
      <c r="BP129" s="106"/>
      <c r="BQ129" s="106"/>
      <c r="BR129" s="78"/>
      <c r="BS129" s="78"/>
      <c r="BT129" s="78"/>
      <c r="BU129" s="78"/>
      <c r="BV129" s="78"/>
      <c r="BW129" s="78"/>
      <c r="BX129" s="78"/>
      <c r="BY129" s="78"/>
      <c r="BZ129" s="78"/>
      <c r="CA129" s="78"/>
      <c r="CB129" s="78"/>
      <c r="CC129" s="101"/>
      <c r="CD129" s="78"/>
      <c r="CE129" s="78"/>
      <c r="CF129" s="78"/>
      <c r="CG129" s="78"/>
      <c r="CH129" s="105"/>
      <c r="CI129" s="78"/>
      <c r="CJ129" s="78"/>
      <c r="CK129" s="78"/>
      <c r="CL129" s="78"/>
      <c r="CM129" s="88"/>
      <c r="CN129" s="88"/>
      <c r="CO129" s="88"/>
      <c r="CP129" s="78"/>
      <c r="CQ129" s="101"/>
      <c r="CR129" s="78"/>
      <c r="CS129" s="71"/>
      <c r="CT129" s="71"/>
      <c r="CU129" s="71"/>
      <c r="CV129" s="302"/>
      <c r="CW129" s="69" t="str">
        <f t="shared" si="4"/>
        <v/>
      </c>
      <c r="CX129" s="69" t="str">
        <f t="shared" si="6"/>
        <v/>
      </c>
      <c r="CY129" s="116" t="s">
        <v>159</v>
      </c>
      <c r="CZ129" s="69" t="str">
        <f t="shared" si="5"/>
        <v>SFP-BW_Ri_L_2N</v>
      </c>
    </row>
    <row r="130" spans="1:104" ht="12.75" customHeight="1" x14ac:dyDescent="0.2">
      <c r="A130" s="69" t="s">
        <v>1908</v>
      </c>
      <c r="B130" s="69" t="s">
        <v>160</v>
      </c>
      <c r="C130" s="69" t="s">
        <v>8</v>
      </c>
      <c r="D130" s="69" t="s">
        <v>743</v>
      </c>
      <c r="E130" s="70" t="s">
        <v>157</v>
      </c>
      <c r="F130" s="70">
        <v>1</v>
      </c>
      <c r="G130" s="69" t="s">
        <v>52</v>
      </c>
      <c r="H130" s="135">
        <v>418495</v>
      </c>
      <c r="I130" s="135" t="s">
        <v>764</v>
      </c>
      <c r="J130" s="135">
        <v>43</v>
      </c>
      <c r="K130" s="136" t="s">
        <v>0</v>
      </c>
      <c r="L130" s="136">
        <v>10000</v>
      </c>
      <c r="M130" s="149">
        <v>1043.9000000000001</v>
      </c>
      <c r="N130" s="150">
        <v>1.3200000000000002E-2</v>
      </c>
      <c r="O130" s="151"/>
      <c r="P130" s="306">
        <v>5.5000000000000007E-2</v>
      </c>
      <c r="Q130" s="309"/>
      <c r="R130" s="306">
        <v>4.2900000000000001E-2</v>
      </c>
      <c r="S130" s="309"/>
      <c r="T130" s="306">
        <v>3.8500000000000006E-2</v>
      </c>
      <c r="U130" s="309"/>
      <c r="V130" s="306">
        <v>5.3570000000000007E-2</v>
      </c>
      <c r="W130" s="309"/>
      <c r="X130" s="306">
        <v>6.6000000000000003E-2</v>
      </c>
      <c r="Y130" s="309"/>
      <c r="Z130" s="306">
        <v>3.8500000000000006E-2</v>
      </c>
      <c r="AA130" s="309"/>
      <c r="AB130" s="306">
        <v>4.7960000000000003E-2</v>
      </c>
      <c r="AC130" s="309"/>
      <c r="AD130" s="306">
        <v>3.3000000000000002E-2</v>
      </c>
      <c r="AE130" s="309"/>
      <c r="AF130" s="306">
        <v>4.2900000000000001E-2</v>
      </c>
      <c r="AG130" s="309"/>
      <c r="AH130" s="306">
        <v>6.6000000000000003E-2</v>
      </c>
      <c r="AI130" s="309"/>
      <c r="AJ130" s="306">
        <v>6.4284000000000008E-2</v>
      </c>
      <c r="AK130" s="309"/>
      <c r="AL130" s="306">
        <v>6.6000000000000003E-2</v>
      </c>
      <c r="AM130" s="309"/>
      <c r="AN130" s="101" t="s">
        <v>1967</v>
      </c>
      <c r="AO130" s="101" t="s">
        <v>843</v>
      </c>
      <c r="AP130" s="307" t="s">
        <v>782</v>
      </c>
      <c r="AQ130" s="307" t="s">
        <v>782</v>
      </c>
      <c r="AR130" s="101" t="s">
        <v>782</v>
      </c>
      <c r="AS130" s="307" t="s">
        <v>782</v>
      </c>
      <c r="AT130" s="101" t="s">
        <v>782</v>
      </c>
      <c r="AU130" s="101" t="s">
        <v>782</v>
      </c>
      <c r="AV130" s="101" t="s">
        <v>0</v>
      </c>
      <c r="AW130" s="71" t="s">
        <v>0</v>
      </c>
      <c r="AX130" s="71" t="s">
        <v>0</v>
      </c>
      <c r="AY130" s="71" t="s">
        <v>0</v>
      </c>
      <c r="AZ130" s="71" t="s">
        <v>0</v>
      </c>
      <c r="BA130" s="127">
        <v>990.00000000000011</v>
      </c>
      <c r="BB130" s="127">
        <v>794.2</v>
      </c>
      <c r="BC130" s="127">
        <v>440.00000000000006</v>
      </c>
      <c r="BD130" s="127">
        <v>726.00000000000011</v>
      </c>
      <c r="BE130" s="127">
        <v>550</v>
      </c>
      <c r="BF130" s="127">
        <v>209.00000000000003</v>
      </c>
      <c r="BG130" s="127">
        <v>440.00000000000006</v>
      </c>
      <c r="BH130" s="127">
        <v>352</v>
      </c>
      <c r="BI130" s="127">
        <v>794.2</v>
      </c>
      <c r="BJ130" s="127">
        <v>550</v>
      </c>
      <c r="BK130" s="127">
        <v>871.2</v>
      </c>
      <c r="BL130" s="127">
        <v>550</v>
      </c>
      <c r="BM130" s="101" t="s">
        <v>873</v>
      </c>
      <c r="BN130" s="101" t="s">
        <v>874</v>
      </c>
      <c r="BO130" s="101" t="s">
        <v>359</v>
      </c>
      <c r="BP130" s="106">
        <v>3000</v>
      </c>
      <c r="BQ130" s="106">
        <v>600000</v>
      </c>
      <c r="BR130" s="101" t="s">
        <v>875</v>
      </c>
      <c r="BS130" s="101" t="s">
        <v>54</v>
      </c>
      <c r="BT130" s="101"/>
      <c r="BU130" s="101" t="s">
        <v>2</v>
      </c>
      <c r="BV130" s="101" t="s">
        <v>873</v>
      </c>
      <c r="BW130" s="101" t="s">
        <v>876</v>
      </c>
      <c r="BX130" s="101" t="s">
        <v>391</v>
      </c>
      <c r="BY130" s="101" t="s">
        <v>501</v>
      </c>
      <c r="BZ130" s="101" t="s">
        <v>49</v>
      </c>
      <c r="CA130" s="101" t="s">
        <v>0</v>
      </c>
      <c r="CB130" s="101" t="s">
        <v>790</v>
      </c>
      <c r="CC130" s="101" t="s">
        <v>791</v>
      </c>
      <c r="CD130" s="101" t="s">
        <v>2</v>
      </c>
      <c r="CE130" s="101" t="s">
        <v>3</v>
      </c>
      <c r="CF130" s="101" t="s">
        <v>3</v>
      </c>
      <c r="CG130" s="101" t="s">
        <v>877</v>
      </c>
      <c r="CH130" s="308" t="s">
        <v>793</v>
      </c>
      <c r="CI130" s="101" t="s">
        <v>863</v>
      </c>
      <c r="CJ130" s="101" t="s">
        <v>2</v>
      </c>
      <c r="CK130" s="101" t="s">
        <v>0</v>
      </c>
      <c r="CL130" s="101" t="s">
        <v>878</v>
      </c>
      <c r="CM130" s="88"/>
      <c r="CN130" s="88"/>
      <c r="CO130" s="88"/>
      <c r="CP130" s="101" t="s">
        <v>55</v>
      </c>
      <c r="CQ130" s="101" t="s">
        <v>1968</v>
      </c>
      <c r="CR130" s="101" t="s">
        <v>828</v>
      </c>
      <c r="CS130" s="71"/>
      <c r="CT130" s="71"/>
      <c r="CU130" s="71"/>
      <c r="CV130" s="302"/>
      <c r="CW130" s="69">
        <f t="shared" si="4"/>
        <v>418495</v>
      </c>
      <c r="CX130" s="69" t="str">
        <f t="shared" si="6"/>
        <v>Ri</v>
      </c>
      <c r="CY130" s="116" t="s">
        <v>157</v>
      </c>
      <c r="CZ130" s="69" t="str">
        <f t="shared" si="5"/>
        <v>SFP-BW_Ri_M_1Y</v>
      </c>
    </row>
    <row r="131" spans="1:104" ht="12.75" customHeight="1" x14ac:dyDescent="0.2">
      <c r="A131" s="69" t="s">
        <v>1909</v>
      </c>
      <c r="B131" s="69" t="s">
        <v>160</v>
      </c>
      <c r="C131" s="69" t="s">
        <v>8</v>
      </c>
      <c r="D131" s="69" t="s">
        <v>743</v>
      </c>
      <c r="E131" s="70" t="s">
        <v>157</v>
      </c>
      <c r="F131" s="70">
        <v>2</v>
      </c>
      <c r="G131" s="69" t="s">
        <v>52</v>
      </c>
      <c r="H131" s="135">
        <v>418471</v>
      </c>
      <c r="I131" s="135" t="s">
        <v>765</v>
      </c>
      <c r="J131" s="135">
        <v>55</v>
      </c>
      <c r="K131" s="136" t="s">
        <v>0</v>
      </c>
      <c r="L131" s="136">
        <v>16600</v>
      </c>
      <c r="M131" s="149">
        <v>1050.192</v>
      </c>
      <c r="N131" s="150">
        <v>1.3200000000000002E-2</v>
      </c>
      <c r="O131" s="151"/>
      <c r="P131" s="306">
        <v>5.5000000000000007E-2</v>
      </c>
      <c r="Q131" s="309"/>
      <c r="R131" s="306">
        <v>4.2900000000000001E-2</v>
      </c>
      <c r="S131" s="309"/>
      <c r="T131" s="306">
        <v>3.8500000000000006E-2</v>
      </c>
      <c r="U131" s="309"/>
      <c r="V131" s="306">
        <v>5.3570000000000007E-2</v>
      </c>
      <c r="W131" s="309"/>
      <c r="X131" s="306">
        <v>6.6000000000000003E-2</v>
      </c>
      <c r="Y131" s="309"/>
      <c r="Z131" s="306">
        <v>3.3000000000000002E-2</v>
      </c>
      <c r="AA131" s="309"/>
      <c r="AB131" s="306">
        <v>4.7960000000000003E-2</v>
      </c>
      <c r="AC131" s="309"/>
      <c r="AD131" s="306">
        <v>3.3000000000000002E-2</v>
      </c>
      <c r="AE131" s="309"/>
      <c r="AF131" s="306">
        <v>4.2900000000000001E-2</v>
      </c>
      <c r="AG131" s="309"/>
      <c r="AH131" s="306">
        <v>6.6000000000000003E-2</v>
      </c>
      <c r="AI131" s="309"/>
      <c r="AJ131" s="306">
        <v>6.4284000000000008E-2</v>
      </c>
      <c r="AK131" s="309"/>
      <c r="AL131" s="306">
        <v>6.6000000000000003E-2</v>
      </c>
      <c r="AM131" s="309"/>
      <c r="AN131" s="101" t="s">
        <v>1969</v>
      </c>
      <c r="AO131" s="101" t="s">
        <v>779</v>
      </c>
      <c r="AP131" s="307" t="s">
        <v>782</v>
      </c>
      <c r="AQ131" s="307" t="s">
        <v>782</v>
      </c>
      <c r="AR131" s="101" t="s">
        <v>782</v>
      </c>
      <c r="AS131" s="307" t="s">
        <v>782</v>
      </c>
      <c r="AT131" s="101" t="s">
        <v>782</v>
      </c>
      <c r="AU131" s="101" t="s">
        <v>782</v>
      </c>
      <c r="AV131" s="101" t="s">
        <v>0</v>
      </c>
      <c r="AW131" s="71" t="s">
        <v>0</v>
      </c>
      <c r="AX131" s="71" t="s">
        <v>0</v>
      </c>
      <c r="AY131" s="71" t="s">
        <v>0</v>
      </c>
      <c r="AZ131" s="71" t="s">
        <v>0</v>
      </c>
      <c r="BA131" s="127">
        <v>990.00000000000011</v>
      </c>
      <c r="BB131" s="127">
        <v>796.40000000000009</v>
      </c>
      <c r="BC131" s="127">
        <v>440.00000000000006</v>
      </c>
      <c r="BD131" s="127">
        <v>726.00000000000011</v>
      </c>
      <c r="BE131" s="127">
        <v>550</v>
      </c>
      <c r="BF131" s="127">
        <v>209.00000000000003</v>
      </c>
      <c r="BG131" s="127">
        <v>440.00000000000006</v>
      </c>
      <c r="BH131" s="127">
        <v>440.00000000000006</v>
      </c>
      <c r="BI131" s="127">
        <v>796.40000000000009</v>
      </c>
      <c r="BJ131" s="127">
        <v>550</v>
      </c>
      <c r="BK131" s="127">
        <v>871.2</v>
      </c>
      <c r="BL131" s="127">
        <v>550</v>
      </c>
      <c r="BM131" s="101" t="s">
        <v>879</v>
      </c>
      <c r="BN131" s="101" t="s">
        <v>880</v>
      </c>
      <c r="BO131" s="101" t="s">
        <v>823</v>
      </c>
      <c r="BP131" s="106">
        <v>4000</v>
      </c>
      <c r="BQ131" s="106">
        <v>1000000</v>
      </c>
      <c r="BR131" s="101" t="s">
        <v>881</v>
      </c>
      <c r="BS131" s="101" t="s">
        <v>54</v>
      </c>
      <c r="BT131" s="101"/>
      <c r="BU131" s="101" t="s">
        <v>2</v>
      </c>
      <c r="BV131" s="101" t="s">
        <v>879</v>
      </c>
      <c r="BW131" s="101" t="s">
        <v>825</v>
      </c>
      <c r="BX131" s="101" t="s">
        <v>391</v>
      </c>
      <c r="BY131" s="101" t="s">
        <v>826</v>
      </c>
      <c r="BZ131" s="101" t="s">
        <v>49</v>
      </c>
      <c r="CA131" s="101" t="s">
        <v>0</v>
      </c>
      <c r="CB131" s="101" t="s">
        <v>790</v>
      </c>
      <c r="CC131" s="101" t="s">
        <v>791</v>
      </c>
      <c r="CD131" s="101" t="s">
        <v>2</v>
      </c>
      <c r="CE131" s="101" t="s">
        <v>3</v>
      </c>
      <c r="CF131" s="101" t="s">
        <v>3</v>
      </c>
      <c r="CG131" s="101" t="s">
        <v>882</v>
      </c>
      <c r="CH131" s="101" t="s">
        <v>802</v>
      </c>
      <c r="CI131" s="101" t="s">
        <v>863</v>
      </c>
      <c r="CJ131" s="101" t="s">
        <v>2</v>
      </c>
      <c r="CK131" s="101" t="s">
        <v>0</v>
      </c>
      <c r="CL131" s="101" t="s">
        <v>883</v>
      </c>
      <c r="CM131" s="88"/>
      <c r="CN131" s="88"/>
      <c r="CO131" s="88"/>
      <c r="CP131" s="101" t="s">
        <v>55</v>
      </c>
      <c r="CQ131" s="101" t="s">
        <v>1970</v>
      </c>
      <c r="CR131" s="101" t="s">
        <v>828</v>
      </c>
      <c r="CS131" s="71"/>
      <c r="CT131" s="71"/>
      <c r="CU131" s="71"/>
      <c r="CV131" s="302"/>
      <c r="CW131" s="69">
        <f t="shared" ref="CW131:CW133" si="7">IF(I131="Not Offered","",H131)</f>
        <v>418471</v>
      </c>
      <c r="CX131" s="69" t="str">
        <f t="shared" si="6"/>
        <v>Ri</v>
      </c>
      <c r="CY131" s="116" t="s">
        <v>157</v>
      </c>
      <c r="CZ131" s="69" t="str">
        <f t="shared" ref="CZ131:CZ133" si="8">A131&amp;IF(I131="Not Offered","N","Y")</f>
        <v>SFP-BW_Ri_M_2Y</v>
      </c>
    </row>
    <row r="132" spans="1:104" ht="12.75" customHeight="1" x14ac:dyDescent="0.2">
      <c r="A132" s="69" t="s">
        <v>1910</v>
      </c>
      <c r="B132" s="69" t="s">
        <v>160</v>
      </c>
      <c r="C132" s="69" t="s">
        <v>8</v>
      </c>
      <c r="D132" s="69" t="s">
        <v>743</v>
      </c>
      <c r="E132" s="70" t="s">
        <v>156</v>
      </c>
      <c r="F132" s="70">
        <v>1</v>
      </c>
      <c r="G132" s="69" t="s">
        <v>53</v>
      </c>
      <c r="H132" s="135">
        <v>418474</v>
      </c>
      <c r="I132" s="135" t="s">
        <v>766</v>
      </c>
      <c r="J132" s="135">
        <v>60</v>
      </c>
      <c r="K132" s="136" t="s">
        <v>0</v>
      </c>
      <c r="L132" s="136">
        <v>16600</v>
      </c>
      <c r="M132" s="149">
        <v>1277.0999999999999</v>
      </c>
      <c r="N132" s="150">
        <v>1.21E-2</v>
      </c>
      <c r="O132" s="151"/>
      <c r="P132" s="306">
        <v>5.5000000000000007E-2</v>
      </c>
      <c r="Q132" s="309"/>
      <c r="R132" s="306">
        <v>4.2900000000000001E-2</v>
      </c>
      <c r="S132" s="309"/>
      <c r="T132" s="306">
        <v>2.7500000000000004E-2</v>
      </c>
      <c r="U132" s="309"/>
      <c r="V132" s="306">
        <v>5.3570000000000007E-2</v>
      </c>
      <c r="W132" s="309"/>
      <c r="X132" s="306">
        <v>6.6000000000000003E-2</v>
      </c>
      <c r="Y132" s="309"/>
      <c r="Z132" s="306">
        <v>3.3000000000000002E-2</v>
      </c>
      <c r="AA132" s="309"/>
      <c r="AB132" s="306">
        <v>4.7960000000000003E-2</v>
      </c>
      <c r="AC132" s="309"/>
      <c r="AD132" s="306">
        <v>3.3000000000000002E-2</v>
      </c>
      <c r="AE132" s="309"/>
      <c r="AF132" s="306">
        <v>4.2900000000000001E-2</v>
      </c>
      <c r="AG132" s="309"/>
      <c r="AH132" s="306">
        <v>6.6000000000000003E-2</v>
      </c>
      <c r="AI132" s="309"/>
      <c r="AJ132" s="306">
        <v>6.4284000000000008E-2</v>
      </c>
      <c r="AK132" s="309"/>
      <c r="AL132" s="306">
        <v>6.6000000000000003E-2</v>
      </c>
      <c r="AM132" s="309"/>
      <c r="AN132" s="101" t="s">
        <v>1971</v>
      </c>
      <c r="AO132" s="101" t="s">
        <v>844</v>
      </c>
      <c r="AP132" s="307" t="s">
        <v>782</v>
      </c>
      <c r="AQ132" s="307" t="s">
        <v>782</v>
      </c>
      <c r="AR132" s="101" t="s">
        <v>782</v>
      </c>
      <c r="AS132" s="307" t="s">
        <v>782</v>
      </c>
      <c r="AT132" s="101" t="s">
        <v>782</v>
      </c>
      <c r="AU132" s="101" t="s">
        <v>782</v>
      </c>
      <c r="AV132" s="101" t="s">
        <v>0</v>
      </c>
      <c r="AW132" s="71" t="s">
        <v>0</v>
      </c>
      <c r="AX132" s="71" t="s">
        <v>0</v>
      </c>
      <c r="AY132" s="71" t="s">
        <v>0</v>
      </c>
      <c r="AZ132" s="71" t="s">
        <v>0</v>
      </c>
      <c r="BA132" s="127">
        <v>990.00000000000011</v>
      </c>
      <c r="BB132" s="127">
        <v>830.50000000000011</v>
      </c>
      <c r="BC132" s="127">
        <v>440.00000000000006</v>
      </c>
      <c r="BD132" s="127">
        <v>660</v>
      </c>
      <c r="BE132" s="127">
        <v>550</v>
      </c>
      <c r="BF132" s="127">
        <v>209.00000000000003</v>
      </c>
      <c r="BG132" s="127">
        <v>605</v>
      </c>
      <c r="BH132" s="127">
        <v>528</v>
      </c>
      <c r="BI132" s="127">
        <v>830.50000000000011</v>
      </c>
      <c r="BJ132" s="127">
        <v>550</v>
      </c>
      <c r="BK132" s="127">
        <v>792.00000000000011</v>
      </c>
      <c r="BL132" s="127">
        <v>550</v>
      </c>
      <c r="BM132" s="101" t="s">
        <v>879</v>
      </c>
      <c r="BN132" s="101" t="s">
        <v>880</v>
      </c>
      <c r="BO132" s="101" t="s">
        <v>823</v>
      </c>
      <c r="BP132" s="106">
        <v>5500</v>
      </c>
      <c r="BQ132" s="106">
        <v>1000000</v>
      </c>
      <c r="BR132" s="101" t="s">
        <v>884</v>
      </c>
      <c r="BS132" s="101" t="s">
        <v>54</v>
      </c>
      <c r="BT132" s="101"/>
      <c r="BU132" s="101" t="s">
        <v>2</v>
      </c>
      <c r="BV132" s="101" t="s">
        <v>879</v>
      </c>
      <c r="BW132" s="101" t="s">
        <v>825</v>
      </c>
      <c r="BX132" s="101" t="s">
        <v>391</v>
      </c>
      <c r="BY132" s="101" t="s">
        <v>826</v>
      </c>
      <c r="BZ132" s="101" t="s">
        <v>49</v>
      </c>
      <c r="CA132" s="101" t="s">
        <v>0</v>
      </c>
      <c r="CB132" s="101" t="s">
        <v>790</v>
      </c>
      <c r="CC132" s="101" t="s">
        <v>791</v>
      </c>
      <c r="CD132" s="101" t="s">
        <v>2</v>
      </c>
      <c r="CE132" s="101" t="s">
        <v>3</v>
      </c>
      <c r="CF132" s="101" t="s">
        <v>3</v>
      </c>
      <c r="CG132" s="101" t="s">
        <v>885</v>
      </c>
      <c r="CH132" s="308" t="s">
        <v>793</v>
      </c>
      <c r="CI132" s="101" t="s">
        <v>863</v>
      </c>
      <c r="CJ132" s="101" t="s">
        <v>2</v>
      </c>
      <c r="CK132" s="101" t="s">
        <v>0</v>
      </c>
      <c r="CL132" s="101" t="s">
        <v>883</v>
      </c>
      <c r="CM132" s="88"/>
      <c r="CN132" s="88"/>
      <c r="CO132" s="88"/>
      <c r="CP132" s="101" t="s">
        <v>55</v>
      </c>
      <c r="CQ132" s="101" t="s">
        <v>1972</v>
      </c>
      <c r="CR132" s="101" t="s">
        <v>828</v>
      </c>
      <c r="CS132" s="71"/>
      <c r="CT132" s="71"/>
      <c r="CU132" s="71"/>
      <c r="CV132" s="302"/>
      <c r="CW132" s="69">
        <f t="shared" si="7"/>
        <v>418474</v>
      </c>
      <c r="CX132" s="69" t="str">
        <f t="shared" si="6"/>
        <v>Ri</v>
      </c>
      <c r="CY132" s="116" t="s">
        <v>156</v>
      </c>
      <c r="CZ132" s="69" t="str">
        <f t="shared" si="8"/>
        <v>SFP-BW_Ri_H_1Y</v>
      </c>
    </row>
    <row r="133" spans="1:104" ht="12.75" customHeight="1" x14ac:dyDescent="0.2">
      <c r="A133" s="69" t="s">
        <v>1911</v>
      </c>
      <c r="B133" s="69" t="s">
        <v>160</v>
      </c>
      <c r="C133" s="69" t="s">
        <v>8</v>
      </c>
      <c r="D133" s="69" t="s">
        <v>743</v>
      </c>
      <c r="E133" s="70" t="s">
        <v>156</v>
      </c>
      <c r="F133" s="70">
        <v>2</v>
      </c>
      <c r="G133" s="69" t="s">
        <v>53</v>
      </c>
      <c r="H133" s="135">
        <v>408064</v>
      </c>
      <c r="I133" s="135" t="s">
        <v>767</v>
      </c>
      <c r="J133" s="135">
        <v>60</v>
      </c>
      <c r="K133" s="136" t="s">
        <v>0</v>
      </c>
      <c r="L133" s="136">
        <v>53000</v>
      </c>
      <c r="M133" s="149">
        <v>1951.884</v>
      </c>
      <c r="N133" s="150">
        <v>6.8200000000000005E-3</v>
      </c>
      <c r="O133" s="151"/>
      <c r="P133" s="306">
        <v>1.5400000000000002E-2</v>
      </c>
      <c r="Q133" s="309"/>
      <c r="R133" s="306">
        <v>4.2900000000000001E-2</v>
      </c>
      <c r="S133" s="309"/>
      <c r="T133" s="306">
        <v>2.7500000000000004E-2</v>
      </c>
      <c r="U133" s="309"/>
      <c r="V133" s="306">
        <v>1.5730000000000001E-2</v>
      </c>
      <c r="W133" s="309"/>
      <c r="X133" s="306">
        <v>6.6000000000000003E-2</v>
      </c>
      <c r="Y133" s="309"/>
      <c r="Z133" s="306">
        <v>1.1000000000000001E-2</v>
      </c>
      <c r="AA133" s="309"/>
      <c r="AB133" s="306">
        <v>4.7960000000000003E-2</v>
      </c>
      <c r="AC133" s="309"/>
      <c r="AD133" s="306">
        <v>2.2000000000000002E-2</v>
      </c>
      <c r="AE133" s="309"/>
      <c r="AF133" s="306">
        <v>4.2900000000000001E-2</v>
      </c>
      <c r="AG133" s="309"/>
      <c r="AH133" s="306">
        <v>6.6000000000000003E-2</v>
      </c>
      <c r="AI133" s="309"/>
      <c r="AJ133" s="306">
        <v>1.8876E-2</v>
      </c>
      <c r="AK133" s="309"/>
      <c r="AL133" s="306">
        <v>6.6000000000000003E-2</v>
      </c>
      <c r="AM133" s="309"/>
      <c r="AN133" s="101" t="s">
        <v>1973</v>
      </c>
      <c r="AO133" s="101" t="s">
        <v>845</v>
      </c>
      <c r="AP133" s="307" t="s">
        <v>782</v>
      </c>
      <c r="AQ133" s="307" t="s">
        <v>782</v>
      </c>
      <c r="AR133" s="101" t="s">
        <v>782</v>
      </c>
      <c r="AS133" s="307" t="s">
        <v>782</v>
      </c>
      <c r="AT133" s="101" t="s">
        <v>782</v>
      </c>
      <c r="AU133" s="101" t="s">
        <v>782</v>
      </c>
      <c r="AV133" s="101" t="s">
        <v>0</v>
      </c>
      <c r="AW133" s="71" t="s">
        <v>0</v>
      </c>
      <c r="AX133" s="71" t="s">
        <v>0</v>
      </c>
      <c r="AY133" s="71" t="s">
        <v>0</v>
      </c>
      <c r="AZ133" s="71" t="s">
        <v>0</v>
      </c>
      <c r="BA133" s="127">
        <v>990.00000000000011</v>
      </c>
      <c r="BB133" s="127">
        <v>930.6</v>
      </c>
      <c r="BC133" s="127">
        <v>440.00000000000006</v>
      </c>
      <c r="BD133" s="127">
        <v>1100</v>
      </c>
      <c r="BE133" s="127">
        <v>825.00000000000011</v>
      </c>
      <c r="BF133" s="127">
        <v>440.00000000000006</v>
      </c>
      <c r="BG133" s="127">
        <v>605</v>
      </c>
      <c r="BH133" s="127">
        <v>528</v>
      </c>
      <c r="BI133" s="127">
        <v>930.6</v>
      </c>
      <c r="BJ133" s="127">
        <v>770.00000000000011</v>
      </c>
      <c r="BK133" s="127">
        <v>1320</v>
      </c>
      <c r="BL133" s="127">
        <v>770.00000000000011</v>
      </c>
      <c r="BM133" s="101" t="s">
        <v>886</v>
      </c>
      <c r="BN133" s="101" t="s">
        <v>887</v>
      </c>
      <c r="BO133" s="101" t="s">
        <v>888</v>
      </c>
      <c r="BP133" s="106">
        <v>12000</v>
      </c>
      <c r="BQ133" s="106">
        <v>3200000</v>
      </c>
      <c r="BR133" s="101" t="s">
        <v>889</v>
      </c>
      <c r="BS133" s="101" t="s">
        <v>54</v>
      </c>
      <c r="BT133" s="101"/>
      <c r="BU133" s="101" t="s">
        <v>2</v>
      </c>
      <c r="BV133" s="101" t="s">
        <v>886</v>
      </c>
      <c r="BW133" s="101" t="s">
        <v>810</v>
      </c>
      <c r="BX133" s="101" t="s">
        <v>811</v>
      </c>
      <c r="BY133" s="101" t="s">
        <v>812</v>
      </c>
      <c r="BZ133" s="101" t="s">
        <v>49</v>
      </c>
      <c r="CA133" s="101" t="s">
        <v>0</v>
      </c>
      <c r="CB133" s="101" t="s">
        <v>790</v>
      </c>
      <c r="CC133" s="101" t="s">
        <v>791</v>
      </c>
      <c r="CD133" s="101" t="s">
        <v>2</v>
      </c>
      <c r="CE133" s="101" t="s">
        <v>3</v>
      </c>
      <c r="CF133" s="101" t="s">
        <v>3</v>
      </c>
      <c r="CG133" s="101" t="s">
        <v>890</v>
      </c>
      <c r="CH133" s="101" t="s">
        <v>802</v>
      </c>
      <c r="CI133" s="101" t="s">
        <v>863</v>
      </c>
      <c r="CJ133" s="101" t="s">
        <v>2</v>
      </c>
      <c r="CK133" s="101" t="s">
        <v>0</v>
      </c>
      <c r="CL133" s="101" t="s">
        <v>1974</v>
      </c>
      <c r="CM133" s="88"/>
      <c r="CN133" s="88"/>
      <c r="CO133" s="88"/>
      <c r="CP133" s="101" t="s">
        <v>55</v>
      </c>
      <c r="CQ133" s="101" t="s">
        <v>1975</v>
      </c>
      <c r="CR133" s="101" t="s">
        <v>891</v>
      </c>
      <c r="CS133" s="71"/>
      <c r="CT133" s="71"/>
      <c r="CU133" s="71"/>
      <c r="CV133" s="302"/>
      <c r="CW133" s="69">
        <f t="shared" si="7"/>
        <v>408064</v>
      </c>
      <c r="CX133" s="69" t="str">
        <f t="shared" si="6"/>
        <v>Ri</v>
      </c>
      <c r="CY133" s="116" t="s">
        <v>156</v>
      </c>
      <c r="CZ133" s="69" t="str">
        <f t="shared" si="8"/>
        <v>SFP-BW_Ri_H_2Y</v>
      </c>
    </row>
  </sheetData>
  <sheetProtection algorithmName="SHA-512" hashValue="pnJkHxu3AJtX581aifnE1slUySnz5mWZuv5tYpivNaKCpaLkaDKE8Xjt9/ZWnbllMmGwk1SbWEkDOl3VsU+ajw==" saltValue="QNCg4KBhIU+rqlddRmWl8g==" spinCount="100000" sheet="1" formatCells="0" formatColumns="0" formatRows="0" sort="0" autoFilter="0"/>
  <autoFilter ref="A1:CZ133" xr:uid="{00000000-0009-0000-0000-00000F000000}"/>
  <sortState xmlns:xlrd2="http://schemas.microsoft.com/office/spreadsheetml/2017/richdata2" ref="A2:CZ66">
    <sortCondition ref="B2:B66"/>
    <sortCondition ref="C2:C66"/>
  </sortState>
  <phoneticPr fontId="27" type="noConversion"/>
  <conditionalFormatting sqref="A2:CU133">
    <cfRule type="expression" dxfId="0" priority="1">
      <formula>$I2="Not Offered"</formula>
    </cfRule>
  </conditionalFormatting>
  <pageMargins left="0.7" right="0.7" top="0.75" bottom="0.75" header="0.3" footer="0.3"/>
  <pageSetup paperSize="9" orientation="portrait" r:id="rId1"/>
  <headerFooter>
    <oddHeader>&amp;C&amp;"Calibri"&amp;12&amp;KFF0000 OFFICIAL&amp;1#_x000D_</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tabColor theme="9" tint="0.39997558519241921"/>
  </sheetPr>
  <dimension ref="A1:E17"/>
  <sheetViews>
    <sheetView workbookViewId="0">
      <selection activeCell="H16" sqref="H16:H17"/>
    </sheetView>
  </sheetViews>
  <sheetFormatPr defaultColWidth="9.140625" defaultRowHeight="13.5" x14ac:dyDescent="0.2"/>
  <cols>
    <col min="1" max="1" width="16.42578125" style="134" customWidth="1"/>
    <col min="2" max="2" width="19.85546875" style="134" customWidth="1"/>
    <col min="3" max="3" width="28.42578125" style="134" customWidth="1"/>
    <col min="4" max="4" width="23.85546875" style="134" customWidth="1"/>
    <col min="5" max="5" width="93.140625" style="134" customWidth="1"/>
    <col min="6" max="16384" width="9.140625" style="130"/>
  </cols>
  <sheetData>
    <row r="1" spans="1:5" ht="21" customHeight="1" x14ac:dyDescent="0.2">
      <c r="A1" s="129" t="s">
        <v>333</v>
      </c>
      <c r="B1" s="129" t="s">
        <v>334</v>
      </c>
      <c r="C1" s="129" t="s">
        <v>335</v>
      </c>
      <c r="D1" s="129" t="s">
        <v>336</v>
      </c>
      <c r="E1" s="129" t="s">
        <v>342</v>
      </c>
    </row>
    <row r="2" spans="1:5" x14ac:dyDescent="0.2">
      <c r="A2" s="131">
        <v>45300</v>
      </c>
      <c r="B2" s="132" t="s">
        <v>0</v>
      </c>
      <c r="C2" s="132" t="s">
        <v>1453</v>
      </c>
      <c r="D2" s="132" t="s">
        <v>1454</v>
      </c>
      <c r="E2" s="132" t="s">
        <v>1455</v>
      </c>
    </row>
    <row r="3" spans="1:5" x14ac:dyDescent="0.2">
      <c r="A3" s="131">
        <v>45751</v>
      </c>
      <c r="B3" s="132"/>
      <c r="C3" s="132" t="s">
        <v>1801</v>
      </c>
      <c r="D3" s="132"/>
      <c r="E3" s="132"/>
    </row>
    <row r="4" spans="1:5" x14ac:dyDescent="0.2">
      <c r="A4" s="131">
        <v>45785</v>
      </c>
      <c r="B4" s="132" t="s">
        <v>0</v>
      </c>
      <c r="C4" s="132" t="s">
        <v>1802</v>
      </c>
      <c r="D4" s="132" t="s">
        <v>1803</v>
      </c>
      <c r="E4" s="133" t="s">
        <v>1804</v>
      </c>
    </row>
    <row r="5" spans="1:5" ht="27" x14ac:dyDescent="0.2">
      <c r="A5" s="131">
        <v>45804</v>
      </c>
      <c r="B5" s="132" t="s">
        <v>1978</v>
      </c>
      <c r="C5" s="132" t="s">
        <v>1928</v>
      </c>
      <c r="D5" s="132" t="s">
        <v>1803</v>
      </c>
      <c r="E5" s="132" t="s">
        <v>1929</v>
      </c>
    </row>
    <row r="6" spans="1:5" x14ac:dyDescent="0.2">
      <c r="A6" s="131">
        <v>45860</v>
      </c>
      <c r="B6" s="132" t="s">
        <v>1977</v>
      </c>
      <c r="C6" s="132" t="s">
        <v>1980</v>
      </c>
      <c r="D6" s="132" t="s">
        <v>1803</v>
      </c>
      <c r="E6" s="132" t="s">
        <v>1930</v>
      </c>
    </row>
    <row r="7" spans="1:5" ht="27" x14ac:dyDescent="0.2">
      <c r="A7" s="131">
        <v>45898</v>
      </c>
      <c r="B7" s="132" t="s">
        <v>1977</v>
      </c>
      <c r="C7" s="132" t="s">
        <v>1979</v>
      </c>
      <c r="D7" s="132" t="s">
        <v>1976</v>
      </c>
      <c r="E7" s="132" t="s">
        <v>1929</v>
      </c>
    </row>
    <row r="8" spans="1:5" ht="27" x14ac:dyDescent="0.2">
      <c r="A8" s="131">
        <v>45989</v>
      </c>
      <c r="B8" s="132" t="s">
        <v>1977</v>
      </c>
      <c r="C8" s="132" t="s">
        <v>1979</v>
      </c>
      <c r="D8" s="132" t="s">
        <v>1976</v>
      </c>
      <c r="E8" s="132" t="s">
        <v>2035</v>
      </c>
    </row>
    <row r="9" spans="1:5" ht="27" x14ac:dyDescent="0.2">
      <c r="A9" s="131">
        <v>46000</v>
      </c>
      <c r="B9" s="132" t="s">
        <v>382</v>
      </c>
      <c r="C9" s="132" t="s">
        <v>1979</v>
      </c>
      <c r="D9" s="132" t="s">
        <v>1976</v>
      </c>
      <c r="E9" s="132" t="s">
        <v>2036</v>
      </c>
    </row>
    <row r="10" spans="1:5" x14ac:dyDescent="0.2">
      <c r="A10" s="132"/>
      <c r="B10" s="132"/>
      <c r="C10" s="132"/>
      <c r="D10" s="132"/>
      <c r="E10" s="132"/>
    </row>
    <row r="11" spans="1:5" x14ac:dyDescent="0.2">
      <c r="A11" s="132"/>
      <c r="B11" s="132"/>
      <c r="C11" s="132"/>
      <c r="D11" s="132"/>
      <c r="E11" s="132"/>
    </row>
    <row r="12" spans="1:5" x14ac:dyDescent="0.2">
      <c r="A12" s="132"/>
      <c r="B12" s="132"/>
      <c r="C12" s="132"/>
      <c r="D12" s="132"/>
      <c r="E12" s="132"/>
    </row>
    <row r="13" spans="1:5" x14ac:dyDescent="0.2">
      <c r="A13" s="132"/>
      <c r="B13" s="132"/>
      <c r="C13" s="132"/>
      <c r="D13" s="132"/>
      <c r="E13" s="132"/>
    </row>
    <row r="14" spans="1:5" x14ac:dyDescent="0.2">
      <c r="A14" s="132"/>
      <c r="B14" s="132"/>
      <c r="C14" s="132"/>
      <c r="D14" s="132"/>
      <c r="E14" s="132"/>
    </row>
    <row r="15" spans="1:5" x14ac:dyDescent="0.2">
      <c r="A15" s="132"/>
      <c r="B15" s="132"/>
      <c r="C15" s="132"/>
      <c r="D15" s="132"/>
      <c r="E15" s="132"/>
    </row>
    <row r="16" spans="1:5" x14ac:dyDescent="0.2">
      <c r="A16" s="132"/>
      <c r="B16" s="132"/>
      <c r="C16" s="132"/>
      <c r="D16" s="132"/>
      <c r="E16" s="132"/>
    </row>
    <row r="17" spans="1:5" x14ac:dyDescent="0.2">
      <c r="A17" s="132"/>
      <c r="B17" s="132"/>
      <c r="C17" s="132"/>
      <c r="D17" s="132"/>
      <c r="E17" s="132"/>
    </row>
  </sheetData>
  <sheetProtection algorithmName="SHA-512" hashValue="+zZBNrw8eci5VMkrOHG+akrHFUVBP3fEH5sTELwBVTPxehHICYDt6xzAXkPUFgqXRh06muuBr5CoH7dxjDrbTQ==" saltValue="qgQpoRvAaYzzBlRL89kPvA==" spinCount="100000" sheet="1" formatCells="0" formatColumns="0" formatRows="0" sort="0" autoFilter="0"/>
  <pageMargins left="0.7" right="0.7" top="0.75" bottom="0.75" header="0.3" footer="0.3"/>
  <pageSetup paperSize="9" orientation="portrait" r:id="rId1"/>
  <headerFooter>
    <oddHeader>&amp;C&amp;"Calibri"&amp;12&amp;KFF0000 OFFICIAL&amp;1#_x000D_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DFE5AF"/>
    <pageSetUpPr fitToPage="1"/>
  </sheetPr>
  <dimension ref="A1:U22"/>
  <sheetViews>
    <sheetView workbookViewId="0">
      <selection sqref="A1:R1"/>
    </sheetView>
  </sheetViews>
  <sheetFormatPr defaultColWidth="9.140625" defaultRowHeight="12.75" x14ac:dyDescent="0.2"/>
  <cols>
    <col min="1" max="1" width="5.140625" style="1" customWidth="1"/>
    <col min="2" max="2" width="24.7109375" style="1" customWidth="1"/>
    <col min="3" max="3" width="12.140625" style="1" customWidth="1"/>
    <col min="4" max="10" width="8.7109375" style="1" customWidth="1"/>
    <col min="11" max="11" width="8.7109375" style="3" customWidth="1"/>
    <col min="12" max="12" width="12.7109375" style="1" customWidth="1"/>
    <col min="13" max="13" width="8.7109375" style="3" customWidth="1"/>
    <col min="14" max="14" width="8.7109375" style="1" customWidth="1"/>
    <col min="15" max="15" width="8.7109375" style="3" customWidth="1"/>
    <col min="16" max="16" width="8.7109375" style="1" customWidth="1"/>
    <col min="17" max="17" width="8.7109375" style="3" customWidth="1"/>
    <col min="18" max="18" width="8.7109375" style="1" customWidth="1"/>
    <col min="19" max="19" width="8.7109375" style="3" customWidth="1"/>
    <col min="20" max="16384" width="9.140625" style="1"/>
  </cols>
  <sheetData>
    <row r="1" spans="1:21" ht="20.100000000000001" customHeight="1" x14ac:dyDescent="0.2">
      <c r="A1" s="365" t="s">
        <v>966</v>
      </c>
      <c r="B1" s="366"/>
      <c r="C1" s="366"/>
      <c r="D1" s="366"/>
      <c r="E1" s="366"/>
      <c r="F1" s="366"/>
      <c r="G1" s="366"/>
      <c r="H1" s="366"/>
      <c r="I1" s="366"/>
      <c r="J1" s="366"/>
      <c r="K1" s="366"/>
      <c r="L1" s="366"/>
      <c r="M1" s="366"/>
      <c r="N1" s="366"/>
      <c r="O1" s="366"/>
      <c r="P1" s="366"/>
      <c r="Q1" s="366"/>
      <c r="R1" s="367"/>
    </row>
    <row r="2" spans="1:21" ht="17.45" customHeight="1" x14ac:dyDescent="0.2">
      <c r="A2" s="368" t="s">
        <v>318</v>
      </c>
      <c r="B2" s="369"/>
      <c r="C2" s="369"/>
      <c r="D2" s="369"/>
      <c r="E2" s="369"/>
      <c r="F2" s="369"/>
      <c r="G2" s="369"/>
      <c r="H2" s="369"/>
      <c r="I2" s="369"/>
      <c r="J2" s="369"/>
      <c r="K2" s="369"/>
      <c r="L2" s="370"/>
      <c r="M2" s="370"/>
      <c r="N2" s="370"/>
      <c r="O2" s="370"/>
      <c r="P2" s="370"/>
      <c r="Q2" s="370"/>
      <c r="R2" s="371"/>
    </row>
    <row r="4" spans="1:21" ht="20.100000000000001" customHeight="1" x14ac:dyDescent="0.2">
      <c r="A4" s="2"/>
      <c r="B4" s="351" t="s">
        <v>316</v>
      </c>
      <c r="C4" s="352"/>
      <c r="D4" s="352"/>
      <c r="E4" s="352"/>
      <c r="F4" s="352"/>
      <c r="G4" s="352"/>
      <c r="H4" s="352"/>
      <c r="I4" s="352"/>
      <c r="J4" s="352"/>
      <c r="K4" s="352"/>
      <c r="L4" s="352"/>
      <c r="M4" s="352"/>
      <c r="N4" s="352"/>
      <c r="O4" s="352"/>
      <c r="P4" s="352"/>
      <c r="Q4" s="353"/>
      <c r="R4" s="3"/>
    </row>
    <row r="5" spans="1:21" ht="30" customHeight="1" x14ac:dyDescent="0.2">
      <c r="A5" s="2"/>
      <c r="B5" s="57" t="s">
        <v>14</v>
      </c>
      <c r="C5" s="372" t="s">
        <v>352</v>
      </c>
      <c r="D5" s="373"/>
      <c r="E5" s="373"/>
      <c r="F5" s="372" t="s">
        <v>9</v>
      </c>
      <c r="G5" s="373"/>
      <c r="H5" s="374"/>
      <c r="I5" s="378" t="s">
        <v>1456</v>
      </c>
      <c r="J5" s="373"/>
      <c r="K5" s="373"/>
      <c r="L5" s="375" t="s">
        <v>1457</v>
      </c>
      <c r="M5" s="376"/>
      <c r="N5" s="377"/>
      <c r="O5" s="375" t="s">
        <v>8</v>
      </c>
      <c r="P5" s="376"/>
      <c r="Q5" s="377"/>
      <c r="S5" s="1"/>
    </row>
    <row r="6" spans="1:21" ht="30" customHeight="1" thickBot="1" x14ac:dyDescent="0.25">
      <c r="A6" s="2"/>
      <c r="B6" s="58" t="s">
        <v>4</v>
      </c>
      <c r="C6" s="59" t="s">
        <v>10</v>
      </c>
      <c r="D6" s="59" t="s">
        <v>13</v>
      </c>
      <c r="E6" s="59" t="s">
        <v>12</v>
      </c>
      <c r="F6" s="59" t="s">
        <v>10</v>
      </c>
      <c r="G6" s="59" t="s">
        <v>13</v>
      </c>
      <c r="H6" s="59" t="s">
        <v>12</v>
      </c>
      <c r="I6" s="59" t="s">
        <v>10</v>
      </c>
      <c r="J6" s="59" t="s">
        <v>13</v>
      </c>
      <c r="K6" s="59" t="s">
        <v>12</v>
      </c>
      <c r="L6" s="60" t="s">
        <v>10</v>
      </c>
      <c r="M6" s="60" t="s">
        <v>13</v>
      </c>
      <c r="N6" s="60" t="s">
        <v>12</v>
      </c>
      <c r="O6" s="60" t="s">
        <v>10</v>
      </c>
      <c r="P6" s="60" t="s">
        <v>13</v>
      </c>
      <c r="Q6" s="60" t="s">
        <v>12</v>
      </c>
      <c r="S6" s="1"/>
    </row>
    <row r="7" spans="1:21" ht="30" customHeight="1" x14ac:dyDescent="0.2">
      <c r="A7" s="2"/>
      <c r="B7" s="40" t="s">
        <v>15</v>
      </c>
      <c r="C7" s="41">
        <v>0.4</v>
      </c>
      <c r="D7" s="41">
        <v>0.44</v>
      </c>
      <c r="E7" s="41">
        <v>0.48</v>
      </c>
      <c r="F7" s="49">
        <v>0.75980000000000003</v>
      </c>
      <c r="G7" s="49">
        <v>0.72509999999999997</v>
      </c>
      <c r="H7" s="49">
        <v>0.77829999999999999</v>
      </c>
      <c r="I7" s="49">
        <v>0.2</v>
      </c>
      <c r="J7" s="49">
        <v>0.2</v>
      </c>
      <c r="K7" s="49">
        <v>0.2</v>
      </c>
      <c r="L7" s="49">
        <v>0.5</v>
      </c>
      <c r="M7" s="49">
        <v>0.5</v>
      </c>
      <c r="N7" s="49">
        <v>0.5</v>
      </c>
      <c r="O7" s="41">
        <v>0.4</v>
      </c>
      <c r="P7" s="41">
        <v>0.4</v>
      </c>
      <c r="Q7" s="41">
        <v>0.4</v>
      </c>
      <c r="S7" s="1"/>
    </row>
    <row r="8" spans="1:21" ht="20.100000000000001" customHeight="1" x14ac:dyDescent="0.2">
      <c r="A8" s="2"/>
      <c r="B8" s="43" t="s">
        <v>16</v>
      </c>
      <c r="C8" s="37">
        <v>0.05</v>
      </c>
      <c r="D8" s="37">
        <v>0.05</v>
      </c>
      <c r="E8" s="37">
        <v>0.05</v>
      </c>
      <c r="F8" s="39">
        <v>0.5</v>
      </c>
      <c r="G8" s="39">
        <v>0.5</v>
      </c>
      <c r="H8" s="39">
        <v>0.5</v>
      </c>
      <c r="I8" s="39">
        <v>0.2</v>
      </c>
      <c r="J8" s="39">
        <v>0.2</v>
      </c>
      <c r="K8" s="39">
        <v>0.2</v>
      </c>
      <c r="L8" s="39">
        <v>0.2</v>
      </c>
      <c r="M8" s="39">
        <v>0.2</v>
      </c>
      <c r="N8" s="39">
        <v>0.2</v>
      </c>
      <c r="O8" s="37">
        <v>0.15</v>
      </c>
      <c r="P8" s="37">
        <v>0.15</v>
      </c>
      <c r="Q8" s="37">
        <v>0.15</v>
      </c>
      <c r="S8" s="1"/>
    </row>
    <row r="9" spans="1:21" ht="20.100000000000001" customHeight="1" x14ac:dyDescent="0.2">
      <c r="A9" s="2"/>
      <c r="B9" s="43" t="s">
        <v>17</v>
      </c>
      <c r="C9" s="36">
        <v>0.05</v>
      </c>
      <c r="D9" s="36">
        <v>0.05</v>
      </c>
      <c r="E9" s="36">
        <v>0.05</v>
      </c>
      <c r="F9" s="38">
        <v>0.51</v>
      </c>
      <c r="G9" s="38">
        <v>0.51</v>
      </c>
      <c r="H9" s="38">
        <v>0.51</v>
      </c>
      <c r="I9" s="38">
        <v>0.2</v>
      </c>
      <c r="J9" s="38">
        <v>0.2</v>
      </c>
      <c r="K9" s="38">
        <v>0.2</v>
      </c>
      <c r="L9" s="38">
        <v>0.2</v>
      </c>
      <c r="M9" s="38">
        <v>0.2</v>
      </c>
      <c r="N9" s="38">
        <v>0.2</v>
      </c>
      <c r="O9" s="36">
        <v>0.15</v>
      </c>
      <c r="P9" s="36">
        <v>0.15</v>
      </c>
      <c r="Q9" s="36">
        <v>0.15</v>
      </c>
      <c r="S9" s="1"/>
    </row>
    <row r="10" spans="1:21" ht="20.100000000000001" customHeight="1" x14ac:dyDescent="0.2">
      <c r="A10" s="2"/>
      <c r="B10" s="43" t="s">
        <v>18</v>
      </c>
      <c r="C10" s="37" t="s">
        <v>0</v>
      </c>
      <c r="D10" s="37" t="s">
        <v>0</v>
      </c>
      <c r="E10" s="37" t="s">
        <v>0</v>
      </c>
      <c r="F10" s="39">
        <v>0</v>
      </c>
      <c r="G10" s="39">
        <v>0</v>
      </c>
      <c r="H10" s="39">
        <v>0</v>
      </c>
      <c r="I10" s="39">
        <v>0.15</v>
      </c>
      <c r="J10" s="39">
        <v>0.15</v>
      </c>
      <c r="K10" s="39">
        <v>0.15</v>
      </c>
      <c r="L10" s="39">
        <v>0.2</v>
      </c>
      <c r="M10" s="39">
        <v>0.2</v>
      </c>
      <c r="N10" s="39">
        <v>0.2</v>
      </c>
      <c r="O10" s="37" t="s">
        <v>168</v>
      </c>
      <c r="P10" s="37" t="s">
        <v>168</v>
      </c>
      <c r="Q10" s="37" t="s">
        <v>168</v>
      </c>
      <c r="S10" s="1"/>
    </row>
    <row r="11" spans="1:21" ht="20.100000000000001" customHeight="1" thickBot="1" x14ac:dyDescent="0.25">
      <c r="A11" s="2"/>
      <c r="B11" s="46" t="s">
        <v>19</v>
      </c>
      <c r="C11" s="47">
        <v>0.55000000000000004</v>
      </c>
      <c r="D11" s="47">
        <v>0.55000000000000004</v>
      </c>
      <c r="E11" s="47">
        <v>0.55000000000000004</v>
      </c>
      <c r="F11" s="50">
        <v>0.49709999999999999</v>
      </c>
      <c r="G11" s="50">
        <v>0.50419999999999998</v>
      </c>
      <c r="H11" s="50">
        <v>0.50419999999999998</v>
      </c>
      <c r="I11" s="50">
        <v>0.1</v>
      </c>
      <c r="J11" s="50">
        <v>0.1</v>
      </c>
      <c r="K11" s="50">
        <v>0.1</v>
      </c>
      <c r="L11" s="50">
        <v>0.5</v>
      </c>
      <c r="M11" s="50">
        <v>0.5</v>
      </c>
      <c r="N11" s="50">
        <v>0.5</v>
      </c>
      <c r="O11" s="47" t="s">
        <v>1</v>
      </c>
      <c r="P11" s="47" t="s">
        <v>1</v>
      </c>
      <c r="Q11" s="47" t="s">
        <v>1</v>
      </c>
      <c r="R11" s="3"/>
      <c r="T11" s="3"/>
      <c r="U11" s="3"/>
    </row>
    <row r="12" spans="1:21" ht="30" customHeight="1" x14ac:dyDescent="0.2">
      <c r="P12" s="3"/>
      <c r="R12" s="3"/>
    </row>
    <row r="13" spans="1:21" ht="21.95" customHeight="1" x14ac:dyDescent="0.2">
      <c r="B13" s="379" t="s">
        <v>317</v>
      </c>
      <c r="C13" s="380"/>
      <c r="D13" s="380"/>
      <c r="E13" s="380"/>
      <c r="F13" s="380"/>
      <c r="G13" s="380"/>
      <c r="H13" s="380"/>
      <c r="I13" s="380"/>
      <c r="J13" s="380"/>
      <c r="K13" s="380"/>
      <c r="L13" s="381"/>
      <c r="M13" s="381"/>
      <c r="N13" s="382"/>
      <c r="P13" s="3"/>
      <c r="R13" s="3"/>
    </row>
    <row r="14" spans="1:21" ht="20.100000000000001" customHeight="1" x14ac:dyDescent="0.2">
      <c r="B14" s="57" t="s">
        <v>14</v>
      </c>
      <c r="C14" s="362" t="s">
        <v>352</v>
      </c>
      <c r="D14" s="363"/>
      <c r="E14" s="364"/>
      <c r="F14" s="362" t="s">
        <v>9</v>
      </c>
      <c r="G14" s="363"/>
      <c r="H14" s="364"/>
      <c r="I14" s="362" t="s">
        <v>7</v>
      </c>
      <c r="J14" s="363"/>
      <c r="K14" s="364"/>
      <c r="L14" s="362" t="s">
        <v>8</v>
      </c>
      <c r="M14" s="363"/>
      <c r="N14" s="364"/>
      <c r="O14" s="1"/>
      <c r="Q14" s="1"/>
      <c r="R14" s="3"/>
      <c r="S14" s="1"/>
      <c r="T14" s="3"/>
    </row>
    <row r="15" spans="1:21" ht="37.5" customHeight="1" thickBot="1" x14ac:dyDescent="0.25">
      <c r="B15" s="58" t="s">
        <v>4</v>
      </c>
      <c r="C15" s="59" t="s">
        <v>10</v>
      </c>
      <c r="D15" s="59" t="s">
        <v>13</v>
      </c>
      <c r="E15" s="59" t="s">
        <v>12</v>
      </c>
      <c r="F15" s="59" t="s">
        <v>10</v>
      </c>
      <c r="G15" s="59" t="s">
        <v>13</v>
      </c>
      <c r="H15" s="59" t="s">
        <v>12</v>
      </c>
      <c r="I15" s="59" t="s">
        <v>10</v>
      </c>
      <c r="J15" s="59" t="s">
        <v>13</v>
      </c>
      <c r="K15" s="59" t="s">
        <v>12</v>
      </c>
      <c r="L15" s="59" t="s">
        <v>10</v>
      </c>
      <c r="M15" s="59" t="s">
        <v>13</v>
      </c>
      <c r="N15" s="59" t="s">
        <v>12</v>
      </c>
    </row>
    <row r="16" spans="1:21" ht="15" x14ac:dyDescent="0.2">
      <c r="B16" s="40" t="s">
        <v>15</v>
      </c>
      <c r="C16" s="41">
        <v>0.4</v>
      </c>
      <c r="D16" s="41">
        <v>0.44</v>
      </c>
      <c r="E16" s="41">
        <v>0.48</v>
      </c>
      <c r="F16" s="41">
        <v>0.73150000000000004</v>
      </c>
      <c r="G16" s="41">
        <v>0.7298</v>
      </c>
      <c r="H16" s="41" t="s">
        <v>0</v>
      </c>
      <c r="I16" s="41">
        <v>0.2</v>
      </c>
      <c r="J16" s="41">
        <v>0.2</v>
      </c>
      <c r="K16" s="41">
        <v>0.2</v>
      </c>
      <c r="L16" s="41">
        <v>0.35</v>
      </c>
      <c r="M16" s="41">
        <v>0.35</v>
      </c>
      <c r="N16" s="42">
        <v>0.35</v>
      </c>
    </row>
    <row r="17" spans="2:14" ht="20.100000000000001" customHeight="1" x14ac:dyDescent="0.2">
      <c r="B17" s="43" t="s">
        <v>16</v>
      </c>
      <c r="C17" s="37">
        <v>0.05</v>
      </c>
      <c r="D17" s="37">
        <v>0.05</v>
      </c>
      <c r="E17" s="37">
        <v>0.05</v>
      </c>
      <c r="F17" s="37">
        <v>0.63890000000000002</v>
      </c>
      <c r="G17" s="37">
        <v>0.55559999999999998</v>
      </c>
      <c r="H17" s="37" t="s">
        <v>0</v>
      </c>
      <c r="I17" s="37">
        <v>0.2</v>
      </c>
      <c r="J17" s="37">
        <v>0.2</v>
      </c>
      <c r="K17" s="37">
        <v>0.2</v>
      </c>
      <c r="L17" s="37">
        <v>0.15</v>
      </c>
      <c r="M17" s="37">
        <v>0.15</v>
      </c>
      <c r="N17" s="44">
        <v>0.15</v>
      </c>
    </row>
    <row r="18" spans="2:14" ht="20.100000000000001" customHeight="1" x14ac:dyDescent="0.2">
      <c r="B18" s="43" t="s">
        <v>17</v>
      </c>
      <c r="C18" s="36">
        <v>0.05</v>
      </c>
      <c r="D18" s="36">
        <v>0.05</v>
      </c>
      <c r="E18" s="36">
        <v>0.05</v>
      </c>
      <c r="F18" s="36">
        <v>0.66669999999999996</v>
      </c>
      <c r="G18" s="36">
        <v>0.63890000000000002</v>
      </c>
      <c r="H18" s="36" t="s">
        <v>0</v>
      </c>
      <c r="I18" s="36">
        <v>0.2</v>
      </c>
      <c r="J18" s="36">
        <v>0.2</v>
      </c>
      <c r="K18" s="36">
        <v>0.2</v>
      </c>
      <c r="L18" s="36">
        <v>0.15</v>
      </c>
      <c r="M18" s="36">
        <v>0.15</v>
      </c>
      <c r="N18" s="45">
        <v>0.15</v>
      </c>
    </row>
    <row r="19" spans="2:14" ht="20.100000000000001" customHeight="1" x14ac:dyDescent="0.2">
      <c r="B19" s="43" t="s">
        <v>18</v>
      </c>
      <c r="C19" s="37" t="s">
        <v>0</v>
      </c>
      <c r="D19" s="37" t="s">
        <v>0</v>
      </c>
      <c r="E19" s="37" t="s">
        <v>0</v>
      </c>
      <c r="F19" s="37">
        <v>0</v>
      </c>
      <c r="G19" s="37">
        <v>0</v>
      </c>
      <c r="H19" s="37" t="s">
        <v>0</v>
      </c>
      <c r="I19" s="37">
        <v>0.15</v>
      </c>
      <c r="J19" s="37">
        <v>0.15</v>
      </c>
      <c r="K19" s="37">
        <v>0.15</v>
      </c>
      <c r="L19" s="37" t="s">
        <v>168</v>
      </c>
      <c r="M19" s="37" t="s">
        <v>168</v>
      </c>
      <c r="N19" s="37" t="s">
        <v>168</v>
      </c>
    </row>
    <row r="20" spans="2:14" ht="20.100000000000001" customHeight="1" thickBot="1" x14ac:dyDescent="0.25">
      <c r="B20" s="46" t="s">
        <v>19</v>
      </c>
      <c r="C20" s="47">
        <v>0.55000000000000004</v>
      </c>
      <c r="D20" s="47">
        <v>0.55000000000000004</v>
      </c>
      <c r="E20" s="47">
        <v>0.55000000000000004</v>
      </c>
      <c r="F20" s="47">
        <v>0.5272</v>
      </c>
      <c r="G20" s="47">
        <v>0.5272</v>
      </c>
      <c r="H20" s="47" t="s">
        <v>0</v>
      </c>
      <c r="I20" s="47">
        <v>0.1</v>
      </c>
      <c r="J20" s="47">
        <v>0.1</v>
      </c>
      <c r="K20" s="47">
        <v>0.1</v>
      </c>
      <c r="L20" s="47" t="s">
        <v>1</v>
      </c>
      <c r="M20" s="47" t="s">
        <v>1</v>
      </c>
      <c r="N20" s="48" t="s">
        <v>1</v>
      </c>
    </row>
    <row r="21" spans="2:14" ht="20.100000000000001" customHeight="1" x14ac:dyDescent="0.2"/>
    <row r="22" spans="2:14" ht="9.9499999999999993" customHeight="1" x14ac:dyDescent="0.2"/>
  </sheetData>
  <sheetProtection algorithmName="SHA-512" hashValue="8VbCbhHGD2tt/03CfNq1y58yM5WW0+tNLH0b32Cqu+Ny5E9+ftDMz4EN6LSpB5xGRs3PoQRUYXec2pt0W8Sdnw==" saltValue="01M33KZlhHoXKas6YRwovg==" spinCount="100000" sheet="1" formatCells="0" formatColumns="0" formatRows="0" sort="0" autoFilter="0"/>
  <mergeCells count="13">
    <mergeCell ref="C14:E14"/>
    <mergeCell ref="F14:H14"/>
    <mergeCell ref="L14:N14"/>
    <mergeCell ref="A1:R1"/>
    <mergeCell ref="A2:R2"/>
    <mergeCell ref="C5:E5"/>
    <mergeCell ref="F5:H5"/>
    <mergeCell ref="O5:Q5"/>
    <mergeCell ref="I5:K5"/>
    <mergeCell ref="I14:K14"/>
    <mergeCell ref="B13:N13"/>
    <mergeCell ref="L5:N5"/>
    <mergeCell ref="B4:Q4"/>
  </mergeCells>
  <pageMargins left="0.70866141732283472" right="0.70866141732283472" top="0.74803149606299213" bottom="0.74803149606299213" header="0.31496062992125984" footer="0.31496062992125984"/>
  <pageSetup paperSize="9" scale="99" orientation="landscape" r:id="rId1"/>
  <headerFooter>
    <oddHeader>&amp;C&amp;"Calibri"&amp;12&amp;KFF0000 OFFICIAL&amp;1#_x000D_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rgb="FF0098A8"/>
  </sheetPr>
  <dimension ref="A1:S68"/>
  <sheetViews>
    <sheetView zoomScaleNormal="100" workbookViewId="0">
      <selection sqref="A1:R1"/>
    </sheetView>
  </sheetViews>
  <sheetFormatPr defaultColWidth="0" defaultRowHeight="12.75" zeroHeight="1" x14ac:dyDescent="0.2"/>
  <cols>
    <col min="1" max="1" width="14.7109375" style="167" customWidth="1"/>
    <col min="2" max="2" width="28.7109375" style="167" customWidth="1"/>
    <col min="3" max="3" width="16.28515625" style="167" customWidth="1"/>
    <col min="4" max="4" width="15.7109375" style="167" customWidth="1"/>
    <col min="5" max="5" width="15.7109375" style="205" customWidth="1"/>
    <col min="6" max="18" width="15.7109375" style="167" customWidth="1"/>
    <col min="19" max="19" width="10.28515625" style="167" bestFit="1" customWidth="1"/>
    <col min="20" max="16384" width="9.140625" style="167" hidden="1"/>
  </cols>
  <sheetData>
    <row r="1" spans="1:18" ht="21" customHeight="1" x14ac:dyDescent="0.2">
      <c r="A1" s="407" t="s">
        <v>1823</v>
      </c>
      <c r="B1" s="408"/>
      <c r="C1" s="408"/>
      <c r="D1" s="408"/>
      <c r="E1" s="408"/>
      <c r="F1" s="408"/>
      <c r="G1" s="408"/>
      <c r="H1" s="408"/>
      <c r="I1" s="408"/>
      <c r="J1" s="408"/>
      <c r="K1" s="408"/>
      <c r="L1" s="408"/>
      <c r="M1" s="408"/>
      <c r="N1" s="408"/>
      <c r="O1" s="408"/>
      <c r="P1" s="408"/>
      <c r="Q1" s="408"/>
      <c r="R1" s="409"/>
    </row>
    <row r="2" spans="1:18" ht="20.100000000000001" customHeight="1" x14ac:dyDescent="0.2">
      <c r="A2" s="393" t="s">
        <v>213</v>
      </c>
      <c r="B2" s="394"/>
      <c r="C2" s="394"/>
      <c r="D2" s="394"/>
      <c r="E2" s="394"/>
      <c r="F2" s="395"/>
      <c r="H2" s="393" t="s">
        <v>214</v>
      </c>
      <c r="I2" s="394"/>
      <c r="J2" s="394"/>
      <c r="K2" s="394"/>
      <c r="L2" s="395"/>
    </row>
    <row r="3" spans="1:18" ht="30" customHeight="1" x14ac:dyDescent="0.2">
      <c r="A3" s="168" t="s">
        <v>200</v>
      </c>
      <c r="B3" s="169" t="s">
        <v>201</v>
      </c>
      <c r="C3" s="170" t="s">
        <v>308</v>
      </c>
      <c r="D3" s="171">
        <v>0</v>
      </c>
      <c r="E3" s="170" t="s">
        <v>204</v>
      </c>
      <c r="F3" s="172">
        <v>0.4</v>
      </c>
      <c r="H3" s="173" t="s">
        <v>216</v>
      </c>
      <c r="I3" s="174" t="s">
        <v>215</v>
      </c>
      <c r="J3" s="175" t="s">
        <v>219</v>
      </c>
      <c r="K3" s="176" t="s">
        <v>217</v>
      </c>
      <c r="L3" s="177" t="s">
        <v>218</v>
      </c>
    </row>
    <row r="4" spans="1:18" ht="9.9499999999999993" customHeight="1" x14ac:dyDescent="0.2">
      <c r="E4" s="167"/>
    </row>
    <row r="5" spans="1:18" s="178" customFormat="1" ht="17.100000000000001" customHeight="1" x14ac:dyDescent="0.2">
      <c r="C5" s="179" t="s">
        <v>537</v>
      </c>
      <c r="D5" s="179" t="s">
        <v>362</v>
      </c>
      <c r="E5" s="179" t="s">
        <v>538</v>
      </c>
      <c r="F5" s="179" t="s">
        <v>539</v>
      </c>
      <c r="G5" s="179" t="s">
        <v>1841</v>
      </c>
      <c r="H5" s="179" t="s">
        <v>1842</v>
      </c>
      <c r="I5" s="179" t="s">
        <v>1843</v>
      </c>
      <c r="J5" s="179" t="s">
        <v>1844</v>
      </c>
      <c r="K5" s="179" t="s">
        <v>1991</v>
      </c>
      <c r="L5" s="179" t="s">
        <v>1992</v>
      </c>
      <c r="M5" s="179" t="s">
        <v>1993</v>
      </c>
      <c r="N5" s="179" t="s">
        <v>1994</v>
      </c>
      <c r="O5" s="179" t="s">
        <v>1995</v>
      </c>
      <c r="P5" s="179" t="s">
        <v>1996</v>
      </c>
      <c r="Q5" s="179" t="s">
        <v>1997</v>
      </c>
      <c r="R5" s="179" t="s">
        <v>1998</v>
      </c>
    </row>
    <row r="6" spans="1:18" ht="20.100000000000001" customHeight="1" x14ac:dyDescent="0.2">
      <c r="A6" s="393" t="s">
        <v>1791</v>
      </c>
      <c r="B6" s="394"/>
      <c r="C6" s="394"/>
      <c r="D6" s="394"/>
      <c r="E6" s="394"/>
      <c r="F6" s="394"/>
      <c r="G6" s="394"/>
      <c r="H6" s="394"/>
      <c r="I6" s="394"/>
      <c r="J6" s="394"/>
      <c r="K6" s="394"/>
      <c r="L6" s="394"/>
      <c r="M6" s="394"/>
      <c r="N6" s="394"/>
      <c r="O6" s="400"/>
      <c r="P6" s="400"/>
      <c r="Q6" s="400"/>
      <c r="R6" s="401"/>
    </row>
    <row r="7" spans="1:18" ht="24.95" customHeight="1" x14ac:dyDescent="0.2">
      <c r="A7" s="405" t="s">
        <v>206</v>
      </c>
      <c r="B7" s="405" t="s">
        <v>36</v>
      </c>
      <c r="C7" s="396" t="s">
        <v>352</v>
      </c>
      <c r="D7" s="397"/>
      <c r="E7" s="397"/>
      <c r="F7" s="397"/>
      <c r="G7" s="396" t="s">
        <v>9</v>
      </c>
      <c r="H7" s="397"/>
      <c r="I7" s="397"/>
      <c r="J7" s="397"/>
      <c r="K7" s="393" t="s">
        <v>7</v>
      </c>
      <c r="L7" s="398"/>
      <c r="M7" s="398"/>
      <c r="N7" s="399"/>
      <c r="O7" s="393" t="s">
        <v>8</v>
      </c>
      <c r="P7" s="398"/>
      <c r="Q7" s="398"/>
      <c r="R7" s="399"/>
    </row>
    <row r="8" spans="1:18" ht="24.95" customHeight="1" x14ac:dyDescent="0.2">
      <c r="A8" s="406"/>
      <c r="B8" s="406"/>
      <c r="C8" s="180" t="s">
        <v>44</v>
      </c>
      <c r="D8" s="180" t="s">
        <v>45</v>
      </c>
      <c r="E8" s="180" t="s">
        <v>46</v>
      </c>
      <c r="F8" s="180" t="s">
        <v>47</v>
      </c>
      <c r="G8" s="180" t="s">
        <v>44</v>
      </c>
      <c r="H8" s="180" t="s">
        <v>45</v>
      </c>
      <c r="I8" s="180" t="s">
        <v>46</v>
      </c>
      <c r="J8" s="180" t="s">
        <v>47</v>
      </c>
      <c r="K8" s="180" t="s">
        <v>44</v>
      </c>
      <c r="L8" s="180" t="s">
        <v>45</v>
      </c>
      <c r="M8" s="180" t="s">
        <v>46</v>
      </c>
      <c r="N8" s="180" t="s">
        <v>47</v>
      </c>
      <c r="O8" s="180" t="s">
        <v>44</v>
      </c>
      <c r="P8" s="180" t="s">
        <v>45</v>
      </c>
      <c r="Q8" s="180" t="s">
        <v>46</v>
      </c>
      <c r="R8" s="180" t="s">
        <v>47</v>
      </c>
    </row>
    <row r="9" spans="1:18" ht="24.95" customHeight="1" x14ac:dyDescent="0.2">
      <c r="A9" s="385" t="s">
        <v>31</v>
      </c>
      <c r="B9" s="181" t="s">
        <v>26</v>
      </c>
      <c r="C9" s="182" t="str">
        <f>_xlfn.XLOOKUP(C$5,Data!$A:$A,Data!$H:$H)</f>
        <v>AC325z</v>
      </c>
      <c r="D9" s="182" t="str">
        <f>_xlfn.XLOOKUP(D$5,Data!$A:$A,Data!$H:$H)</f>
        <v>AC2567</v>
      </c>
      <c r="E9" s="182" t="str">
        <f>_xlfn.XLOOKUP(E$5,Data!$A:$A,Data!$H:$H)</f>
        <v>AC3067</v>
      </c>
      <c r="F9" s="182" t="str">
        <f>_xlfn.XLOOKUP(F$5,Data!$A:$A,Data!$H:$H)</f>
        <v>AC3567</v>
      </c>
      <c r="G9" s="182" t="str">
        <f>_xlfn.XLOOKUP(G$5,Data!$A:$A,Data!$H:$H)</f>
        <v>C3321ib</v>
      </c>
      <c r="H9" s="182" t="str">
        <f>_xlfn.XLOOKUP(H$5,Data!$A:$A,Data!$H:$H)</f>
        <v>C251ib2</v>
      </c>
      <c r="I9" s="182" t="str">
        <f>_xlfn.XLOOKUP(I$5,Data!$A:$A,Data!$H:$H)</f>
        <v>C301ib2</v>
      </c>
      <c r="J9" s="182" t="str">
        <f>_xlfn.XLOOKUP(J$5,Data!$A:$A,Data!$H:$H)</f>
        <v>C361ib2</v>
      </c>
      <c r="K9" s="182" t="str">
        <f>_xlfn.XLOOKUP(K$5,Data!$A:$A,Data!$H:$H)</f>
        <v>110C2M3AU0</v>
      </c>
      <c r="L9" s="182" t="str">
        <f>_xlfn.XLOOKUP(L$5,Data!$A:$A,Data!$H:$H)</f>
        <v>822UG01003</v>
      </c>
      <c r="M9" s="182" t="str">
        <f>_xlfn.XLOOKUP(M$5,Data!$A:$A,Data!$H:$H)</f>
        <v>1102Z63AU0</v>
      </c>
      <c r="N9" s="182" t="str">
        <f>_xlfn.XLOOKUP(N$5,Data!$A:$A,Data!$H:$H)</f>
        <v>1102YK3AU0</v>
      </c>
      <c r="O9" s="182">
        <f>_xlfn.XLOOKUP(O$5,Data!$A:$A,Data!$H:$H)</f>
        <v>408545</v>
      </c>
      <c r="P9" s="182">
        <f>_xlfn.XLOOKUP(P$5,Data!$A:$A,Data!$H:$H)</f>
        <v>418573</v>
      </c>
      <c r="Q9" s="182">
        <f>_xlfn.XLOOKUP(Q$5,Data!$A:$A,Data!$H:$H)</f>
        <v>419346</v>
      </c>
      <c r="R9" s="182">
        <f>_xlfn.XLOOKUP(R$5,Data!$A:$A,Data!$H:$H)</f>
        <v>419309</v>
      </c>
    </row>
    <row r="10" spans="1:18" ht="24.95" customHeight="1" x14ac:dyDescent="0.2">
      <c r="A10" s="386"/>
      <c r="B10" s="183" t="s">
        <v>43</v>
      </c>
      <c r="C10" s="182" t="str">
        <f>_xlfn.XLOOKUP(C$5,Data!$A:$A,Data!$I:$I)</f>
        <v>Apeos C325 z</v>
      </c>
      <c r="D10" s="182" t="str">
        <f>_xlfn.XLOOKUP(D$5,Data!$A:$A,Data!$I:$I)</f>
        <v>Apeos C2567</v>
      </c>
      <c r="E10" s="182" t="str">
        <f>_xlfn.XLOOKUP(E$5,Data!$A:$A,Data!$I:$I)</f>
        <v>Apeos C3067</v>
      </c>
      <c r="F10" s="182" t="str">
        <f>_xlfn.XLOOKUP(F$5,Data!$A:$A,Data!$I:$I)</f>
        <v>Apeos C3567</v>
      </c>
      <c r="G10" s="182" t="str">
        <f>_xlfn.XLOOKUP(G$5,Data!$A:$A,Data!$I:$I)</f>
        <v>bizhub C3320i</v>
      </c>
      <c r="H10" s="182" t="str">
        <f>_xlfn.XLOOKUP(H$5,Data!$A:$A,Data!$I:$I)</f>
        <v>bizhub C251i</v>
      </c>
      <c r="I10" s="182" t="str">
        <f>_xlfn.XLOOKUP(I$5,Data!$A:$A,Data!$I:$I)</f>
        <v>bizhub C301i</v>
      </c>
      <c r="J10" s="182" t="str">
        <f>_xlfn.XLOOKUP(J$5,Data!$A:$A,Data!$I:$I)</f>
        <v>bizhub C361i</v>
      </c>
      <c r="K10" s="182" t="str">
        <f>_xlfn.XLOOKUP(K$5,Data!$A:$A,Data!$I:$I)</f>
        <v>TASKalfa MZ2501ci</v>
      </c>
      <c r="L10" s="182" t="str">
        <f>_xlfn.XLOOKUP(L$5,Data!$A:$A,Data!$I:$I)</f>
        <v>TASKalfa MZ3501ci</v>
      </c>
      <c r="M10" s="182" t="str">
        <f>_xlfn.XLOOKUP(M$5,Data!$A:$A,Data!$I:$I)</f>
        <v>TASKalfa MA3500ci</v>
      </c>
      <c r="N10" s="182" t="str">
        <f>_xlfn.XLOOKUP(N$5,Data!$A:$A,Data!$I:$I)</f>
        <v>ECOSYS MA3500cix</v>
      </c>
      <c r="O10" s="182" t="str">
        <f>_xlfn.XLOOKUP(O$5,Data!$A:$A,Data!$I:$I)</f>
        <v>M C251FW</v>
      </c>
      <c r="P10" s="182" t="str">
        <f>_xlfn.XLOOKUP(P$5,Data!$A:$A,Data!$I:$I)</f>
        <v>IM C300F</v>
      </c>
      <c r="Q10" s="182" t="str">
        <f>_xlfn.XLOOKUP(Q$5,Data!$A:$A,Data!$I:$I)</f>
        <v>IM C2010</v>
      </c>
      <c r="R10" s="182" t="str">
        <f>_xlfn.XLOOKUP(R$5,Data!$A:$A,Data!$I:$I)</f>
        <v>IM C3010</v>
      </c>
    </row>
    <row r="11" spans="1:18" ht="24.95" customHeight="1" x14ac:dyDescent="0.2">
      <c r="A11" s="386"/>
      <c r="B11" s="183" t="s">
        <v>29</v>
      </c>
      <c r="C11" s="182">
        <f>IF(C$9="Not Offered","",VLOOKUP(C$9,Data!$H:$BC,3,FALSE))</f>
        <v>31</v>
      </c>
      <c r="D11" s="182">
        <f>IF(D$9="Not Offered","",VLOOKUP(D$9,Data!$H:$BC,3,FALSE))</f>
        <v>25</v>
      </c>
      <c r="E11" s="182">
        <f>IF(E$9="Not Offered","",VLOOKUP(E$9,Data!$H:$BC,3,FALSE))</f>
        <v>30</v>
      </c>
      <c r="F11" s="182">
        <f>IF(F$9="Not Offered","",VLOOKUP(F$9,Data!$H:$BC,3,FALSE))</f>
        <v>35</v>
      </c>
      <c r="G11" s="182">
        <f>IF(G$9="Not Offered","",VLOOKUP(G$9,Data!$H:$BC,3,FALSE))</f>
        <v>33</v>
      </c>
      <c r="H11" s="182">
        <f>IF(H$9="Not Offered","",VLOOKUP(H$9,Data!$H:$BC,3,FALSE))</f>
        <v>25</v>
      </c>
      <c r="I11" s="182">
        <f>IF(I$9="Not Offered","",VLOOKUP(I$9,Data!$H:$BC,3,FALSE))</f>
        <v>30</v>
      </c>
      <c r="J11" s="182">
        <f>IF(J$9="Not Offered","",VLOOKUP(J$9,Data!$H:$BC,3,FALSE))</f>
        <v>36</v>
      </c>
      <c r="K11" s="182">
        <f>IF(K$9="Not Offered","",VLOOKUP(K$9,Data!$H:$BC,3,FALSE))</f>
        <v>25</v>
      </c>
      <c r="L11" s="182">
        <f>IF(L$9="Not Offered","",VLOOKUP(L$9,Data!$H:$BC,3,FALSE))</f>
        <v>35</v>
      </c>
      <c r="M11" s="182">
        <f>IF(M$9="Not Offered","",VLOOKUP(M$9,Data!$H:$BC,3,FALSE))</f>
        <v>35</v>
      </c>
      <c r="N11" s="182">
        <f>IF(N$9="Not Offered","",VLOOKUP(N$9,Data!$H:$BC,3,FALSE))</f>
        <v>35</v>
      </c>
      <c r="O11" s="182">
        <f>IF(O$9="Not Offered","",VLOOKUP(O$9,Data!$H:$BC,3,FALSE))</f>
        <v>25</v>
      </c>
      <c r="P11" s="182">
        <f>IF(P$9="Not Offered","",VLOOKUP(P$9,Data!$H:$BC,3,FALSE))</f>
        <v>30</v>
      </c>
      <c r="Q11" s="182">
        <f>IF(Q$9="Not Offered","",VLOOKUP(Q$9,Data!$H:$BC,3,FALSE))</f>
        <v>20</v>
      </c>
      <c r="R11" s="182">
        <f>IF(R$9="Not Offered","",VLOOKUP(R$9,Data!$H:$BC,3,FALSE))</f>
        <v>30</v>
      </c>
    </row>
    <row r="12" spans="1:18" ht="24.95" customHeight="1" x14ac:dyDescent="0.2">
      <c r="A12" s="386"/>
      <c r="B12" s="183" t="s">
        <v>27</v>
      </c>
      <c r="C12" s="184">
        <f>IF(C$9="Not Offered","",VLOOKUP(C$9,Data!$H:$BC,4,FALSE))</f>
        <v>100000</v>
      </c>
      <c r="D12" s="184">
        <f>IF(D$9="Not Offered","",VLOOKUP(D$9,Data!$H:$BC,4,FALSE))</f>
        <v>480000</v>
      </c>
      <c r="E12" s="184">
        <f>IF(E$9="Not Offered","",VLOOKUP(E$9,Data!$H:$BC,4,FALSE))</f>
        <v>480000</v>
      </c>
      <c r="F12" s="184">
        <f>IF(F$9="Not Offered","",VLOOKUP(F$9,Data!$H:$BC,4,FALSE))</f>
        <v>480000</v>
      </c>
      <c r="G12" s="184">
        <f>IF(G$9="Not Offered","",VLOOKUP(G$9,Data!$H:$BC,4,FALSE))</f>
        <v>400000</v>
      </c>
      <c r="H12" s="184">
        <f>IF(H$9="Not Offered","",VLOOKUP(H$9,Data!$H:$BC,4,FALSE))</f>
        <v>1000000</v>
      </c>
      <c r="I12" s="184">
        <f>IF(I$9="Not Offered","",VLOOKUP(I$9,Data!$H:$BC,4,FALSE))</f>
        <v>1500000</v>
      </c>
      <c r="J12" s="184">
        <f>IF(J$9="Not Offered","",VLOOKUP(J$9,Data!$H:$BC,4,FALSE))</f>
        <v>2000000</v>
      </c>
      <c r="K12" s="184">
        <f>IF(K$9="Not Offered","",VLOOKUP(K$9,Data!$H:$BC,4,FALSE))</f>
        <v>900000</v>
      </c>
      <c r="L12" s="184">
        <f>IF(L$9="Not Offered","",VLOOKUP(L$9,Data!$H:$BC,4,FALSE))</f>
        <v>1500000</v>
      </c>
      <c r="M12" s="184">
        <f>IF(M$9="Not Offered","",VLOOKUP(M$9,Data!$H:$BC,4,FALSE))</f>
        <v>600000</v>
      </c>
      <c r="N12" s="184">
        <f>IF(N$9="Not Offered","",VLOOKUP(N$9,Data!$H:$BC,4,FALSE))</f>
        <v>600000</v>
      </c>
      <c r="O12" s="184">
        <f>IF(O$9="Not Offered","",VLOOKUP(O$9,Data!$H:$BC,4,FALSE))</f>
        <v>180000</v>
      </c>
      <c r="P12" s="184">
        <f>IF(P$9="Not Offered","",VLOOKUP(P$9,Data!$H:$BC,4,FALSE))</f>
        <v>450000</v>
      </c>
      <c r="Q12" s="184">
        <f>IF(Q$9="Not Offered","",VLOOKUP(Q$9,Data!$H:$BC,4,FALSE))</f>
        <v>600000</v>
      </c>
      <c r="R12" s="184">
        <f>IF(R$9="Not Offered","",VLOOKUP(R$9,Data!$H:$BC,4,FALSE))</f>
        <v>1200000</v>
      </c>
    </row>
    <row r="13" spans="1:18" ht="24.95" customHeight="1" x14ac:dyDescent="0.2">
      <c r="A13" s="384"/>
      <c r="B13" s="183" t="s">
        <v>28</v>
      </c>
      <c r="C13" s="184">
        <f>IF(C$9="Not Offered","",VLOOKUP(C$9,Data!$H:$BC,5,FALSE))</f>
        <v>62000</v>
      </c>
      <c r="D13" s="184">
        <f>IF(D$9="Not Offered","",VLOOKUP(D$9,Data!$H:$BC,5,FALSE))</f>
        <v>107000</v>
      </c>
      <c r="E13" s="184">
        <f>IF(E$9="Not Offered","",VLOOKUP(E$9,Data!$H:$BC,5,FALSE))</f>
        <v>129000</v>
      </c>
      <c r="F13" s="184">
        <f>IF(F$9="Not Offered","",VLOOKUP(F$9,Data!$H:$BC,5,FALSE))</f>
        <v>153000</v>
      </c>
      <c r="G13" s="184">
        <f>IF(G$9="Not Offered","",VLOOKUP(G$9,Data!$H:$BC,5,FALSE))</f>
        <v>6667</v>
      </c>
      <c r="H13" s="184">
        <f>IF(H$9="Not Offered","",VLOOKUP(H$9,Data!$H:$BC,5,FALSE))</f>
        <v>16667</v>
      </c>
      <c r="I13" s="184">
        <f>IF(I$9="Not Offered","",VLOOKUP(I$9,Data!$H:$BC,5,FALSE))</f>
        <v>25000</v>
      </c>
      <c r="J13" s="184">
        <f>IF(J$9="Not Offered","",VLOOKUP(J$9,Data!$H:$BC,5,FALSE))</f>
        <v>33333</v>
      </c>
      <c r="K13" s="184">
        <f>IF(K$9="Not Offered","",VLOOKUP(K$9,Data!$H:$BC,5,FALSE))</f>
        <v>10000</v>
      </c>
      <c r="L13" s="184">
        <f>IF(L$9="Not Offered","",VLOOKUP(L$9,Data!$H:$BC,5,FALSE))</f>
        <v>20000</v>
      </c>
      <c r="M13" s="184">
        <f>IF(M$9="Not Offered","",VLOOKUP(M$9,Data!$H:$BC,5,FALSE))</f>
        <v>10000</v>
      </c>
      <c r="N13" s="184">
        <f>IF(N$9="Not Offered","",VLOOKUP(N$9,Data!$H:$BC,5,FALSE))</f>
        <v>10000</v>
      </c>
      <c r="O13" s="184">
        <f>IF(O$9="Not Offered","",VLOOKUP(O$9,Data!$H:$BC,5,FALSE))</f>
        <v>3000</v>
      </c>
      <c r="P13" s="184">
        <f>IF(P$9="Not Offered","",VLOOKUP(P$9,Data!$H:$BC,5,FALSE))</f>
        <v>7500</v>
      </c>
      <c r="Q13" s="184">
        <f>IF(Q$9="Not Offered","",VLOOKUP(Q$9,Data!$H:$BC,5,FALSE))</f>
        <v>10000</v>
      </c>
      <c r="R13" s="184">
        <f>IF(R$9="Not Offered","",VLOOKUP(R$9,Data!$H:$BC,5,FALSE))</f>
        <v>20000</v>
      </c>
    </row>
    <row r="14" spans="1:18" ht="24.95" customHeight="1" x14ac:dyDescent="0.2">
      <c r="A14" s="383" t="s">
        <v>34</v>
      </c>
      <c r="B14" s="183" t="s">
        <v>35</v>
      </c>
      <c r="C14" s="186">
        <f>IF(C$9="Not Offered","",VLOOKUP(C$9,Data!$H:$BC,6,FALSE))</f>
        <v>1093.4000000000001</v>
      </c>
      <c r="D14" s="187">
        <f>IF(D$9="Not Offered","",VLOOKUP(D$9,Data!$H:$BC,6,FALSE))</f>
        <v>3111.9</v>
      </c>
      <c r="E14" s="186">
        <f>IF(E$9="Not Offered","",VLOOKUP(E$9,Data!$H:$BC,6,FALSE))</f>
        <v>3707.0000000000005</v>
      </c>
      <c r="F14" s="187">
        <f>IF(F$9="Not Offered","",VLOOKUP(F$9,Data!$H:$BC,6,FALSE))</f>
        <v>4274.6000000000004</v>
      </c>
      <c r="G14" s="186">
        <f>IF(G$9="Not Offered","",VLOOKUP(G$9,Data!$H:$BC,6,FALSE))</f>
        <v>1708.421</v>
      </c>
      <c r="H14" s="187">
        <f>IF(H$9="Not Offered","",VLOOKUP(H$9,Data!$H:$BC,6,FALSE))</f>
        <v>3569.17</v>
      </c>
      <c r="I14" s="186">
        <f>IF(I$9="Not Offered","",VLOOKUP(I$9,Data!$H:$BC,6,FALSE))</f>
        <v>3781.1180000000004</v>
      </c>
      <c r="J14" s="187">
        <f>IF(J$9="Not Offered","",VLOOKUP(J$9,Data!$H:$BC,6,FALSE))</f>
        <v>4487.3180000000002</v>
      </c>
      <c r="K14" s="187">
        <f>IF(K$9="Not Offered","",VLOOKUP(K$9,Data!$H:$BC,6,FALSE))</f>
        <v>3412.2</v>
      </c>
      <c r="L14" s="187">
        <f>IF(L$9="Not Offered","",VLOOKUP(L$9,Data!$H:$BC,6,FALSE))</f>
        <v>4262.5</v>
      </c>
      <c r="M14" s="187">
        <f>IF(M$9="Not Offered","",VLOOKUP(M$9,Data!$H:$BC,6,FALSE))</f>
        <v>1490.5</v>
      </c>
      <c r="N14" s="187">
        <f>IF(N$9="Not Offered","",VLOOKUP(N$9,Data!$H:$BC,6,FALSE))</f>
        <v>746.9</v>
      </c>
      <c r="O14" s="186">
        <f>IF(O$9="Not Offered","",VLOOKUP(O$9,Data!$H:$BC,6,FALSE))</f>
        <v>563.11200000000008</v>
      </c>
      <c r="P14" s="187">
        <f>IF(P$9="Not Offered","",VLOOKUP(P$9,Data!$H:$BC,6,FALSE))</f>
        <v>2015.2</v>
      </c>
      <c r="Q14" s="186">
        <f>IF(Q$9="Not Offered","",VLOOKUP(Q$9,Data!$H:$BC,6,FALSE))</f>
        <v>2445.8719999999998</v>
      </c>
      <c r="R14" s="187">
        <f>IF(R$9="Not Offered","",VLOOKUP(R$9,Data!$H:$BC,6,FALSE))</f>
        <v>4067.2719999999999</v>
      </c>
    </row>
    <row r="15" spans="1:18" ht="24.95" customHeight="1" x14ac:dyDescent="0.2">
      <c r="A15" s="387"/>
      <c r="B15" s="183" t="str">
        <f>$B$3&amp;" BW CPC"</f>
        <v>Zone 1 (Perth Metro) BW CPC</v>
      </c>
      <c r="C15" s="188">
        <f>IF(C$9="Not Offered","",VLOOKUP(C$9,Data!$H:$AM,5+2*(MATCH($B$3,Locations,0)),FALSE))</f>
        <v>1.3200000000000002E-2</v>
      </c>
      <c r="D15" s="189">
        <f>IF(D$9="Not Offered","",VLOOKUP(D$9,Data!$H:$AM,5+2*(MATCH($B$3,Locations,0)),FALSE))</f>
        <v>5.9344999999999997E-3</v>
      </c>
      <c r="E15" s="188">
        <f>IF(E$9="Not Offered","",VLOOKUP(E$9,Data!$H:$AM,5+2*(MATCH($B$3,Locations,0)),FALSE))</f>
        <v>5.9344999999999997E-3</v>
      </c>
      <c r="F15" s="189">
        <f>IF(F$9="Not Offered","",VLOOKUP(F$9,Data!$H:$AM,5+2*(MATCH($B$3,Locations,0)),FALSE))</f>
        <v>5.9344999999999997E-3</v>
      </c>
      <c r="G15" s="188">
        <f>IF(G$9="Not Offered","",VLOOKUP(G$9,Data!$H:$AM,5+2*(MATCH($B$3,Locations,0)),FALSE))</f>
        <v>7.1500000000000001E-3</v>
      </c>
      <c r="H15" s="189">
        <f>IF(H$9="Not Offered","",VLOOKUP(H$9,Data!$H:$AM,5+2*(MATCH($B$3,Locations,0)),FALSE))</f>
        <v>5.5000000000000005E-3</v>
      </c>
      <c r="I15" s="188">
        <f>IF(I$9="Not Offered","",VLOOKUP(I$9,Data!$H:$AM,5+2*(MATCH($B$3,Locations,0)),FALSE))</f>
        <v>5.5000000000000005E-3</v>
      </c>
      <c r="J15" s="189">
        <f>IF(J$9="Not Offered","",VLOOKUP(J$9,Data!$H:$AM,5+2*(MATCH($B$3,Locations,0)),FALSE))</f>
        <v>5.5000000000000005E-3</v>
      </c>
      <c r="K15" s="189">
        <f>IF(K$9="Not Offered","",VLOOKUP(K$9,Data!$H:$AM,5+2*(MATCH($B$3,Locations,0)),FALSE))</f>
        <v>5.28E-3</v>
      </c>
      <c r="L15" s="189">
        <f>IF(L$9="Not Offered","",VLOOKUP(L$9,Data!$H:$AM,5+2*(MATCH($B$3,Locations,0)),FALSE))</f>
        <v>5.28E-3</v>
      </c>
      <c r="M15" s="189">
        <f>IF(M$9="Not Offered","",VLOOKUP(M$9,Data!$H:$AM,5+2*(MATCH($B$3,Locations,0)),FALSE))</f>
        <v>8.8000000000000005E-3</v>
      </c>
      <c r="N15" s="189">
        <f>IF(N$9="Not Offered","",VLOOKUP(N$9,Data!$H:$AM,5+2*(MATCH($B$3,Locations,0)),FALSE))</f>
        <v>1.9800000000000002E-2</v>
      </c>
      <c r="O15" s="188">
        <f>IF(O$9="Not Offered","",VLOOKUP(O$9,Data!$H:$AM,5+2*(MATCH($B$3,Locations,0)),FALSE))</f>
        <v>2.0900000000000002E-2</v>
      </c>
      <c r="P15" s="189">
        <f>IF(P$9="Not Offered","",VLOOKUP(P$9,Data!$H:$AM,5+2*(MATCH($B$3,Locations,0)),FALSE))</f>
        <v>7.7000000000000011E-3</v>
      </c>
      <c r="Q15" s="188">
        <f>IF(Q$9="Not Offered","",VLOOKUP(Q$9,Data!$H:$AM,5+2*(MATCH($B$3,Locations,0)),FALSE))</f>
        <v>5.4450000000000011E-3</v>
      </c>
      <c r="R15" s="189">
        <f>IF(R$9="Not Offered","",VLOOKUP(R$9,Data!$H:$AM,5+2*(MATCH($B$3,Locations,0)),FALSE))</f>
        <v>5.0600000000000003E-3</v>
      </c>
    </row>
    <row r="16" spans="1:18" ht="24.95" customHeight="1" x14ac:dyDescent="0.2">
      <c r="A16" s="387"/>
      <c r="B16" s="183" t="str">
        <f>$B$3&amp;" Colour CPC"</f>
        <v>Zone 1 (Perth Metro) Colour CPC</v>
      </c>
      <c r="C16" s="188">
        <f>IF(C$9="Not Offered","",VLOOKUP(C$9,Data!$H:$AM,6+2*(MATCH($B$3,Locations,0)),FALSE))</f>
        <v>9.9000000000000005E-2</v>
      </c>
      <c r="D16" s="189">
        <f>IF(D$9="Not Offered","",VLOOKUP(D$9,Data!$H:$AM,6+2*(MATCH($B$3,Locations,0)),FALSE))</f>
        <v>5.9345000000000002E-2</v>
      </c>
      <c r="E16" s="188">
        <f>IF(E$9="Not Offered","",VLOOKUP(E$9,Data!$H:$AM,6+2*(MATCH($B$3,Locations,0)),FALSE))</f>
        <v>5.9345000000000002E-2</v>
      </c>
      <c r="F16" s="189">
        <f>IF(F$9="Not Offered","",VLOOKUP(F$9,Data!$H:$AM,6+2*(MATCH($B$3,Locations,0)),FALSE))</f>
        <v>5.9345000000000002E-2</v>
      </c>
      <c r="G16" s="188">
        <f>IF(G$9="Not Offered","",VLOOKUP(G$9,Data!$H:$AM,6+2*(MATCH($B$3,Locations,0)),FALSE))</f>
        <v>6.6000000000000003E-2</v>
      </c>
      <c r="H16" s="189">
        <f>IF(H$9="Not Offered","",VLOOKUP(H$9,Data!$H:$AM,6+2*(MATCH($B$3,Locations,0)),FALSE))</f>
        <v>5.3900000000000003E-2</v>
      </c>
      <c r="I16" s="188">
        <f>IF(I$9="Not Offered","",VLOOKUP(I$9,Data!$H:$AM,6+2*(MATCH($B$3,Locations,0)),FALSE))</f>
        <v>5.3900000000000003E-2</v>
      </c>
      <c r="J16" s="189">
        <f>IF(J$9="Not Offered","",VLOOKUP(J$9,Data!$H:$AM,6+2*(MATCH($B$3,Locations,0)),FALSE))</f>
        <v>5.3900000000000003E-2</v>
      </c>
      <c r="K16" s="189">
        <f>IF(K$9="Not Offered","",VLOOKUP(K$9,Data!$H:$AM,6+2*(MATCH($B$3,Locations,0)),FALSE))</f>
        <v>5.28E-2</v>
      </c>
      <c r="L16" s="189">
        <f>IF(L$9="Not Offered","",VLOOKUP(L$9,Data!$H:$AM,6+2*(MATCH($B$3,Locations,0)),FALSE))</f>
        <v>5.28E-2</v>
      </c>
      <c r="M16" s="189">
        <f>IF(M$9="Not Offered","",VLOOKUP(M$9,Data!$H:$AM,6+2*(MATCH($B$3,Locations,0)),FALSE))</f>
        <v>7.6999999999999999E-2</v>
      </c>
      <c r="N16" s="189">
        <f>IF(N$9="Not Offered","",VLOOKUP(N$9,Data!$H:$AM,6+2*(MATCH($B$3,Locations,0)),FALSE))</f>
        <v>0.121</v>
      </c>
      <c r="O16" s="188">
        <f>IF(O$9="Not Offered","",VLOOKUP(O$9,Data!$H:$AM,6+2*(MATCH($B$3,Locations,0)),FALSE))</f>
        <v>0.16500000000000001</v>
      </c>
      <c r="P16" s="189">
        <f>IF(P$9="Not Offered","",VLOOKUP(P$9,Data!$H:$AM,6+2*(MATCH($B$3,Locations,0)),FALSE))</f>
        <v>7.7000000000000013E-2</v>
      </c>
      <c r="Q16" s="188">
        <f>IF(Q$9="Not Offered","",VLOOKUP(Q$9,Data!$H:$AM,6+2*(MATCH($B$3,Locations,0)),FALSE))</f>
        <v>5.3900000000000003E-2</v>
      </c>
      <c r="R16" s="189">
        <f>IF(R$9="Not Offered","",VLOOKUP(R$9,Data!$H:$AM,6+2*(MATCH($B$3,Locations,0)),FALSE))</f>
        <v>5.0600000000000006E-2</v>
      </c>
    </row>
    <row r="17" spans="1:18" ht="24.95" customHeight="1" x14ac:dyDescent="0.2">
      <c r="A17" s="388"/>
      <c r="B17" s="183" t="str">
        <f>$B$3&amp;" Surcharge &amp; Installation"</f>
        <v>Zone 1 (Perth Metro) Surcharge &amp; Installation</v>
      </c>
      <c r="C17" s="190">
        <f>IF(C$9="Not Offered","",IF($B$3="Zone 1 (Perth Metro)",0,VLOOKUP(C$9,Data!$H:$BL,44+(MATCH($B$3,Locations,0)),FALSE)))</f>
        <v>0</v>
      </c>
      <c r="D17" s="191">
        <f>IF(D$9="Not Offered","",IF($B$3="Zone 1 (Perth Metro)",0,VLOOKUP(D$9,Data!$H:$BL,44+(MATCH($B$3,Locations,0)),FALSE)))</f>
        <v>0</v>
      </c>
      <c r="E17" s="190">
        <f>IF(E$9="Not Offered","",IF($B$3="Zone 1 (Perth Metro)",0,VLOOKUP(E$9,Data!$H:$BL,44+(MATCH($B$3,Locations,0)),FALSE)))</f>
        <v>0</v>
      </c>
      <c r="F17" s="191">
        <f>IF(F$9="Not Offered","",IF($B$3="Zone 1 (Perth Metro)",0,VLOOKUP(F$9,Data!$H:$BL,44+(MATCH($B$3,Locations,0)),FALSE)))</f>
        <v>0</v>
      </c>
      <c r="G17" s="190">
        <f>IF(G$9="Not Offered","",IF($B$3="Zone 1 (Perth Metro)",0,VLOOKUP(G$9,Data!$H:$BL,44+(MATCH($B$3,Locations,0)),FALSE)))</f>
        <v>0</v>
      </c>
      <c r="H17" s="191">
        <f>IF(H$9="Not Offered","",IF($B$3="Zone 1 (Perth Metro)",0,VLOOKUP(H$9,Data!$H:$BL,44+(MATCH($B$3,Locations,0)),FALSE)))</f>
        <v>0</v>
      </c>
      <c r="I17" s="190">
        <f>IF(I$9="Not Offered","",IF($B$3="Zone 1 (Perth Metro)",0,VLOOKUP(I$9,Data!$H:$BL,44+(MATCH($B$3,Locations,0)),FALSE)))</f>
        <v>0</v>
      </c>
      <c r="J17" s="191">
        <f>IF(J$9="Not Offered","",IF($B$3="Zone 1 (Perth Metro)",0,VLOOKUP(J$9,Data!$H:$BL,44+(MATCH($B$3,Locations,0)),FALSE)))</f>
        <v>0</v>
      </c>
      <c r="K17" s="191">
        <f>IF(K$9="Not Offered","",IF($B$3="Zone 1 (Perth Metro)",0,VLOOKUP(K$9,Data!$H:$BL,44+(MATCH($B$3,Locations,0)),FALSE)))</f>
        <v>0</v>
      </c>
      <c r="L17" s="191">
        <f>IF(L$9="Not Offered","",IF($B$3="Zone 1 (Perth Metro)",0,VLOOKUP(L$9,Data!$H:$BL,44+(MATCH($B$3,Locations,0)),FALSE)))</f>
        <v>0</v>
      </c>
      <c r="M17" s="191">
        <f>IF(M$9="Not Offered","",IF($B$3="Zone 1 (Perth Metro)",0,VLOOKUP(M$9,Data!$H:$BL,44+(MATCH($B$3,Locations,0)),FALSE)))</f>
        <v>0</v>
      </c>
      <c r="N17" s="191">
        <f>IF(N$9="Not Offered","",IF($B$3="Zone 1 (Perth Metro)",0,VLOOKUP(N$9,Data!$H:$BL,44+(MATCH($B$3,Locations,0)),FALSE)))</f>
        <v>0</v>
      </c>
      <c r="O17" s="190">
        <f>IF(O$9="Not Offered","",IF($B$3="Zone 1 (Perth Metro)",0,VLOOKUP(O$9,Data!$H:$BL,44+(MATCH($B$3,Locations,0)),FALSE)))</f>
        <v>0</v>
      </c>
      <c r="P17" s="191">
        <f>IF(P$9="Not Offered","",IF($B$3="Zone 1 (Perth Metro)",0,VLOOKUP(P$9,Data!$H:$BL,44+(MATCH($B$3,Locations,0)),FALSE)))</f>
        <v>0</v>
      </c>
      <c r="Q17" s="190">
        <f>IF(Q$9="Not Offered","",IF($B$3="Zone 1 (Perth Metro)",0,VLOOKUP(Q$9,Data!$H:$BL,44+(MATCH($B$3,Locations,0)),FALSE)))</f>
        <v>0</v>
      </c>
      <c r="R17" s="191">
        <f>IF(R$9="Not Offered","",IF($B$3="Zone 1 (Perth Metro)",0,VLOOKUP(R$9,Data!$H:$BL,44+(MATCH($B$3,Locations,0)),FALSE)))</f>
        <v>0</v>
      </c>
    </row>
    <row r="18" spans="1:18" ht="24.95" customHeight="1" x14ac:dyDescent="0.2">
      <c r="A18" s="192" t="s">
        <v>41</v>
      </c>
      <c r="B18" s="183" t="s">
        <v>42</v>
      </c>
      <c r="C18" s="185" t="str">
        <f t="shared" ref="C18:R18" si="0">IF(C10="Not Offered","",IF(C12&gt;=$D$3*5,"Y","N"))</f>
        <v>Y</v>
      </c>
      <c r="D18" s="185" t="str">
        <f t="shared" si="0"/>
        <v>Y</v>
      </c>
      <c r="E18" s="185" t="str">
        <f t="shared" si="0"/>
        <v>Y</v>
      </c>
      <c r="F18" s="185" t="str">
        <f t="shared" si="0"/>
        <v>Y</v>
      </c>
      <c r="G18" s="185" t="str">
        <f t="shared" si="0"/>
        <v>Y</v>
      </c>
      <c r="H18" s="185" t="str">
        <f t="shared" si="0"/>
        <v>Y</v>
      </c>
      <c r="I18" s="185" t="str">
        <f t="shared" si="0"/>
        <v>Y</v>
      </c>
      <c r="J18" s="185" t="str">
        <f t="shared" si="0"/>
        <v>Y</v>
      </c>
      <c r="K18" s="185" t="str">
        <f t="shared" ref="K18:N18" si="1">IF(K10="Not Offered","",IF(K12&gt;=$D$3*5,"Y","N"))</f>
        <v>Y</v>
      </c>
      <c r="L18" s="185" t="str">
        <f t="shared" si="1"/>
        <v>Y</v>
      </c>
      <c r="M18" s="185" t="str">
        <f t="shared" si="1"/>
        <v>Y</v>
      </c>
      <c r="N18" s="185" t="str">
        <f t="shared" si="1"/>
        <v>Y</v>
      </c>
      <c r="O18" s="185" t="str">
        <f t="shared" si="0"/>
        <v>Y</v>
      </c>
      <c r="P18" s="185" t="str">
        <f t="shared" si="0"/>
        <v>Y</v>
      </c>
      <c r="Q18" s="185" t="str">
        <f t="shared" si="0"/>
        <v>Y</v>
      </c>
      <c r="R18" s="185" t="str">
        <f t="shared" si="0"/>
        <v>Y</v>
      </c>
    </row>
    <row r="19" spans="1:18" ht="24.95" customHeight="1" x14ac:dyDescent="0.2">
      <c r="A19" s="383" t="s">
        <v>37</v>
      </c>
      <c r="B19" s="183" t="s">
        <v>39</v>
      </c>
      <c r="C19" s="193">
        <f t="shared" ref="C19:R19" si="2">IF(C10="Not Offered","",IF(C15="N/A","",IF(C18="Y",C14,((ROUNDUP(($D$3*5)/C12,0))*C14))+C17+(C15*(1-$F$3)*$D$3*5)+(C16*$F$3*$D$3*5)))</f>
        <v>1093.4000000000001</v>
      </c>
      <c r="D19" s="193">
        <f t="shared" si="2"/>
        <v>3111.9</v>
      </c>
      <c r="E19" s="193">
        <f t="shared" si="2"/>
        <v>3707.0000000000005</v>
      </c>
      <c r="F19" s="193">
        <f t="shared" si="2"/>
        <v>4274.6000000000004</v>
      </c>
      <c r="G19" s="193">
        <f t="shared" si="2"/>
        <v>1708.421</v>
      </c>
      <c r="H19" s="193">
        <f t="shared" si="2"/>
        <v>3569.17</v>
      </c>
      <c r="I19" s="193">
        <f t="shared" si="2"/>
        <v>3781.1180000000004</v>
      </c>
      <c r="J19" s="193">
        <f t="shared" si="2"/>
        <v>4487.3180000000002</v>
      </c>
      <c r="K19" s="193">
        <f t="shared" ref="K19:N19" si="3">IF(K10="Not Offered","",IF(K15="N/A","",IF(K18="Y",K14,((ROUNDUP(($D$3*5)/K12,0))*K14))+K17+(K15*(1-$F$3)*$D$3*5)+(K16*$F$3*$D$3*5)))</f>
        <v>3412.2</v>
      </c>
      <c r="L19" s="193">
        <f t="shared" si="3"/>
        <v>4262.5</v>
      </c>
      <c r="M19" s="193">
        <f t="shared" si="3"/>
        <v>1490.5</v>
      </c>
      <c r="N19" s="193">
        <f t="shared" si="3"/>
        <v>746.9</v>
      </c>
      <c r="O19" s="193">
        <f t="shared" si="2"/>
        <v>563.11200000000008</v>
      </c>
      <c r="P19" s="193">
        <f t="shared" si="2"/>
        <v>2015.2</v>
      </c>
      <c r="Q19" s="193">
        <f t="shared" si="2"/>
        <v>2445.8719999999998</v>
      </c>
      <c r="R19" s="193">
        <f t="shared" si="2"/>
        <v>4067.2719999999999</v>
      </c>
    </row>
    <row r="20" spans="1:18" ht="24.95" customHeight="1" x14ac:dyDescent="0.2">
      <c r="A20" s="384"/>
      <c r="B20" s="183" t="s">
        <v>38</v>
      </c>
      <c r="C20" s="182">
        <f t="shared" ref="C20:R20" si="4">IF(C19="","",IF(ISNA(RANK(C19,$A19:$R19)),"",RANK(C19,$A19:$R19,1)))</f>
        <v>3</v>
      </c>
      <c r="D20" s="182">
        <f t="shared" si="4"/>
        <v>8</v>
      </c>
      <c r="E20" s="182">
        <f t="shared" si="4"/>
        <v>11</v>
      </c>
      <c r="F20" s="182">
        <f t="shared" si="4"/>
        <v>15</v>
      </c>
      <c r="G20" s="182">
        <f t="shared" si="4"/>
        <v>5</v>
      </c>
      <c r="H20" s="182">
        <f t="shared" si="4"/>
        <v>10</v>
      </c>
      <c r="I20" s="182">
        <f t="shared" si="4"/>
        <v>12</v>
      </c>
      <c r="J20" s="182">
        <f t="shared" si="4"/>
        <v>16</v>
      </c>
      <c r="K20" s="182">
        <f t="shared" si="4"/>
        <v>9</v>
      </c>
      <c r="L20" s="182">
        <f t="shared" si="4"/>
        <v>14</v>
      </c>
      <c r="M20" s="182">
        <f t="shared" si="4"/>
        <v>4</v>
      </c>
      <c r="N20" s="182">
        <f t="shared" si="4"/>
        <v>2</v>
      </c>
      <c r="O20" s="182">
        <f t="shared" si="4"/>
        <v>1</v>
      </c>
      <c r="P20" s="182">
        <f t="shared" si="4"/>
        <v>6</v>
      </c>
      <c r="Q20" s="182">
        <f t="shared" si="4"/>
        <v>7</v>
      </c>
      <c r="R20" s="182">
        <f t="shared" si="4"/>
        <v>13</v>
      </c>
    </row>
    <row r="21" spans="1:18" s="194" customFormat="1" ht="28.5" customHeight="1" x14ac:dyDescent="0.2">
      <c r="C21" s="179" t="s">
        <v>540</v>
      </c>
      <c r="D21" s="179" t="s">
        <v>541</v>
      </c>
      <c r="E21" s="179" t="s">
        <v>1826</v>
      </c>
      <c r="F21" s="179" t="s">
        <v>1827</v>
      </c>
      <c r="G21" s="179" t="s">
        <v>1845</v>
      </c>
      <c r="H21" s="179" t="s">
        <v>1846</v>
      </c>
      <c r="I21" s="179" t="s">
        <v>1847</v>
      </c>
      <c r="J21" s="179" t="s">
        <v>1848</v>
      </c>
      <c r="K21" s="179" t="s">
        <v>1999</v>
      </c>
      <c r="L21" s="179" t="s">
        <v>2000</v>
      </c>
      <c r="M21" s="179" t="s">
        <v>2001</v>
      </c>
      <c r="N21" s="179" t="s">
        <v>2002</v>
      </c>
      <c r="O21" s="179" t="s">
        <v>2003</v>
      </c>
      <c r="P21" s="179" t="s">
        <v>2004</v>
      </c>
      <c r="Q21" s="179" t="s">
        <v>2005</v>
      </c>
      <c r="R21" s="179" t="s">
        <v>2006</v>
      </c>
    </row>
    <row r="22" spans="1:18" ht="24.95" customHeight="1" x14ac:dyDescent="0.2">
      <c r="A22" s="393" t="s">
        <v>1792</v>
      </c>
      <c r="B22" s="394"/>
      <c r="C22" s="394"/>
      <c r="D22" s="394"/>
      <c r="E22" s="394"/>
      <c r="F22" s="394"/>
      <c r="G22" s="394"/>
      <c r="H22" s="394"/>
      <c r="I22" s="394"/>
      <c r="J22" s="394"/>
      <c r="K22" s="394"/>
      <c r="L22" s="394"/>
      <c r="M22" s="394"/>
      <c r="N22" s="394"/>
      <c r="O22" s="400"/>
      <c r="P22" s="400"/>
      <c r="Q22" s="400"/>
      <c r="R22" s="401"/>
    </row>
    <row r="23" spans="1:18" ht="24.95" customHeight="1" x14ac:dyDescent="0.2">
      <c r="A23" s="389" t="s">
        <v>4</v>
      </c>
      <c r="B23" s="389" t="s">
        <v>36</v>
      </c>
      <c r="C23" s="396" t="s">
        <v>352</v>
      </c>
      <c r="D23" s="397"/>
      <c r="E23" s="397"/>
      <c r="F23" s="397"/>
      <c r="G23" s="393" t="s">
        <v>9</v>
      </c>
      <c r="H23" s="394"/>
      <c r="I23" s="394"/>
      <c r="J23" s="395"/>
      <c r="K23" s="393" t="s">
        <v>7</v>
      </c>
      <c r="L23" s="398"/>
      <c r="M23" s="398"/>
      <c r="N23" s="399"/>
      <c r="O23" s="402" t="s">
        <v>8</v>
      </c>
      <c r="P23" s="403"/>
      <c r="Q23" s="403"/>
      <c r="R23" s="404"/>
    </row>
    <row r="24" spans="1:18" ht="24.95" customHeight="1" x14ac:dyDescent="0.2">
      <c r="A24" s="390"/>
      <c r="B24" s="390"/>
      <c r="C24" s="153" t="s">
        <v>128</v>
      </c>
      <c r="D24" s="153" t="s">
        <v>129</v>
      </c>
      <c r="E24" s="153" t="s">
        <v>130</v>
      </c>
      <c r="F24" s="153" t="s">
        <v>131</v>
      </c>
      <c r="G24" s="153" t="s">
        <v>128</v>
      </c>
      <c r="H24" s="153" t="s">
        <v>129</v>
      </c>
      <c r="I24" s="153" t="s">
        <v>130</v>
      </c>
      <c r="J24" s="153" t="s">
        <v>131</v>
      </c>
      <c r="K24" s="153" t="s">
        <v>128</v>
      </c>
      <c r="L24" s="153" t="s">
        <v>129</v>
      </c>
      <c r="M24" s="153" t="s">
        <v>130</v>
      </c>
      <c r="N24" s="153" t="s">
        <v>131</v>
      </c>
      <c r="O24" s="153" t="s">
        <v>128</v>
      </c>
      <c r="P24" s="153" t="s">
        <v>129</v>
      </c>
      <c r="Q24" s="153" t="s">
        <v>130</v>
      </c>
      <c r="R24" s="153" t="s">
        <v>131</v>
      </c>
    </row>
    <row r="25" spans="1:18" ht="24.95" customHeight="1" x14ac:dyDescent="0.2">
      <c r="A25" s="385" t="s">
        <v>31</v>
      </c>
      <c r="B25" s="181" t="s">
        <v>26</v>
      </c>
      <c r="C25" s="182" t="str">
        <f>_xlfn.XLOOKUP(C$21,Data!$A:$A,Data!$H:$H)</f>
        <v>AC4571-TH</v>
      </c>
      <c r="D25" s="182" t="str">
        <f>_xlfn.XLOOKUP(D$21,Data!$A:$A,Data!$H:$H)</f>
        <v>Not Offered</v>
      </c>
      <c r="E25" s="182" t="str">
        <f>_xlfn.XLOOKUP(E$21,Data!$A:$A,Data!$H:$H)</f>
        <v>Not Offered</v>
      </c>
      <c r="F25" s="182" t="str">
        <f>_xlfn.XLOOKUP(F$21,Data!$A:$A,Data!$H:$H)</f>
        <v>Not Offered</v>
      </c>
      <c r="G25" s="182" t="str">
        <f>_xlfn.XLOOKUP(G$21,Data!$A:$A,Data!$H:$H)</f>
        <v>C4051ib</v>
      </c>
      <c r="H25" s="182" t="str">
        <f>_xlfn.XLOOKUP(H$21,Data!$A:$A,Data!$H:$H)</f>
        <v>C451ib1</v>
      </c>
      <c r="I25" s="182" t="str">
        <f>_xlfn.XLOOKUP(I$21,Data!$A:$A,Data!$H:$H)</f>
        <v>C551ib1</v>
      </c>
      <c r="J25" s="182" t="str">
        <f>_xlfn.XLOOKUP(J$21,Data!$A:$A,Data!$H:$H)</f>
        <v>Not Offered</v>
      </c>
      <c r="K25" s="182" t="str">
        <f>_xlfn.XLOOKUP(K$21,Data!$A:$A,Data!$H:$H)</f>
        <v>110C2K3AU0</v>
      </c>
      <c r="L25" s="182" t="str">
        <f>_xlfn.XLOOKUP(L$21,Data!$A:$A,Data!$H:$H)</f>
        <v>822UG01002</v>
      </c>
      <c r="M25" s="182" t="str">
        <f>_xlfn.XLOOKUP(M$21,Data!$A:$A,Data!$H:$H)</f>
        <v>1102Z53AU0</v>
      </c>
      <c r="N25" s="182" t="str">
        <f>_xlfn.XLOOKUP(N$21,Data!$A:$A,Data!$H:$H)</f>
        <v>1102Z73AU0</v>
      </c>
      <c r="O25" s="182">
        <f>_xlfn.XLOOKUP(O$21,Data!$A:$A,Data!$H:$H)</f>
        <v>418567</v>
      </c>
      <c r="P25" s="182">
        <f>_xlfn.XLOOKUP(P$21,Data!$A:$A,Data!$H:$H)</f>
        <v>419327</v>
      </c>
      <c r="Q25" s="182" t="str">
        <f>_xlfn.XLOOKUP(Q$21,Data!$A:$A,Data!$H:$H)</f>
        <v>Not Offered</v>
      </c>
      <c r="R25" s="182" t="str">
        <f>_xlfn.XLOOKUP(R$21,Data!$A:$A,Data!$H:$H)</f>
        <v>Not Offered</v>
      </c>
    </row>
    <row r="26" spans="1:18" ht="24.95" customHeight="1" x14ac:dyDescent="0.2">
      <c r="A26" s="386"/>
      <c r="B26" s="183" t="s">
        <v>43</v>
      </c>
      <c r="C26" s="182" t="str">
        <f>_xlfn.XLOOKUP(C$21,Data!$A:$A,Data!$I:$I)</f>
        <v>Apeos C4571</v>
      </c>
      <c r="D26" s="182" t="str">
        <f>_xlfn.XLOOKUP(D$21,Data!$A:$A,Data!$I:$I)</f>
        <v>Not Offered</v>
      </c>
      <c r="E26" s="182" t="str">
        <f>_xlfn.XLOOKUP(E$21,Data!$A:$A,Data!$I:$I)</f>
        <v>Not Offered</v>
      </c>
      <c r="F26" s="182" t="str">
        <f>_xlfn.XLOOKUP(F$21,Data!$A:$A,Data!$I:$I)</f>
        <v>Not Offered</v>
      </c>
      <c r="G26" s="182" t="str">
        <f>_xlfn.XLOOKUP(G$21,Data!$A:$A,Data!$I:$I)</f>
        <v>bizhub C4051i</v>
      </c>
      <c r="H26" s="182" t="str">
        <f>_xlfn.XLOOKUP(H$21,Data!$A:$A,Data!$I:$I)</f>
        <v>bizhub C451i</v>
      </c>
      <c r="I26" s="182" t="str">
        <f>_xlfn.XLOOKUP(I$21,Data!$A:$A,Data!$I:$I)</f>
        <v>bizhub C551i</v>
      </c>
      <c r="J26" s="182" t="str">
        <f>_xlfn.XLOOKUP(J$21,Data!$A:$A,Data!$I:$I)</f>
        <v>Not Offered</v>
      </c>
      <c r="K26" s="182" t="str">
        <f>_xlfn.XLOOKUP(K$21,Data!$A:$A,Data!$I:$I)</f>
        <v>TASKalfa MZ4001ci</v>
      </c>
      <c r="L26" s="182" t="str">
        <f>_xlfn.XLOOKUP(L$21,Data!$A:$A,Data!$I:$I)</f>
        <v>TASKalfa MZ5001Ci</v>
      </c>
      <c r="M26" s="182" t="str">
        <f>_xlfn.XLOOKUP(M$21,Data!$A:$A,Data!$I:$I)</f>
        <v>ECOSYS MA4000cifx</v>
      </c>
      <c r="N26" s="182" t="str">
        <f>_xlfn.XLOOKUP(N$21,Data!$A:$A,Data!$I:$I)</f>
        <v>TASKalfa MA4500ci</v>
      </c>
      <c r="O26" s="182" t="str">
        <f>_xlfn.XLOOKUP(O$21,Data!$A:$A,Data!$I:$I)</f>
        <v>IM C400F</v>
      </c>
      <c r="P26" s="182" t="str">
        <f>_xlfn.XLOOKUP(P$21,Data!$A:$A,Data!$I:$I)</f>
        <v>IM C4510</v>
      </c>
      <c r="Q26" s="182" t="str">
        <f>_xlfn.XLOOKUP(Q$21,Data!$A:$A,Data!$I:$I)</f>
        <v>Not offered</v>
      </c>
      <c r="R26" s="182" t="str">
        <f>_xlfn.XLOOKUP(R$21,Data!$A:$A,Data!$I:$I)</f>
        <v>Not offered</v>
      </c>
    </row>
    <row r="27" spans="1:18" ht="24.95" customHeight="1" x14ac:dyDescent="0.2">
      <c r="A27" s="386"/>
      <c r="B27" s="183" t="s">
        <v>29</v>
      </c>
      <c r="C27" s="182">
        <f>IF(C$25="Not Offered","",VLOOKUP(C$25,Data!$H:$BC,3,FALSE))</f>
        <v>45</v>
      </c>
      <c r="D27" s="195" t="str">
        <f>IF(D$25="Not Offered","",VLOOKUP(D$25,Data!$H:$BC,3,FALSE))</f>
        <v/>
      </c>
      <c r="E27" s="195" t="str">
        <f>IF(E$25="Not Offered","",VLOOKUP(E$25,Data!$H:$BC,3,FALSE))</f>
        <v/>
      </c>
      <c r="F27" s="195" t="str">
        <f>IF(F$25="Not Offered","",VLOOKUP(F$25,Data!$H:$BC,3,FALSE))</f>
        <v/>
      </c>
      <c r="G27" s="182">
        <f>IF(G$25="Not Offered","",VLOOKUP(G$25,Data!$H:$BC,3,FALSE))</f>
        <v>40</v>
      </c>
      <c r="H27" s="182">
        <f>IF(H$25="Not Offered","",VLOOKUP(H$25,Data!$H:$BC,3,FALSE))</f>
        <v>45</v>
      </c>
      <c r="I27" s="182">
        <f>IF(I$25="Not Offered","",VLOOKUP(I$25,Data!$H:$BC,3,FALSE))</f>
        <v>55</v>
      </c>
      <c r="J27" s="195" t="str">
        <f>IF(J$25="Not Offered","",VLOOKUP(J$25,Data!$H:$BC,3,FALSE))</f>
        <v/>
      </c>
      <c r="K27" s="182">
        <f>IF(K$25="Not Offered","",VLOOKUP(K$25,Data!$H:$BC,3,FALSE))</f>
        <v>40</v>
      </c>
      <c r="L27" s="182">
        <f>IF(L$25="Not Offered","",VLOOKUP(L$25,Data!$H:$BC,3,FALSE))</f>
        <v>50</v>
      </c>
      <c r="M27" s="182">
        <f>IF(M$25="Not Offered","",VLOOKUP(M$25,Data!$H:$BC,3,FALSE))</f>
        <v>40</v>
      </c>
      <c r="N27" s="182">
        <f>IF(N$25="Not Offered","",VLOOKUP(N$25,Data!$H:$BC,3,FALSE))</f>
        <v>45</v>
      </c>
      <c r="O27" s="182" t="str">
        <f>IF(O$25="Not Offered","",VLOOKUP(O$25,Data!$H:$BC,3,FALSE))</f>
        <v>40 (colour), 43 (BW)</v>
      </c>
      <c r="P27" s="182">
        <f>IF(P$25="Not Offered","",VLOOKUP(P$25,Data!$H:$BC,3,FALSE))</f>
        <v>45</v>
      </c>
      <c r="Q27" s="195" t="str">
        <f>IF(Q$25="Not Offered","",VLOOKUP(Q$25,Data!$H:$BC,3,FALSE))</f>
        <v/>
      </c>
      <c r="R27" s="195" t="str">
        <f>IF(R$25="Not Offered","",VLOOKUP(R$25,Data!$H:$BC,3,FALSE))</f>
        <v/>
      </c>
    </row>
    <row r="28" spans="1:18" ht="24.95" customHeight="1" x14ac:dyDescent="0.2">
      <c r="A28" s="386"/>
      <c r="B28" s="183" t="s">
        <v>27</v>
      </c>
      <c r="C28" s="184">
        <f>IF(C$25="Not Offered","",VLOOKUP(C$25,Data!$H:$BC,4,FALSE))</f>
        <v>2100000</v>
      </c>
      <c r="D28" s="196" t="str">
        <f>IF(D$25="Not Offered","",VLOOKUP(D$25,Data!$H:$BC,4,FALSE))</f>
        <v/>
      </c>
      <c r="E28" s="196" t="str">
        <f>IF(E$25="Not Offered","",VLOOKUP(E$25,Data!$H:$BC,4,FALSE))</f>
        <v/>
      </c>
      <c r="F28" s="196" t="str">
        <f>IF(F$25="Not Offered","",VLOOKUP(F$25,Data!$H:$BC,4,FALSE))</f>
        <v/>
      </c>
      <c r="G28" s="184">
        <f>IF(G$25="Not Offered","",VLOOKUP(G$25,Data!$H:$BC,4,FALSE))</f>
        <v>400000</v>
      </c>
      <c r="H28" s="184">
        <f>IF(H$25="Not Offered","",VLOOKUP(H$25,Data!$H:$BC,4,FALSE))</f>
        <v>2400000</v>
      </c>
      <c r="I28" s="184">
        <f>IF(I$25="Not Offered","",VLOOKUP(I$25,Data!$H:$BC,4,FALSE))</f>
        <v>3000000</v>
      </c>
      <c r="J28" s="196" t="str">
        <f>IF(J$25="Not Offered","",VLOOKUP(J$25,Data!$H:$BC,4,FALSE))</f>
        <v/>
      </c>
      <c r="K28" s="184">
        <f>IF(K$25="Not Offered","",VLOOKUP(K$25,Data!$H:$BC,4,FALSE))</f>
        <v>1800000</v>
      </c>
      <c r="L28" s="184">
        <f>IF(L$25="Not Offered","",VLOOKUP(L$25,Data!$H:$BC,4,FALSE))</f>
        <v>2400000</v>
      </c>
      <c r="M28" s="184">
        <f>IF(M$25="Not Offered","",VLOOKUP(M$25,Data!$H:$BC,4,FALSE))</f>
        <v>600000</v>
      </c>
      <c r="N28" s="184">
        <f>IF(N$25="Not Offered","",VLOOKUP(N$25,Data!$H:$BC,4,FALSE))</f>
        <v>900000</v>
      </c>
      <c r="O28" s="184">
        <f>IF(O$25="Not Offered","",VLOOKUP(O$25,Data!$H:$BC,4,FALSE))</f>
        <v>600000</v>
      </c>
      <c r="P28" s="184">
        <f>IF(P$25="Not Offered","",VLOOKUP(P$25,Data!$H:$BC,4,FALSE))</f>
        <v>3000000</v>
      </c>
      <c r="Q28" s="196" t="str">
        <f>IF(Q$25="Not Offered","",VLOOKUP(Q$25,Data!$H:$BC,4,FALSE))</f>
        <v/>
      </c>
      <c r="R28" s="196" t="str">
        <f>IF(R$25="Not Offered","",VLOOKUP(R$25,Data!$H:$BC,4,FALSE))</f>
        <v/>
      </c>
    </row>
    <row r="29" spans="1:18" ht="24.95" customHeight="1" x14ac:dyDescent="0.2">
      <c r="A29" s="384"/>
      <c r="B29" s="183" t="s">
        <v>28</v>
      </c>
      <c r="C29" s="184">
        <f>IF(C$25="Not Offered","",VLOOKUP(C$25,Data!$H:$BC,5,FALSE))</f>
        <v>207000</v>
      </c>
      <c r="D29" s="196" t="str">
        <f>IF(D$25="Not Offered","",VLOOKUP(D$25,Data!$H:$BC,5,FALSE))</f>
        <v/>
      </c>
      <c r="E29" s="196" t="str">
        <f>IF(E$25="Not Offered","",VLOOKUP(E$25,Data!$H:$BC,5,FALSE))</f>
        <v/>
      </c>
      <c r="F29" s="196" t="str">
        <f>IF(F$25="Not Offered","",VLOOKUP(F$25,Data!$H:$BC,5,FALSE))</f>
        <v/>
      </c>
      <c r="G29" s="184">
        <f>IF(G$25="Not Offered","",VLOOKUP(G$25,Data!$H:$BC,5,FALSE))</f>
        <v>6667</v>
      </c>
      <c r="H29" s="184">
        <f>IF(H$25="Not Offered","",VLOOKUP(H$25,Data!$H:$BC,5,FALSE))</f>
        <v>40000</v>
      </c>
      <c r="I29" s="184">
        <f>IF(I$25="Not Offered","",VLOOKUP(I$25,Data!$H:$BC,5,FALSE))</f>
        <v>50000</v>
      </c>
      <c r="J29" s="196" t="str">
        <f>IF(J$25="Not Offered","",VLOOKUP(J$25,Data!$H:$BC,5,FALSE))</f>
        <v/>
      </c>
      <c r="K29" s="184">
        <f>IF(K$25="Not Offered","",VLOOKUP(K$25,Data!$H:$BC,5,FALSE))</f>
        <v>30000</v>
      </c>
      <c r="L29" s="184">
        <f>IF(L$25="Not Offered","",VLOOKUP(L$25,Data!$H:$BC,5,FALSE))</f>
        <v>40000</v>
      </c>
      <c r="M29" s="184">
        <f>IF(M$25="Not Offered","",VLOOKUP(M$25,Data!$H:$BC,5,FALSE))</f>
        <v>10000</v>
      </c>
      <c r="N29" s="184">
        <f>IF(N$25="Not Offered","",VLOOKUP(N$25,Data!$H:$BC,5,FALSE))</f>
        <v>15000</v>
      </c>
      <c r="O29" s="184">
        <f>IF(O$25="Not Offered","",VLOOKUP(O$25,Data!$H:$BC,5,FALSE))</f>
        <v>10000</v>
      </c>
      <c r="P29" s="184">
        <f>IF(P$25="Not Offered","",VLOOKUP(P$25,Data!$H:$BC,5,FALSE))</f>
        <v>50000</v>
      </c>
      <c r="Q29" s="196" t="str">
        <f>IF(Q$25="Not Offered","",VLOOKUP(Q$25,Data!$H:$BC,5,FALSE))</f>
        <v/>
      </c>
      <c r="R29" s="196" t="str">
        <f>IF(R$25="Not Offered","",VLOOKUP(R$25,Data!$H:$BC,5,FALSE))</f>
        <v/>
      </c>
    </row>
    <row r="30" spans="1:18" ht="24.95" customHeight="1" x14ac:dyDescent="0.2">
      <c r="A30" s="383" t="s">
        <v>34</v>
      </c>
      <c r="B30" s="183" t="s">
        <v>35</v>
      </c>
      <c r="C30" s="186">
        <f>IF(C$25="Not Offered","",VLOOKUP(C$25,Data!$H:$BC,6,FALSE))</f>
        <v>5201.8999999999996</v>
      </c>
      <c r="D30" s="197" t="str">
        <f>IF(D$25="Not Offered","",VLOOKUP(D$25,Data!$H:$BC,6,FALSE))</f>
        <v/>
      </c>
      <c r="E30" s="198" t="str">
        <f>IF(E$25="Not Offered","",VLOOKUP(E$25,Data!$H:$BC,6,FALSE))</f>
        <v/>
      </c>
      <c r="F30" s="197" t="str">
        <f>IF(F$25="Not Offered","",VLOOKUP(F$25,Data!$H:$BC,6,FALSE))</f>
        <v/>
      </c>
      <c r="G30" s="186">
        <f>IF(G$25="Not Offered","",VLOOKUP(G$25,Data!$H:$BC,6,FALSE))</f>
        <v>2883.65</v>
      </c>
      <c r="H30" s="187">
        <f>IF(H$25="Not Offered","",VLOOKUP(H$25,Data!$H:$BC,6,FALSE))</f>
        <v>5546.6180000000004</v>
      </c>
      <c r="I30" s="186">
        <f>IF(I$25="Not Offered","",VLOOKUP(I$25,Data!$H:$BC,6,FALSE))</f>
        <v>6488.2180000000008</v>
      </c>
      <c r="J30" s="197" t="str">
        <f>IF(J$25="Not Offered","",VLOOKUP(J$25,Data!$H:$BC,6,FALSE))</f>
        <v/>
      </c>
      <c r="K30" s="186">
        <f>IF(K$25="Not Offered","",VLOOKUP(K$25,Data!$H:$BC,6,FALSE))</f>
        <v>5093</v>
      </c>
      <c r="L30" s="186">
        <f>IF(L$25="Not Offered","",VLOOKUP(L$25,Data!$H:$BC,6,FALSE))</f>
        <v>6171</v>
      </c>
      <c r="M30" s="186">
        <f>IF(M$25="Not Offered","",VLOOKUP(M$25,Data!$H:$BC,6,FALSE))</f>
        <v>1391.5</v>
      </c>
      <c r="N30" s="186">
        <f>IF(N$25="Not Offered","",VLOOKUP(N$25,Data!$H:$BC,6,FALSE))</f>
        <v>2105</v>
      </c>
      <c r="O30" s="186">
        <f>IF(O$25="Not Offered","",VLOOKUP(O$25,Data!$H:$BC,6,FALSE))</f>
        <v>2553.1</v>
      </c>
      <c r="P30" s="187">
        <f>IF(P$25="Not Offered","",VLOOKUP(P$25,Data!$H:$BC,6,FALSE))</f>
        <v>5008.8720000000003</v>
      </c>
      <c r="Q30" s="198" t="str">
        <f>IF(Q$25="Not Offered","",VLOOKUP(Q$25,Data!$H:$BC,6,FALSE))</f>
        <v/>
      </c>
      <c r="R30" s="197" t="str">
        <f>IF(R$25="Not Offered","",VLOOKUP(R$25,Data!$H:$BC,6,FALSE))</f>
        <v/>
      </c>
    </row>
    <row r="31" spans="1:18" ht="24.95" customHeight="1" x14ac:dyDescent="0.2">
      <c r="A31" s="387"/>
      <c r="B31" s="183" t="str">
        <f>$B$3&amp;" BW CPC"</f>
        <v>Zone 1 (Perth Metro) BW CPC</v>
      </c>
      <c r="C31" s="188">
        <f>IF(C$25="Not Offered","",VLOOKUP(C$25,Data!$H:$AM,5+2*(MATCH($B$3,Locations,0)),FALSE))</f>
        <v>5.9344999999999997E-3</v>
      </c>
      <c r="D31" s="199" t="str">
        <f>IF(D$25="Not Offered","",VLOOKUP(D$25,Data!$H:$AM,5+2*(MATCH($B$3,Locations,0)),FALSE))</f>
        <v/>
      </c>
      <c r="E31" s="200" t="str">
        <f>IF(E$25="Not Offered","",VLOOKUP(E$25,Data!$H:$AM,5+2*(MATCH($B$3,Locations,0)),FALSE))</f>
        <v/>
      </c>
      <c r="F31" s="199" t="str">
        <f>IF(F$25="Not Offered","",VLOOKUP(F$25,Data!$H:$AM,5+2*(MATCH($B$3,Locations,0)),FALSE))</f>
        <v/>
      </c>
      <c r="G31" s="188">
        <f>IF(G$25="Not Offered","",VLOOKUP(G$25,Data!$H:$AM,5+2*(MATCH($B$3,Locations,0)),FALSE))</f>
        <v>7.1500000000000001E-3</v>
      </c>
      <c r="H31" s="189">
        <f>IF(H$25="Not Offered","",VLOOKUP(H$25,Data!$H:$AM,5+2*(MATCH($B$3,Locations,0)),FALSE))</f>
        <v>5.5000000000000005E-3</v>
      </c>
      <c r="I31" s="188">
        <f>IF(I$25="Not Offered","",VLOOKUP(I$25,Data!$H:$AM,5+2*(MATCH($B$3,Locations,0)),FALSE))</f>
        <v>5.5000000000000005E-3</v>
      </c>
      <c r="J31" s="199" t="str">
        <f>IF(J$25="Not Offered","",VLOOKUP(J$25,Data!$H:$AM,5+2*(MATCH($B$3,Locations,0)),FALSE))</f>
        <v/>
      </c>
      <c r="K31" s="188">
        <f>IF(K$25="Not Offered","",VLOOKUP(K$25,Data!$H:$AM,5+2*(MATCH($B$3,Locations,0)),FALSE))</f>
        <v>5.28E-3</v>
      </c>
      <c r="L31" s="188">
        <f>IF(L$25="Not Offered","",VLOOKUP(L$25,Data!$H:$AM,5+2*(MATCH($B$3,Locations,0)),FALSE))</f>
        <v>5.28E-3</v>
      </c>
      <c r="M31" s="188">
        <f>IF(M$25="Not Offered","",VLOOKUP(M$25,Data!$H:$AM,5+2*(MATCH($B$3,Locations,0)),FALSE))</f>
        <v>1.21E-2</v>
      </c>
      <c r="N31" s="188">
        <f>IF(N$25="Not Offered","",VLOOKUP(N$25,Data!$H:$AM,5+2*(MATCH($B$3,Locations,0)),FALSE))</f>
        <v>8.8000000000000005E-3</v>
      </c>
      <c r="O31" s="188">
        <f>IF(O$25="Not Offered","",VLOOKUP(O$25,Data!$H:$AM,5+2*(MATCH($B$3,Locations,0)),FALSE))</f>
        <v>7.7000000000000011E-3</v>
      </c>
      <c r="P31" s="189">
        <f>IF(P$25="Not Offered","",VLOOKUP(P$25,Data!$H:$AM,5+2*(MATCH($B$3,Locations,0)),FALSE))</f>
        <v>5.0600000000000003E-3</v>
      </c>
      <c r="Q31" s="200" t="str">
        <f>IF(Q$25="Not Offered","",VLOOKUP(Q$25,Data!$H:$AM,5+2*(MATCH($B$3,Locations,0)),FALSE))</f>
        <v/>
      </c>
      <c r="R31" s="199" t="str">
        <f>IF(R$25="Not Offered","",VLOOKUP(R$25,Data!$H:$AM,5+2*(MATCH($B$3,Locations,0)),FALSE))</f>
        <v/>
      </c>
    </row>
    <row r="32" spans="1:18" ht="24.95" customHeight="1" x14ac:dyDescent="0.2">
      <c r="A32" s="387"/>
      <c r="B32" s="183" t="str">
        <f>$B$3&amp;" Colour CPC"</f>
        <v>Zone 1 (Perth Metro) Colour CPC</v>
      </c>
      <c r="C32" s="188">
        <f>IF(C$25="Not Offered","",VLOOKUP(C$25,Data!$H:$AM,6+2*(MATCH($B$3,Locations,0)),FALSE))</f>
        <v>5.9345000000000002E-2</v>
      </c>
      <c r="D32" s="199" t="str">
        <f>IF(D$25="Not Offered","",VLOOKUP(D$25,Data!$H:$AM,6+2*(MATCH($B$3,Locations,0)),FALSE))</f>
        <v/>
      </c>
      <c r="E32" s="200" t="str">
        <f>IF(E$25="Not Offered","",VLOOKUP(E$25,Data!$H:$AM,6+2*(MATCH($B$3,Locations,0)),FALSE))</f>
        <v/>
      </c>
      <c r="F32" s="199" t="str">
        <f>IF(F$25="Not Offered","",VLOOKUP(F$25,Data!$H:$AM,6+2*(MATCH($B$3,Locations,0)),FALSE))</f>
        <v/>
      </c>
      <c r="G32" s="188">
        <f>IF(G$25="Not Offered","",VLOOKUP(G$25,Data!$H:$AM,6+2*(MATCH($B$3,Locations,0)),FALSE))</f>
        <v>6.6000000000000003E-2</v>
      </c>
      <c r="H32" s="189">
        <f>IF(H$25="Not Offered","",VLOOKUP(H$25,Data!$H:$AM,6+2*(MATCH($B$3,Locations,0)),FALSE))</f>
        <v>5.3900000000000003E-2</v>
      </c>
      <c r="I32" s="188">
        <f>IF(I$25="Not Offered","",VLOOKUP(I$25,Data!$H:$AM,6+2*(MATCH($B$3,Locations,0)),FALSE))</f>
        <v>5.3900000000000003E-2</v>
      </c>
      <c r="J32" s="199" t="str">
        <f>IF(J$25="Not Offered","",VLOOKUP(J$25,Data!$H:$AM,6+2*(MATCH($B$3,Locations,0)),FALSE))</f>
        <v/>
      </c>
      <c r="K32" s="188">
        <f>IF(K$25="Not Offered","",VLOOKUP(K$25,Data!$H:$AM,6+2*(MATCH($B$3,Locations,0)),FALSE))</f>
        <v>5.28E-2</v>
      </c>
      <c r="L32" s="188">
        <f>IF(L$25="Not Offered","",VLOOKUP(L$25,Data!$H:$AM,6+2*(MATCH($B$3,Locations,0)),FALSE))</f>
        <v>5.28E-2</v>
      </c>
      <c r="M32" s="188">
        <f>IF(M$25="Not Offered","",VLOOKUP(M$25,Data!$H:$AM,6+2*(MATCH($B$3,Locations,0)),FALSE))</f>
        <v>9.9000000000000005E-2</v>
      </c>
      <c r="N32" s="188">
        <f>IF(N$25="Not Offered","",VLOOKUP(N$25,Data!$H:$AM,6+2*(MATCH($B$3,Locations,0)),FALSE))</f>
        <v>7.6999999999999999E-2</v>
      </c>
      <c r="O32" s="188">
        <f>IF(O$25="Not Offered","",VLOOKUP(O$25,Data!$H:$AM,6+2*(MATCH($B$3,Locations,0)),FALSE))</f>
        <v>7.7000000000000013E-2</v>
      </c>
      <c r="P32" s="189">
        <f>IF(P$25="Not Offered","",VLOOKUP(P$25,Data!$H:$AM,6+2*(MATCH($B$3,Locations,0)),FALSE))</f>
        <v>5.0600000000000006E-2</v>
      </c>
      <c r="Q32" s="200" t="str">
        <f>IF(Q$25="Not Offered","",VLOOKUP(Q$25,Data!$H:$AM,6+2*(MATCH($B$3,Locations,0)),FALSE))</f>
        <v/>
      </c>
      <c r="R32" s="199" t="str">
        <f>IF(R$25="Not Offered","",VLOOKUP(R$25,Data!$H:$AM,6+2*(MATCH($B$3,Locations,0)),FALSE))</f>
        <v/>
      </c>
    </row>
    <row r="33" spans="1:18" ht="24.95" customHeight="1" x14ac:dyDescent="0.2">
      <c r="A33" s="388"/>
      <c r="B33" s="183" t="str">
        <f>$B$3&amp;" Surcharge &amp; Installation"</f>
        <v>Zone 1 (Perth Metro) Surcharge &amp; Installation</v>
      </c>
      <c r="C33" s="190">
        <f>IF(C25="Not Offered","",IF($B$3="Zone 1 (Perth Metro)",0,VLOOKUP(C25,Data!$H:$BL,44+(MATCH($B$3,Locations,0)),FALSE)))</f>
        <v>0</v>
      </c>
      <c r="D33" s="201" t="str">
        <f>IF(D$25="Not Offered","",IF($B$3="Zone 1 (Perth Metro)",0,VLOOKUP(D$25,Data!$H:$BL,44+(MATCH($B$3,Locations,0)),FALSE)))</f>
        <v/>
      </c>
      <c r="E33" s="202" t="str">
        <f>IF(E$25="Not Offered","",IF($B$3="Zone 1 (Perth Metro)",0,VLOOKUP(E$25,Data!$H:$BL,44+(MATCH($B$3,Locations,0)),FALSE)))</f>
        <v/>
      </c>
      <c r="F33" s="201" t="str">
        <f>IF(F$25="Not Offered","",IF($B$3="Zone 1 (Perth Metro)",0,VLOOKUP(F$25,Data!$H:$BL,44+(MATCH($B$3,Locations,0)),FALSE)))</f>
        <v/>
      </c>
      <c r="G33" s="190">
        <f>IF(G$25="Not Offered","",IF($B$3="Zone 1 (Perth Metro)",0,VLOOKUP(G$25,Data!$H:$BL,44+(MATCH($B$3,Locations,0)),FALSE)))</f>
        <v>0</v>
      </c>
      <c r="H33" s="191">
        <f>IF(H$25="Not Offered","",IF($B$3="Zone 1 (Perth Metro)",0,VLOOKUP(H$25,Data!$H:$BL,44+(MATCH($B$3,Locations,0)),FALSE)))</f>
        <v>0</v>
      </c>
      <c r="I33" s="190">
        <f>IF(I$25="Not Offered","",IF($B$3="Zone 1 (Perth Metro)",0,VLOOKUP(I$25,Data!$H:$BL,44+(MATCH($B$3,Locations,0)),FALSE)))</f>
        <v>0</v>
      </c>
      <c r="J33" s="201" t="str">
        <f>IF(J$25="Not Offered","",IF($B$3="Zone 1 (Perth Metro)",0,VLOOKUP(J$25,Data!$H:$BL,44+(MATCH($B$3,Locations,0)),FALSE)))</f>
        <v/>
      </c>
      <c r="K33" s="190">
        <f>IF(K$25="Not Offered","",IF($B$3="Zone 1 (Perth Metro)",0,VLOOKUP(K$25,Data!$H:$BL,44+(MATCH($B$3,Locations,0)),FALSE)))</f>
        <v>0</v>
      </c>
      <c r="L33" s="190">
        <f>IF(L$25="Not Offered","",IF($B$3="Zone 1 (Perth Metro)",0,VLOOKUP(L$25,Data!$H:$BL,44+(MATCH($B$3,Locations,0)),FALSE)))</f>
        <v>0</v>
      </c>
      <c r="M33" s="190">
        <f>IF(M$25="Not Offered","",IF($B$3="Zone 1 (Perth Metro)",0,VLOOKUP(M$25,Data!$H:$BL,44+(MATCH($B$3,Locations,0)),FALSE)))</f>
        <v>0</v>
      </c>
      <c r="N33" s="190">
        <f>IF(N$25="Not Offered","",IF($B$3="Zone 1 (Perth Metro)",0,VLOOKUP(N$25,Data!$H:$BL,44+(MATCH($B$3,Locations,0)),FALSE)))</f>
        <v>0</v>
      </c>
      <c r="O33" s="190">
        <f>IF(O$25="Not Offered","",IF($B$3="Zone 1 (Perth Metro)",0,VLOOKUP(O$25,Data!$H:$BL,44+(MATCH($B$3,Locations,0)),FALSE)))</f>
        <v>0</v>
      </c>
      <c r="P33" s="191">
        <f>IF(P$25="Not Offered","",IF($B$3="Zone 1 (Perth Metro)",0,VLOOKUP(P$25,Data!$H:$BL,44+(MATCH($B$3,Locations,0)),FALSE)))</f>
        <v>0</v>
      </c>
      <c r="Q33" s="202" t="str">
        <f>IF(Q$25="Not Offered","",IF($B$3="Zone 1 (Perth Metro)",0,VLOOKUP(Q$25,Data!$H:$BL,44+(MATCH($B$3,Locations,0)),FALSE)))</f>
        <v/>
      </c>
      <c r="R33" s="201" t="str">
        <f>IF(R$25="Not Offered","",IF($B$3="Zone 1 (Perth Metro)",0,VLOOKUP(R$25,Data!$H:$BL,44+(MATCH($B$3,Locations,0)),FALSE)))</f>
        <v/>
      </c>
    </row>
    <row r="34" spans="1:18" ht="24.95" customHeight="1" x14ac:dyDescent="0.2">
      <c r="A34" s="192" t="s">
        <v>41</v>
      </c>
      <c r="B34" s="183" t="s">
        <v>42</v>
      </c>
      <c r="C34" s="185" t="str">
        <f>IF(C26="Not Offered","",IF(C28&gt;=$D$3*5,"Y","N"))</f>
        <v>Y</v>
      </c>
      <c r="D34" s="203" t="str">
        <f t="shared" ref="D34:R34" si="5">IF(D26="Not Offered","",IF(D28&gt;=$D$3*5,"Y","N"))</f>
        <v/>
      </c>
      <c r="E34" s="203" t="str">
        <f t="shared" si="5"/>
        <v/>
      </c>
      <c r="F34" s="203" t="str">
        <f t="shared" si="5"/>
        <v/>
      </c>
      <c r="G34" s="185" t="str">
        <f t="shared" si="5"/>
        <v>Y</v>
      </c>
      <c r="H34" s="185" t="str">
        <f t="shared" si="5"/>
        <v>Y</v>
      </c>
      <c r="I34" s="185" t="str">
        <f t="shared" si="5"/>
        <v>Y</v>
      </c>
      <c r="J34" s="203" t="str">
        <f t="shared" si="5"/>
        <v/>
      </c>
      <c r="K34" s="185" t="str">
        <f t="shared" ref="K34:N34" si="6">IF(K26="Not Offered","",IF(K28&gt;=$D$3*5,"Y","N"))</f>
        <v>Y</v>
      </c>
      <c r="L34" s="185" t="str">
        <f t="shared" si="6"/>
        <v>Y</v>
      </c>
      <c r="M34" s="185" t="str">
        <f t="shared" si="6"/>
        <v>Y</v>
      </c>
      <c r="N34" s="185" t="str">
        <f t="shared" si="6"/>
        <v>Y</v>
      </c>
      <c r="O34" s="185" t="str">
        <f t="shared" si="5"/>
        <v>Y</v>
      </c>
      <c r="P34" s="185" t="str">
        <f t="shared" si="5"/>
        <v>Y</v>
      </c>
      <c r="Q34" s="203" t="str">
        <f t="shared" si="5"/>
        <v/>
      </c>
      <c r="R34" s="203" t="str">
        <f t="shared" si="5"/>
        <v/>
      </c>
    </row>
    <row r="35" spans="1:18" ht="24.95" customHeight="1" x14ac:dyDescent="0.2">
      <c r="A35" s="383" t="s">
        <v>37</v>
      </c>
      <c r="B35" s="183" t="s">
        <v>39</v>
      </c>
      <c r="C35" s="193">
        <f>IF(C26="Not Offered","",IF(C31="N/A","",IF(C34="Y",C30,((ROUNDUP(($D$3*5)/C28,0))*C30))+C33+(C31*(1-$F$3)*$D$3*5)+(C32*$F$3*$D$3*5)))</f>
        <v>5201.8999999999996</v>
      </c>
      <c r="D35" s="204" t="str">
        <f t="shared" ref="D35:R35" si="7">IF(D26="Not Offered","",IF(D31="N/A","",IF(D34="Y",D30,((ROUNDUP(($D$3*5)/D28,0))*D30))+D33+(D31*(1-$F$3)*$D$3*5)+(D32*$F$3*$D$3*5)))</f>
        <v/>
      </c>
      <c r="E35" s="204" t="str">
        <f t="shared" si="7"/>
        <v/>
      </c>
      <c r="F35" s="204" t="str">
        <f t="shared" si="7"/>
        <v/>
      </c>
      <c r="G35" s="193">
        <f t="shared" si="7"/>
        <v>2883.65</v>
      </c>
      <c r="H35" s="193">
        <f t="shared" si="7"/>
        <v>5546.6180000000004</v>
      </c>
      <c r="I35" s="193">
        <f t="shared" si="7"/>
        <v>6488.2180000000008</v>
      </c>
      <c r="J35" s="204" t="str">
        <f t="shared" si="7"/>
        <v/>
      </c>
      <c r="K35" s="193">
        <f t="shared" ref="K35:N35" si="8">IF(K26="Not Offered","",IF(K31="N/A","",IF(K34="Y",K30,((ROUNDUP(($D$3*5)/K28,0))*K30))+K33+(K31*(1-$F$3)*$D$3*5)+(K32*$F$3*$D$3*5)))</f>
        <v>5093</v>
      </c>
      <c r="L35" s="193">
        <f t="shared" si="8"/>
        <v>6171</v>
      </c>
      <c r="M35" s="193">
        <f t="shared" si="8"/>
        <v>1391.5</v>
      </c>
      <c r="N35" s="193">
        <f t="shared" si="8"/>
        <v>2105</v>
      </c>
      <c r="O35" s="193">
        <f t="shared" si="7"/>
        <v>2553.1</v>
      </c>
      <c r="P35" s="193">
        <f t="shared" si="7"/>
        <v>5008.8720000000003</v>
      </c>
      <c r="Q35" s="204" t="str">
        <f t="shared" si="7"/>
        <v/>
      </c>
      <c r="R35" s="204" t="str">
        <f t="shared" si="7"/>
        <v/>
      </c>
    </row>
    <row r="36" spans="1:18" ht="24.95" customHeight="1" x14ac:dyDescent="0.2">
      <c r="A36" s="384"/>
      <c r="B36" s="183" t="s">
        <v>38</v>
      </c>
      <c r="C36" s="182">
        <f t="shared" ref="C36:N36" si="9">IF(C35="","",IF(ISNA(RANK(C35,$A35:$R35)),"",RANK(C35,$A35:$R35,1)))</f>
        <v>7</v>
      </c>
      <c r="D36" s="195" t="str">
        <f t="shared" si="9"/>
        <v/>
      </c>
      <c r="E36" s="195" t="str">
        <f t="shared" si="9"/>
        <v/>
      </c>
      <c r="F36" s="195" t="str">
        <f t="shared" si="9"/>
        <v/>
      </c>
      <c r="G36" s="182">
        <f t="shared" si="9"/>
        <v>4</v>
      </c>
      <c r="H36" s="182">
        <f t="shared" si="9"/>
        <v>8</v>
      </c>
      <c r="I36" s="182">
        <f t="shared" si="9"/>
        <v>10</v>
      </c>
      <c r="J36" s="195" t="str">
        <f t="shared" si="9"/>
        <v/>
      </c>
      <c r="K36" s="182">
        <f t="shared" si="9"/>
        <v>6</v>
      </c>
      <c r="L36" s="182">
        <f t="shared" si="9"/>
        <v>9</v>
      </c>
      <c r="M36" s="182">
        <f t="shared" si="9"/>
        <v>1</v>
      </c>
      <c r="N36" s="182">
        <f t="shared" si="9"/>
        <v>2</v>
      </c>
      <c r="O36" s="182">
        <f>IF(O35="","",IF(ISNA(RANK(O35,$A35:$R35)),"",RANK(O35,$A35:$R35,1)))</f>
        <v>3</v>
      </c>
      <c r="P36" s="182">
        <f>IF(P35="","",IF(ISNA(RANK(P35,$A35:$R35)),"",RANK(P35,$A35:$R35,1)))</f>
        <v>5</v>
      </c>
      <c r="Q36" s="195" t="str">
        <f>IF(Q35="","",IF(ISNA(RANK(Q35,$A35:$R35)),"",RANK(Q35,$A35:$R35,1)))</f>
        <v/>
      </c>
      <c r="R36" s="195" t="str">
        <f>IF(R35="","",IF(ISNA(RANK(R35,$A35:$R35)),"",RANK(R35,$A35:$R35,1)))</f>
        <v/>
      </c>
    </row>
    <row r="37" spans="1:18" s="194" customFormat="1" ht="29.45" customHeight="1" x14ac:dyDescent="0.2">
      <c r="C37" s="179" t="s">
        <v>542</v>
      </c>
      <c r="D37" s="179" t="s">
        <v>543</v>
      </c>
      <c r="E37" s="179" t="s">
        <v>544</v>
      </c>
      <c r="F37" s="179" t="s">
        <v>545</v>
      </c>
      <c r="G37" s="179" t="s">
        <v>1849</v>
      </c>
      <c r="H37" s="179" t="s">
        <v>1850</v>
      </c>
      <c r="I37" s="179" t="s">
        <v>1851</v>
      </c>
      <c r="J37" s="179" t="s">
        <v>1852</v>
      </c>
      <c r="K37" s="179" t="s">
        <v>2007</v>
      </c>
      <c r="L37" s="179" t="s">
        <v>2008</v>
      </c>
      <c r="M37" s="179" t="s">
        <v>2009</v>
      </c>
      <c r="N37" s="179" t="s">
        <v>2010</v>
      </c>
      <c r="O37" s="179" t="s">
        <v>2011</v>
      </c>
      <c r="P37" s="179" t="s">
        <v>2012</v>
      </c>
      <c r="Q37" s="179" t="s">
        <v>2013</v>
      </c>
      <c r="R37" s="179" t="s">
        <v>2014</v>
      </c>
    </row>
    <row r="38" spans="1:18" ht="24.95" customHeight="1" x14ac:dyDescent="0.2">
      <c r="A38" s="391" t="s">
        <v>299</v>
      </c>
      <c r="B38" s="392"/>
      <c r="C38" s="392"/>
      <c r="D38" s="392"/>
      <c r="E38" s="392"/>
      <c r="F38" s="392"/>
      <c r="G38" s="392"/>
      <c r="H38" s="392"/>
      <c r="I38" s="392"/>
      <c r="J38" s="392"/>
      <c r="K38" s="392"/>
      <c r="L38" s="392"/>
      <c r="M38" s="392"/>
      <c r="N38" s="392"/>
      <c r="O38" s="392"/>
      <c r="P38" s="392"/>
      <c r="Q38" s="392"/>
      <c r="R38" s="392"/>
    </row>
    <row r="39" spans="1:18" ht="24.95" customHeight="1" x14ac:dyDescent="0.2">
      <c r="A39" s="389" t="s">
        <v>4</v>
      </c>
      <c r="B39" s="389" t="s">
        <v>36</v>
      </c>
      <c r="C39" s="396" t="s">
        <v>352</v>
      </c>
      <c r="D39" s="397"/>
      <c r="E39" s="397"/>
      <c r="F39" s="397"/>
      <c r="G39" s="389" t="s">
        <v>9</v>
      </c>
      <c r="H39" s="390"/>
      <c r="I39" s="390"/>
      <c r="J39" s="390"/>
      <c r="K39" s="389" t="s">
        <v>7</v>
      </c>
      <c r="L39" s="389"/>
      <c r="M39" s="389"/>
      <c r="N39" s="389"/>
      <c r="O39" s="396" t="s">
        <v>8</v>
      </c>
      <c r="P39" s="396"/>
      <c r="Q39" s="396"/>
      <c r="R39" s="396"/>
    </row>
    <row r="40" spans="1:18" ht="24.95" customHeight="1" x14ac:dyDescent="0.2">
      <c r="A40" s="390"/>
      <c r="B40" s="390"/>
      <c r="C40" s="153" t="s">
        <v>132</v>
      </c>
      <c r="D40" s="153" t="s">
        <v>133</v>
      </c>
      <c r="E40" s="153" t="s">
        <v>134</v>
      </c>
      <c r="F40" s="153" t="s">
        <v>135</v>
      </c>
      <c r="G40" s="153" t="s">
        <v>132</v>
      </c>
      <c r="H40" s="153" t="s">
        <v>133</v>
      </c>
      <c r="I40" s="153" t="s">
        <v>134</v>
      </c>
      <c r="J40" s="153" t="s">
        <v>135</v>
      </c>
      <c r="K40" s="153" t="s">
        <v>132</v>
      </c>
      <c r="L40" s="153" t="s">
        <v>133</v>
      </c>
      <c r="M40" s="153" t="s">
        <v>134</v>
      </c>
      <c r="N40" s="153" t="s">
        <v>135</v>
      </c>
      <c r="O40" s="153" t="s">
        <v>132</v>
      </c>
      <c r="P40" s="153" t="s">
        <v>133</v>
      </c>
      <c r="Q40" s="153" t="s">
        <v>134</v>
      </c>
      <c r="R40" s="153" t="s">
        <v>135</v>
      </c>
    </row>
    <row r="41" spans="1:18" ht="24.95" customHeight="1" x14ac:dyDescent="0.2">
      <c r="A41" s="387" t="s">
        <v>31</v>
      </c>
      <c r="B41" s="181" t="s">
        <v>26</v>
      </c>
      <c r="C41" s="185" t="str">
        <f>_xlfn.XLOOKUP(C$37,Data!$A:$A,Data!$H:$H)</f>
        <v>AC6571-T</v>
      </c>
      <c r="D41" s="185" t="str">
        <f>_xlfn.XLOOKUP(D$37,Data!$A:$A,Data!$H:$H)</f>
        <v>AC7071-T</v>
      </c>
      <c r="E41" s="185" t="str">
        <f>_xlfn.XLOOKUP(E$37,Data!$A:$A,Data!$H:$H)</f>
        <v>AC7580</v>
      </c>
      <c r="F41" s="185" t="str">
        <f>_xlfn.XLOOKUP(F$37,Data!$A:$A,Data!$H:$H)</f>
        <v>AC8180</v>
      </c>
      <c r="G41" s="185" t="str">
        <f>_xlfn.XLOOKUP(G$37,Data!$A:$A,Data!$H:$H)</f>
        <v>C651ib1</v>
      </c>
      <c r="H41" s="185" t="str">
        <f>_xlfn.XLOOKUP(H$37,Data!$A:$A,Data!$H:$H)</f>
        <v>C751ib1</v>
      </c>
      <c r="I41" s="185" t="str">
        <f>_xlfn.XLOOKUP(I$37,Data!$A:$A,Data!$H:$H)</f>
        <v>Not Offered</v>
      </c>
      <c r="J41" s="185" t="str">
        <f>_xlfn.XLOOKUP(J$37,Data!$A:$A,Data!$H:$H)</f>
        <v>Not Offered</v>
      </c>
      <c r="K41" s="185" t="str">
        <f>_xlfn.XLOOKUP(K$37,Data!$A:$A,Data!$H:$H)</f>
        <v>822UG01001</v>
      </c>
      <c r="L41" s="185" t="str">
        <f>_xlfn.XLOOKUP(L$37,Data!$A:$A,Data!$H:$H)</f>
        <v>110C2G3AU0</v>
      </c>
      <c r="M41" s="185" t="str">
        <f>_xlfn.XLOOKUP(M$37,Data!$A:$A,Data!$H:$H)</f>
        <v>1102XP3AU0</v>
      </c>
      <c r="N41" s="185" t="str">
        <f>_xlfn.XLOOKUP(N$37,Data!$A:$A,Data!$H:$H)</f>
        <v>1102XN3AU0</v>
      </c>
      <c r="O41" s="185">
        <f>_xlfn.XLOOKUP(O$37,Data!$A:$A,Data!$H:$H)</f>
        <v>419338</v>
      </c>
      <c r="P41" s="185">
        <f>_xlfn.XLOOKUP(P$37,Data!$A:$A,Data!$H:$H)</f>
        <v>418170</v>
      </c>
      <c r="Q41" s="185">
        <f>_xlfn.XLOOKUP(Q$37,Data!$A:$A,Data!$H:$H)</f>
        <v>418176</v>
      </c>
      <c r="R41" s="185" t="str">
        <f>_xlfn.XLOOKUP(R$37,Data!$A:$A,Data!$H:$H)</f>
        <v>Not Offered</v>
      </c>
    </row>
    <row r="42" spans="1:18" ht="24.95" customHeight="1" x14ac:dyDescent="0.2">
      <c r="A42" s="386"/>
      <c r="B42" s="183" t="s">
        <v>43</v>
      </c>
      <c r="C42" s="182" t="str">
        <f>_xlfn.XLOOKUP(C$37,Data!$A:$A,Data!$I:$I)</f>
        <v>Apeos C6571</v>
      </c>
      <c r="D42" s="182" t="str">
        <f>_xlfn.XLOOKUP(D$37,Data!$A:$A,Data!$I:$I)</f>
        <v>Apeos C7071</v>
      </c>
      <c r="E42" s="182" t="str">
        <f>_xlfn.XLOOKUP(E$37,Data!$A:$A,Data!$I:$I)</f>
        <v>Apeos C7580</v>
      </c>
      <c r="F42" s="182" t="str">
        <f>_xlfn.XLOOKUP(F$37,Data!$A:$A,Data!$I:$I)</f>
        <v>Apeos C8180</v>
      </c>
      <c r="G42" s="182" t="str">
        <f>_xlfn.XLOOKUP(G$37,Data!$A:$A,Data!$I:$I)</f>
        <v>bizhub C651i</v>
      </c>
      <c r="H42" s="182" t="str">
        <f>_xlfn.XLOOKUP(H$37,Data!$A:$A,Data!$I:$I)</f>
        <v>bizhub C751i</v>
      </c>
      <c r="I42" s="182" t="str">
        <f>_xlfn.XLOOKUP(I$37,Data!$A:$A,Data!$I:$I)</f>
        <v>Not Offered</v>
      </c>
      <c r="J42" s="182" t="str">
        <f>_xlfn.XLOOKUP(J$37,Data!$A:$A,Data!$I:$I)</f>
        <v>Not Offered</v>
      </c>
      <c r="K42" s="182" t="str">
        <f>_xlfn.XLOOKUP(K$37,Data!$A:$A,Data!$I:$I)</f>
        <v>TASKalfa MZ6001ci</v>
      </c>
      <c r="L42" s="182" t="str">
        <f>_xlfn.XLOOKUP(L$37,Data!$A:$A,Data!$I:$I)</f>
        <v>TASKalfa MZ7001ci</v>
      </c>
      <c r="M42" s="182" t="str">
        <f>_xlfn.XLOOKUP(M$37,Data!$A:$A,Data!$I:$I)</f>
        <v>TASKalfa 7353ci</v>
      </c>
      <c r="N42" s="182" t="str">
        <f>_xlfn.XLOOKUP(N$37,Data!$A:$A,Data!$I:$I)</f>
        <v>TASKalfa 8353ci</v>
      </c>
      <c r="O42" s="182" t="str">
        <f>_xlfn.XLOOKUP(O$37,Data!$A:$A,Data!$I:$I)</f>
        <v>IM C6010</v>
      </c>
      <c r="P42" s="182" t="str">
        <f>_xlfn.XLOOKUP(P$37,Data!$A:$A,Data!$I:$I)</f>
        <v>IM C6500</v>
      </c>
      <c r="Q42" s="182" t="str">
        <f>_xlfn.XLOOKUP(Q$37,Data!$A:$A,Data!$I:$I)</f>
        <v>IM C8000</v>
      </c>
      <c r="R42" s="182" t="str">
        <f>_xlfn.XLOOKUP(R$37,Data!$A:$A,Data!$I:$I)</f>
        <v>Not offered</v>
      </c>
    </row>
    <row r="43" spans="1:18" ht="24.95" customHeight="1" x14ac:dyDescent="0.2">
      <c r="A43" s="386"/>
      <c r="B43" s="183" t="s">
        <v>29</v>
      </c>
      <c r="C43" s="182">
        <f>IF(C$41="Not Offered","",VLOOKUP(C$41,Data!$H:$BC,3,FALSE))</f>
        <v>65</v>
      </c>
      <c r="D43" s="182">
        <f>IF(D$41="Not Offered","",VLOOKUP(D$41,Data!$H:$BC,3,FALSE))</f>
        <v>70</v>
      </c>
      <c r="E43" s="182">
        <f>IF(E$41="Not Offered","",VLOOKUP(E$41,Data!$H:$BC,3,FALSE))</f>
        <v>75</v>
      </c>
      <c r="F43" s="182">
        <f>IF(F$41="Not Offered","",VLOOKUP(F$41,Data!$H:$BC,3,FALSE))</f>
        <v>81</v>
      </c>
      <c r="G43" s="182">
        <f>IF(G$41="Not Offered","",VLOOKUP(G$41,Data!$H:$BC,3,FALSE))</f>
        <v>65</v>
      </c>
      <c r="H43" s="182">
        <f>IF(H$41="Not Offered","",VLOOKUP(H$41,Data!$H:$BC,3,FALSE))</f>
        <v>75</v>
      </c>
      <c r="I43" s="195" t="str">
        <f>IF(I$41="Not Offered","",VLOOKUP(I$41,Data!$H:$BC,3,FALSE))</f>
        <v/>
      </c>
      <c r="J43" s="195" t="str">
        <f>IF(J$41="Not Offered","",VLOOKUP(J$41,Data!$H:$BC,3,FALSE))</f>
        <v/>
      </c>
      <c r="K43" s="182">
        <f>IF(K$41="Not Offered","",VLOOKUP(K$41,Data!$H:$BC,3,FALSE))</f>
        <v>60</v>
      </c>
      <c r="L43" s="182">
        <f>IF(L$41="Not Offered","",VLOOKUP(L$41,Data!$H:$BC,3,FALSE))</f>
        <v>70</v>
      </c>
      <c r="M43" s="182">
        <f>IF(M$41="Not Offered","",VLOOKUP(M$41,Data!$H:$BC,3,FALSE))</f>
        <v>73</v>
      </c>
      <c r="N43" s="182">
        <f>IF(N$41="Not Offered","",VLOOKUP(N$41,Data!$H:$BC,3,FALSE))</f>
        <v>83</v>
      </c>
      <c r="O43" s="182">
        <f>IF(O$41="Not Offered","",VLOOKUP(O$41,Data!$H:$BC,3,FALSE))</f>
        <v>60</v>
      </c>
      <c r="P43" s="182">
        <f>IF(P$41="Not Offered","",VLOOKUP(P$41,Data!$H:$BC,3,FALSE))</f>
        <v>65</v>
      </c>
      <c r="Q43" s="182">
        <f>IF(Q$41="Not Offered","",VLOOKUP(Q$41,Data!$H:$BC,3,FALSE))</f>
        <v>80</v>
      </c>
      <c r="R43" s="195" t="str">
        <f>IF(R$41="Not Offered","",VLOOKUP(R$41,Data!$H:$BC,3,FALSE))</f>
        <v/>
      </c>
    </row>
    <row r="44" spans="1:18" ht="24.95" customHeight="1" x14ac:dyDescent="0.2">
      <c r="A44" s="386"/>
      <c r="B44" s="183" t="s">
        <v>27</v>
      </c>
      <c r="C44" s="184" t="str">
        <f>IF(C$41="Not Offered","",VLOOKUP(C$41,Data!$H:$BC,4,FALSE))</f>
        <v>2,700,00</v>
      </c>
      <c r="D44" s="184">
        <f>IF(D$41="Not Offered","",VLOOKUP(D$41,Data!$H:$BC,4,FALSE))</f>
        <v>3000000</v>
      </c>
      <c r="E44" s="184">
        <f>IF(E$41="Not Offered","",VLOOKUP(E$41,Data!$H:$BC,4,FALSE))</f>
        <v>4800000</v>
      </c>
      <c r="F44" s="184">
        <f>IF(F$41="Not Offered","",VLOOKUP(F$41,Data!$H:$BC,4,FALSE))</f>
        <v>4800000</v>
      </c>
      <c r="G44" s="184">
        <f>IF(G$41="Not Offered","",VLOOKUP(G$41,Data!$H:$BC,4,FALSE))</f>
        <v>3200000</v>
      </c>
      <c r="H44" s="184">
        <f>IF(H$41="Not Offered","",VLOOKUP(H$41,Data!$H:$BC,4,FALSE))</f>
        <v>5000000</v>
      </c>
      <c r="I44" s="196" t="str">
        <f>IF(I$41="Not Offered","",VLOOKUP(I$41,Data!$H:$BC,4,FALSE))</f>
        <v/>
      </c>
      <c r="J44" s="196" t="str">
        <f>IF(J$41="Not Offered","",VLOOKUP(J$41,Data!$H:$BC,4,FALSE))</f>
        <v/>
      </c>
      <c r="K44" s="184">
        <f>IF(K$41="Not Offered","",VLOOKUP(K$41,Data!$H:$BC,4,FALSE))</f>
        <v>2500000</v>
      </c>
      <c r="L44" s="184">
        <f>IF(L$41="Not Offered","",VLOOKUP(L$41,Data!$H:$BC,4,FALSE))</f>
        <v>2800000</v>
      </c>
      <c r="M44" s="184">
        <f>IF(M$41="Not Offered","",VLOOKUP(M$41,Data!$H:$BC,4,FALSE))</f>
        <v>5000000</v>
      </c>
      <c r="N44" s="184">
        <f>IF(N$41="Not Offered","",VLOOKUP(N$41,Data!$H:$BC,4,FALSE))</f>
        <v>5000000</v>
      </c>
      <c r="O44" s="184">
        <f>IF(O$41="Not Offered","",VLOOKUP(O$41,Data!$H:$BC,4,FALSE))</f>
        <v>3000000</v>
      </c>
      <c r="P44" s="184">
        <f>IF(P$41="Not Offered","",VLOOKUP(P$41,Data!$H:$BC,4,FALSE))</f>
        <v>9000000</v>
      </c>
      <c r="Q44" s="184">
        <f>IF(Q$41="Not Offered","",VLOOKUP(Q$41,Data!$H:$BC,4,FALSE))</f>
        <v>9000000</v>
      </c>
      <c r="R44" s="196" t="str">
        <f>IF(R$41="Not Offered","",VLOOKUP(R$41,Data!$H:$BC,4,FALSE))</f>
        <v/>
      </c>
    </row>
    <row r="45" spans="1:18" ht="24.95" customHeight="1" x14ac:dyDescent="0.2">
      <c r="A45" s="384"/>
      <c r="B45" s="183" t="s">
        <v>28</v>
      </c>
      <c r="C45" s="184">
        <f>IF(C$41="Not Offered","",VLOOKUP(C$41,Data!$H:$BC,5,FALSE))</f>
        <v>342000</v>
      </c>
      <c r="D45" s="184">
        <f>IF(D$41="Not Offered","",VLOOKUP(D$41,Data!$H:$BC,5,FALSE))</f>
        <v>381000</v>
      </c>
      <c r="E45" s="184">
        <f>IF(E$41="Not Offered","",VLOOKUP(E$41,Data!$H:$BC,5,FALSE))</f>
        <v>422000</v>
      </c>
      <c r="F45" s="184">
        <f>IF(F$41="Not Offered","",VLOOKUP(F$41,Data!$H:$BC,5,FALSE))</f>
        <v>422000</v>
      </c>
      <c r="G45" s="184">
        <f>IF(G$41="Not Offered","",VLOOKUP(G$41,Data!$H:$BC,5,FALSE))</f>
        <v>53333</v>
      </c>
      <c r="H45" s="184">
        <f>IF(H$41="Not Offered","",VLOOKUP(H$41,Data!$H:$BC,5,FALSE))</f>
        <v>83333</v>
      </c>
      <c r="I45" s="196" t="str">
        <f>IF(I$41="Not Offered","",VLOOKUP(I$41,Data!$H:$BC,5,FALSE))</f>
        <v/>
      </c>
      <c r="J45" s="196" t="str">
        <f>IF(J$41="Not Offered","",VLOOKUP(J$41,Data!$H:$BC,5,FALSE))</f>
        <v/>
      </c>
      <c r="K45" s="184">
        <f>IF(K$41="Not Offered","",VLOOKUP(K$41,Data!$H:$BC,5,FALSE))</f>
        <v>41600</v>
      </c>
      <c r="L45" s="184">
        <f>IF(L$41="Not Offered","",VLOOKUP(L$41,Data!$H:$BC,5,FALSE))</f>
        <v>46600</v>
      </c>
      <c r="M45" s="184">
        <f>IF(M$41="Not Offered","",VLOOKUP(M$41,Data!$H:$BC,5,FALSE))</f>
        <v>83000</v>
      </c>
      <c r="N45" s="184">
        <f>IF(N$41="Not Offered","",VLOOKUP(N$41,Data!$H:$BC,5,FALSE))</f>
        <v>83000</v>
      </c>
      <c r="O45" s="184">
        <f>IF(O$41="Not Offered","",VLOOKUP(O$41,Data!$H:$BC,5,FALSE))</f>
        <v>50000</v>
      </c>
      <c r="P45" s="184">
        <f>IF(P$41="Not Offered","",VLOOKUP(P$41,Data!$H:$BC,5,FALSE))</f>
        <v>150000</v>
      </c>
      <c r="Q45" s="184">
        <f>IF(Q$41="Not Offered","",VLOOKUP(Q$41,Data!$H:$BC,5,FALSE))</f>
        <v>150000</v>
      </c>
      <c r="R45" s="196" t="str">
        <f>IF(R$41="Not Offered","",VLOOKUP(R$41,Data!$H:$BC,5,FALSE))</f>
        <v/>
      </c>
    </row>
    <row r="46" spans="1:18" ht="24.95" customHeight="1" x14ac:dyDescent="0.2">
      <c r="A46" s="383" t="s">
        <v>34</v>
      </c>
      <c r="B46" s="183" t="s">
        <v>35</v>
      </c>
      <c r="C46" s="186">
        <f>IF(C$41="Not Offered","",VLOOKUP(C$41,Data!$H:$BC,6,FALSE))</f>
        <v>6927.8</v>
      </c>
      <c r="D46" s="187">
        <f>IF(D$41="Not Offered","",VLOOKUP(D$41,Data!$H:$BC,6,FALSE))</f>
        <v>9054.1</v>
      </c>
      <c r="E46" s="186">
        <f>IF(E$41="Not Offered","",VLOOKUP(E$41,Data!$H:$BC,6,FALSE))</f>
        <v>14714.7</v>
      </c>
      <c r="F46" s="187">
        <f>IF(F$41="Not Offered","",VLOOKUP(F$41,Data!$H:$BC,6,FALSE))</f>
        <v>16254.7</v>
      </c>
      <c r="G46" s="186">
        <f>IF(G$41="Not Offered","",VLOOKUP(G$41,Data!$H:$BC,6,FALSE))</f>
        <v>8489.1180000000004</v>
      </c>
      <c r="H46" s="187">
        <f>IF(H$41="Not Offered","",VLOOKUP(H$41,Data!$H:$BC,6,FALSE))</f>
        <v>11534.6</v>
      </c>
      <c r="I46" s="198" t="str">
        <f>IF(I$41="Not Offered","",VLOOKUP(I$41,Data!$H:$BC,6,FALSE))</f>
        <v/>
      </c>
      <c r="J46" s="197" t="str">
        <f>IF(J$41="Not Offered","",VLOOKUP(J$41,Data!$H:$BC,6,FALSE))</f>
        <v/>
      </c>
      <c r="K46" s="186">
        <f>IF(K$41="Not Offered","",VLOOKUP(K$41,Data!$H:$BC,6,FALSE))</f>
        <v>7216</v>
      </c>
      <c r="L46" s="186">
        <f>IF(L$41="Not Offered","",VLOOKUP(L$41,Data!$H:$BC,6,FALSE))</f>
        <v>10043</v>
      </c>
      <c r="M46" s="186">
        <f>IF(M$41="Not Offered","",VLOOKUP(M$41,Data!$H:$BC,6,FALSE))</f>
        <v>11886.6</v>
      </c>
      <c r="N46" s="186">
        <f>IF(N$41="Not Offered","",VLOOKUP(N$41,Data!$H:$BC,6,FALSE))</f>
        <v>13581.7</v>
      </c>
      <c r="O46" s="186">
        <f>IF(O$41="Not Offered","",VLOOKUP(O$41,Data!$H:$BC,6,FALSE))</f>
        <v>6206.1120000000001</v>
      </c>
      <c r="P46" s="187">
        <f>IF(P$41="Not Offered","",VLOOKUP(P$41,Data!$H:$BC,6,FALSE))</f>
        <v>10807.5</v>
      </c>
      <c r="Q46" s="186">
        <f>IF(Q$41="Not Offered","",VLOOKUP(Q$41,Data!$H:$BC,6,FALSE))</f>
        <v>11378.4</v>
      </c>
      <c r="R46" s="197" t="str">
        <f>IF(R$41="Not Offered","",VLOOKUP(R$41,Data!$H:$BC,6,FALSE))</f>
        <v/>
      </c>
    </row>
    <row r="47" spans="1:18" ht="24.95" customHeight="1" x14ac:dyDescent="0.2">
      <c r="A47" s="387"/>
      <c r="B47" s="183" t="str">
        <f>$B$3&amp;" BW CPC"</f>
        <v>Zone 1 (Perth Metro) BW CPC</v>
      </c>
      <c r="C47" s="188">
        <f>IF(C$41="Not Offered","",VLOOKUP(C$41,Data!$H:$AM,5+2*(MATCH($B$3,Locations,0)),FALSE))</f>
        <v>5.9344999999999997E-3</v>
      </c>
      <c r="D47" s="189">
        <f>IF(D$41="Not Offered","",VLOOKUP(D$41,Data!$H:$AM,5+2*(MATCH($B$3,Locations,0)),FALSE))</f>
        <v>5.9344999999999997E-3</v>
      </c>
      <c r="E47" s="188">
        <f>IF(E$41="Not Offered","",VLOOKUP(E$41,Data!$H:$AM,5+2*(MATCH($B$3,Locations,0)),FALSE))</f>
        <v>8.8000000000000005E-3</v>
      </c>
      <c r="F47" s="189">
        <f>IF(F$41="Not Offered","",VLOOKUP(F$41,Data!$H:$AM,5+2*(MATCH($B$3,Locations,0)),FALSE))</f>
        <v>8.8000000000000005E-3</v>
      </c>
      <c r="G47" s="188">
        <f>IF(G$41="Not Offered","",VLOOKUP(G$41,Data!$H:$AM,5+2*(MATCH($B$3,Locations,0)),FALSE))</f>
        <v>5.5000000000000005E-3</v>
      </c>
      <c r="H47" s="189">
        <f>IF(H$41="Not Offered","",VLOOKUP(H$41,Data!$H:$AM,5+2*(MATCH($B$3,Locations,0)),FALSE))</f>
        <v>5.5000000000000005E-3</v>
      </c>
      <c r="I47" s="200" t="str">
        <f>IF(I$41="Not Offered","",VLOOKUP(I$41,Data!$H:$AM,5+2*(MATCH($B$3,Locations,0)),FALSE))</f>
        <v/>
      </c>
      <c r="J47" s="199" t="str">
        <f>IF(J$41="Not Offered","",VLOOKUP(J$41,Data!$H:$AM,5+2*(MATCH($B$3,Locations,0)),FALSE))</f>
        <v/>
      </c>
      <c r="K47" s="188">
        <f>IF(K$41="Not Offered","",VLOOKUP(K$41,Data!$H:$AM,5+2*(MATCH($B$3,Locations,0)),FALSE))</f>
        <v>5.28E-3</v>
      </c>
      <c r="L47" s="188">
        <f>IF(L$41="Not Offered","",VLOOKUP(L$41,Data!$H:$AM,5+2*(MATCH($B$3,Locations,0)),FALSE))</f>
        <v>5.28E-3</v>
      </c>
      <c r="M47" s="188">
        <f>IF(M$41="Not Offered","",VLOOKUP(M$41,Data!$H:$AM,5+2*(MATCH($B$3,Locations,0)),FALSE))</f>
        <v>5.28E-3</v>
      </c>
      <c r="N47" s="188">
        <f>IF(N$41="Not Offered","",VLOOKUP(N$41,Data!$H:$AM,5+2*(MATCH($B$3,Locations,0)),FALSE))</f>
        <v>5.28E-3</v>
      </c>
      <c r="O47" s="188">
        <f>IF(O$41="Not Offered","",VLOOKUP(O$41,Data!$H:$AM,5+2*(MATCH($B$3,Locations,0)),FALSE))</f>
        <v>5.0600000000000003E-3</v>
      </c>
      <c r="P47" s="189">
        <f>IF(P$41="Not Offered","",VLOOKUP(P$41,Data!$H:$AM,5+2*(MATCH($B$3,Locations,0)),FALSE))</f>
        <v>5.0600000000000003E-3</v>
      </c>
      <c r="Q47" s="188">
        <f>IF(Q$41="Not Offered","",VLOOKUP(Q$41,Data!$H:$AM,5+2*(MATCH($B$3,Locations,0)),FALSE))</f>
        <v>5.0600000000000003E-3</v>
      </c>
      <c r="R47" s="199" t="str">
        <f>IF(R$41="Not Offered","",VLOOKUP(R$41,Data!$H:$AM,5+2*(MATCH($B$3,Locations,0)),FALSE))</f>
        <v/>
      </c>
    </row>
    <row r="48" spans="1:18" ht="24.95" customHeight="1" x14ac:dyDescent="0.2">
      <c r="A48" s="387"/>
      <c r="B48" s="183" t="str">
        <f>$B$3&amp;" Colour CPC"</f>
        <v>Zone 1 (Perth Metro) Colour CPC</v>
      </c>
      <c r="C48" s="188">
        <f>IF(C$41="Not Offered","",VLOOKUP(C$41,Data!$H:$AM,6+2*(MATCH($B$3,Locations,0)),FALSE))</f>
        <v>5.9345000000000002E-2</v>
      </c>
      <c r="D48" s="189">
        <f>IF(D$41="Not Offered","",VLOOKUP(D$41,Data!$H:$AM,6+2*(MATCH($B$3,Locations,0)),FALSE))</f>
        <v>5.9345000000000002E-2</v>
      </c>
      <c r="E48" s="188">
        <f>IF(E$41="Not Offered","",VLOOKUP(E$41,Data!$H:$AM,6+2*(MATCH($B$3,Locations,0)),FALSE))</f>
        <v>5.9345000000000002E-2</v>
      </c>
      <c r="F48" s="189">
        <f>IF(F$41="Not Offered","",VLOOKUP(F$41,Data!$H:$AM,6+2*(MATCH($B$3,Locations,0)),FALSE))</f>
        <v>5.9345000000000002E-2</v>
      </c>
      <c r="G48" s="188">
        <f>IF(G$41="Not Offered","",VLOOKUP(G$41,Data!$H:$AM,6+2*(MATCH($B$3,Locations,0)),FALSE))</f>
        <v>5.3900000000000003E-2</v>
      </c>
      <c r="H48" s="189">
        <f>IF(H$41="Not Offered","",VLOOKUP(H$41,Data!$H:$AM,6+2*(MATCH($B$3,Locations,0)),FALSE))</f>
        <v>5.3900000000000003E-2</v>
      </c>
      <c r="I48" s="200" t="str">
        <f>IF(I$41="Not Offered","",VLOOKUP(I$41,Data!$H:$AM,6+2*(MATCH($B$3,Locations,0)),FALSE))</f>
        <v/>
      </c>
      <c r="J48" s="199" t="str">
        <f>IF(J$41="Not Offered","",VLOOKUP(J$41,Data!$H:$AM,6+2*(MATCH($B$3,Locations,0)),FALSE))</f>
        <v/>
      </c>
      <c r="K48" s="188">
        <f>IF(K$41="Not Offered","",VLOOKUP(K$41,Data!$H:$AM,6+2*(MATCH($B$3,Locations,0)),FALSE))</f>
        <v>5.28E-2</v>
      </c>
      <c r="L48" s="188">
        <f>IF(L$41="Not Offered","",VLOOKUP(L$41,Data!$H:$AM,6+2*(MATCH($B$3,Locations,0)),FALSE))</f>
        <v>5.28E-2</v>
      </c>
      <c r="M48" s="188">
        <f>IF(M$41="Not Offered","",VLOOKUP(M$41,Data!$H:$AM,6+2*(MATCH($B$3,Locations,0)),FALSE))</f>
        <v>5.28E-2</v>
      </c>
      <c r="N48" s="188">
        <f>IF(N$41="Not Offered","",VLOOKUP(N$41,Data!$H:$AM,6+2*(MATCH($B$3,Locations,0)),FALSE))</f>
        <v>5.28E-2</v>
      </c>
      <c r="O48" s="188">
        <f>IF(O$41="Not Offered","",VLOOKUP(O$41,Data!$H:$AM,6+2*(MATCH($B$3,Locations,0)),FALSE))</f>
        <v>5.0600000000000006E-2</v>
      </c>
      <c r="P48" s="189">
        <f>IF(P$41="Not Offered","",VLOOKUP(P$41,Data!$H:$AM,6+2*(MATCH($B$3,Locations,0)),FALSE))</f>
        <v>5.0600000000000006E-2</v>
      </c>
      <c r="Q48" s="188">
        <f>IF(Q$41="Not Offered","",VLOOKUP(Q$41,Data!$H:$AM,6+2*(MATCH($B$3,Locations,0)),FALSE))</f>
        <v>5.0600000000000006E-2</v>
      </c>
      <c r="R48" s="199" t="str">
        <f>IF(R$41="Not Offered","",VLOOKUP(R$41,Data!$H:$AM,6+2*(MATCH($B$3,Locations,0)),FALSE))</f>
        <v/>
      </c>
    </row>
    <row r="49" spans="1:18" ht="24.95" customHeight="1" x14ac:dyDescent="0.2">
      <c r="A49" s="388"/>
      <c r="B49" s="183" t="str">
        <f>$B$3&amp;" Surcharge &amp; Installation"</f>
        <v>Zone 1 (Perth Metro) Surcharge &amp; Installation</v>
      </c>
      <c r="C49" s="190">
        <f>IF(C41="Not Offered","",IF($B$3="Zone 1 (Perth Metro)",0,VLOOKUP(C41,Data!$H:$BL,44+(MATCH($B$3,Locations,0)),FALSE)))</f>
        <v>0</v>
      </c>
      <c r="D49" s="191">
        <f>IF(D41="Not Offered","",IF($B$3="Zone 1 (Perth Metro)",0,VLOOKUP(D41,Data!$H:$BL,44+(MATCH($B$3,Locations,0)),FALSE)))</f>
        <v>0</v>
      </c>
      <c r="E49" s="190">
        <f>IF(E41="Not Offered","",IF($B$3="Zone 1 (Perth Metro)",0,VLOOKUP(E41,Data!$H:$BL,44+(MATCH($B$3,Locations,0)),FALSE)))</f>
        <v>0</v>
      </c>
      <c r="F49" s="191">
        <f>IF(F41="Not Offered","",IF($B$3="Zone 1 (Perth Metro)",0,VLOOKUP(F41,Data!$H:$BL,44+(MATCH($B$3,Locations,0)),FALSE)))</f>
        <v>0</v>
      </c>
      <c r="G49" s="190">
        <f>IF(G41="Not Offered","",IF($B$3="Zone 1 (Perth Metro)",0,VLOOKUP(G41,Data!$H:$BL,44+(MATCH($B$3,Locations,0)),FALSE)))</f>
        <v>0</v>
      </c>
      <c r="H49" s="191">
        <f>IF(H41="Not Offered","",IF($B$3="Zone 1 (Perth Metro)",0,VLOOKUP(H41,Data!$H:$BL,44+(MATCH($B$3,Locations,0)),FALSE)))</f>
        <v>0</v>
      </c>
      <c r="I49" s="202" t="str">
        <f>IF(I41="Not Offered","",IF($B$3="Zone 1 (Perth Metro)",0,VLOOKUP(I41,Data!$H:$BL,44+(MATCH($B$3,Locations,0)),FALSE)))</f>
        <v/>
      </c>
      <c r="J49" s="201" t="str">
        <f>IF(J41="Not Offered","",IF($B$3="Zone 1 (Perth Metro)",0,VLOOKUP(J41,Data!$H:$BL,44+(MATCH($B$3,Locations,0)),FALSE)))</f>
        <v/>
      </c>
      <c r="K49" s="190">
        <f>IF(K41="Not Offered","",IF($B$3="Zone 1 (Perth Metro)",0,VLOOKUP(K41,Data!$H:$BL,44+(MATCH($B$3,Locations,0)),FALSE)))</f>
        <v>0</v>
      </c>
      <c r="L49" s="190">
        <f>IF(L41="Not Offered","",IF($B$3="Zone 1 (Perth Metro)",0,VLOOKUP(L41,Data!$H:$BL,44+(MATCH($B$3,Locations,0)),FALSE)))</f>
        <v>0</v>
      </c>
      <c r="M49" s="190">
        <f>IF(M41="Not Offered","",IF($B$3="Zone 1 (Perth Metro)",0,VLOOKUP(M41,Data!$H:$BL,44+(MATCH($B$3,Locations,0)),FALSE)))</f>
        <v>0</v>
      </c>
      <c r="N49" s="190">
        <f>IF(N41="Not Offered","",IF($B$3="Zone 1 (Perth Metro)",0,VLOOKUP(N41,Data!$H:$BL,44+(MATCH($B$3,Locations,0)),FALSE)))</f>
        <v>0</v>
      </c>
      <c r="O49" s="190">
        <f>IF(O41="Not Offered","",IF($B$3="Zone 1 (Perth Metro)",0,VLOOKUP(O41,Data!$H:$BL,44+(MATCH($B$3,Locations,0)),FALSE)))</f>
        <v>0</v>
      </c>
      <c r="P49" s="191">
        <f>IF(P41="Not Offered","",IF($B$3="Zone 1 (Perth Metro)",0,VLOOKUP(P41,Data!$H:$BL,44+(MATCH($B$3,Locations,0)),FALSE)))</f>
        <v>0</v>
      </c>
      <c r="Q49" s="190">
        <f>IF(Q41="Not Offered","",IF($B$3="Zone 1 (Perth Metro)",0,VLOOKUP(Q41,Data!$H:$BL,44+(MATCH($B$3,Locations,0)),FALSE)))</f>
        <v>0</v>
      </c>
      <c r="R49" s="201" t="str">
        <f>IF(R41="Not Offered","",IF($B$3="Zone 1 (Perth Metro)",0,VLOOKUP(R41,Data!$H:$BL,44+(MATCH($B$3,Locations,0)),FALSE)))</f>
        <v/>
      </c>
    </row>
    <row r="50" spans="1:18" ht="24.95" customHeight="1" x14ac:dyDescent="0.2">
      <c r="A50" s="192" t="s">
        <v>41</v>
      </c>
      <c r="B50" s="183" t="s">
        <v>42</v>
      </c>
      <c r="C50" s="185" t="str">
        <f>IF(C42="Not Offered","",IF(C44&gt;=$D$3*5,"Y","N"))</f>
        <v>Y</v>
      </c>
      <c r="D50" s="185" t="str">
        <f t="shared" ref="D50:R50" si="10">IF(D42="Not Offered","",IF(D44&gt;=$D$3*5,"Y","N"))</f>
        <v>Y</v>
      </c>
      <c r="E50" s="185" t="str">
        <f t="shared" si="10"/>
        <v>Y</v>
      </c>
      <c r="F50" s="185" t="str">
        <f t="shared" si="10"/>
        <v>Y</v>
      </c>
      <c r="G50" s="185" t="str">
        <f t="shared" si="10"/>
        <v>Y</v>
      </c>
      <c r="H50" s="185" t="str">
        <f t="shared" si="10"/>
        <v>Y</v>
      </c>
      <c r="I50" s="203" t="str">
        <f t="shared" si="10"/>
        <v/>
      </c>
      <c r="J50" s="203" t="str">
        <f t="shared" si="10"/>
        <v/>
      </c>
      <c r="K50" s="185" t="str">
        <f t="shared" ref="K50:N50" si="11">IF(K42="Not Offered","",IF(K44&gt;=$D$3*5,"Y","N"))</f>
        <v>Y</v>
      </c>
      <c r="L50" s="185" t="str">
        <f t="shared" si="11"/>
        <v>Y</v>
      </c>
      <c r="M50" s="185" t="str">
        <f t="shared" si="11"/>
        <v>Y</v>
      </c>
      <c r="N50" s="185" t="str">
        <f t="shared" si="11"/>
        <v>Y</v>
      </c>
      <c r="O50" s="185" t="str">
        <f t="shared" si="10"/>
        <v>Y</v>
      </c>
      <c r="P50" s="185" t="str">
        <f t="shared" si="10"/>
        <v>Y</v>
      </c>
      <c r="Q50" s="185" t="str">
        <f t="shared" si="10"/>
        <v>Y</v>
      </c>
      <c r="R50" s="203" t="str">
        <f t="shared" si="10"/>
        <v/>
      </c>
    </row>
    <row r="51" spans="1:18" ht="24.95" customHeight="1" x14ac:dyDescent="0.2">
      <c r="A51" s="383" t="s">
        <v>37</v>
      </c>
      <c r="B51" s="183" t="s">
        <v>39</v>
      </c>
      <c r="C51" s="193">
        <f>IF(C42="Not Offered","",IF(C47="N/A","",IF(C50="Y",C46,((ROUNDUP(($D$3*5)/C44,0))*C46))+C49+(C47*(1-$F$3)*$D$3*5)+(C48*$F$3*$D$3*5)))</f>
        <v>6927.8</v>
      </c>
      <c r="D51" s="193">
        <f t="shared" ref="D51:R51" si="12">IF(D42="Not Offered","",IF(D47="N/A","",IF(D50="Y",D46,((ROUNDUP(($D$3*5)/D44,0))*D46))+D49+(D47*(1-$F$3)*$D$3*5)+(D48*$F$3*$D$3*5)))</f>
        <v>9054.1</v>
      </c>
      <c r="E51" s="193">
        <f t="shared" si="12"/>
        <v>14714.7</v>
      </c>
      <c r="F51" s="193">
        <f t="shared" si="12"/>
        <v>16254.7</v>
      </c>
      <c r="G51" s="193">
        <f t="shared" si="12"/>
        <v>8489.1180000000004</v>
      </c>
      <c r="H51" s="193">
        <f t="shared" si="12"/>
        <v>11534.6</v>
      </c>
      <c r="I51" s="204" t="str">
        <f t="shared" si="12"/>
        <v/>
      </c>
      <c r="J51" s="204" t="str">
        <f t="shared" si="12"/>
        <v/>
      </c>
      <c r="K51" s="193">
        <f t="shared" ref="K51:N51" si="13">IF(K42="Not Offered","",IF(K47="N/A","",IF(K50="Y",K46,((ROUNDUP(($D$3*5)/K44,0))*K46))+K49+(K47*(1-$F$3)*$D$3*5)+(K48*$F$3*$D$3*5)))</f>
        <v>7216</v>
      </c>
      <c r="L51" s="193">
        <f t="shared" si="13"/>
        <v>10043</v>
      </c>
      <c r="M51" s="193">
        <f t="shared" si="13"/>
        <v>11886.6</v>
      </c>
      <c r="N51" s="193">
        <f t="shared" si="13"/>
        <v>13581.7</v>
      </c>
      <c r="O51" s="193">
        <f t="shared" si="12"/>
        <v>6206.1120000000001</v>
      </c>
      <c r="P51" s="193">
        <f t="shared" si="12"/>
        <v>10807.5</v>
      </c>
      <c r="Q51" s="193">
        <f t="shared" si="12"/>
        <v>11378.4</v>
      </c>
      <c r="R51" s="204" t="str">
        <f t="shared" si="12"/>
        <v/>
      </c>
    </row>
    <row r="52" spans="1:18" ht="24.95" customHeight="1" x14ac:dyDescent="0.2">
      <c r="A52" s="384"/>
      <c r="B52" s="183" t="s">
        <v>38</v>
      </c>
      <c r="C52" s="182">
        <f t="shared" ref="C52:N52" si="14">IF(C51="","",IF(ISNA(RANK(C51,$A51:$R51)),"",RANK(C51,$A51:$R51,1)))</f>
        <v>2</v>
      </c>
      <c r="D52" s="182">
        <f t="shared" si="14"/>
        <v>5</v>
      </c>
      <c r="E52" s="182">
        <f t="shared" si="14"/>
        <v>12</v>
      </c>
      <c r="F52" s="182">
        <f t="shared" si="14"/>
        <v>13</v>
      </c>
      <c r="G52" s="182">
        <f t="shared" si="14"/>
        <v>4</v>
      </c>
      <c r="H52" s="182">
        <f t="shared" si="14"/>
        <v>9</v>
      </c>
      <c r="I52" s="195" t="str">
        <f t="shared" si="14"/>
        <v/>
      </c>
      <c r="J52" s="195" t="str">
        <f t="shared" si="14"/>
        <v/>
      </c>
      <c r="K52" s="182">
        <f t="shared" si="14"/>
        <v>3</v>
      </c>
      <c r="L52" s="182">
        <f t="shared" si="14"/>
        <v>6</v>
      </c>
      <c r="M52" s="182">
        <f t="shared" si="14"/>
        <v>10</v>
      </c>
      <c r="N52" s="182">
        <f t="shared" si="14"/>
        <v>11</v>
      </c>
      <c r="O52" s="182">
        <f>IF(O51="","",IF(ISNA(RANK(O51,$A51:$R51)),"",RANK(O51,$A51:$R51,1)))</f>
        <v>1</v>
      </c>
      <c r="P52" s="182">
        <f>IF(P51="","",IF(ISNA(RANK(P51,$A51:$R51)),"",RANK(P51,$A51:$R51,1)))</f>
        <v>7</v>
      </c>
      <c r="Q52" s="182">
        <f>IF(Q51="","",IF(ISNA(RANK(Q51,$A51:$R51)),"",RANK(Q51,$A51:$R51,1)))</f>
        <v>8</v>
      </c>
      <c r="R52" s="195" t="str">
        <f>IF(R51="","",IF(ISNA(RANK(R51,$A51:$R51)),"",RANK(R51,$A51:$R51,1)))</f>
        <v/>
      </c>
    </row>
    <row r="53" spans="1:18" x14ac:dyDescent="0.2"/>
    <row r="68" x14ac:dyDescent="0.2"/>
  </sheetData>
  <sheetProtection algorithmName="SHA-512" hashValue="dAL1mOOdTT7gMzsjufzYl8vjjPpKc0w4tHsKj2RMiVBh4guD/tCXT2vQl5srSbAJc8VoVx5Ly1UrNQG47PhpBA==" saltValue="dhSXJXnTtcSRtdNzyZq5CA==" spinCount="100000" sheet="1" formatCells="0" formatColumns="0" formatRows="0" sort="0" autoFilter="0"/>
  <mergeCells count="33">
    <mergeCell ref="A1:R1"/>
    <mergeCell ref="A19:A20"/>
    <mergeCell ref="A2:F2"/>
    <mergeCell ref="A7:A8"/>
    <mergeCell ref="H2:L2"/>
    <mergeCell ref="K39:N39"/>
    <mergeCell ref="B23:B24"/>
    <mergeCell ref="K7:N7"/>
    <mergeCell ref="K23:N23"/>
    <mergeCell ref="A6:R6"/>
    <mergeCell ref="A22:R22"/>
    <mergeCell ref="A23:A24"/>
    <mergeCell ref="O7:R7"/>
    <mergeCell ref="O23:R23"/>
    <mergeCell ref="B7:B8"/>
    <mergeCell ref="C7:F7"/>
    <mergeCell ref="G7:J7"/>
    <mergeCell ref="A51:A52"/>
    <mergeCell ref="A25:A29"/>
    <mergeCell ref="A35:A36"/>
    <mergeCell ref="A41:A45"/>
    <mergeCell ref="A9:A13"/>
    <mergeCell ref="A30:A33"/>
    <mergeCell ref="A46:A49"/>
    <mergeCell ref="A39:A40"/>
    <mergeCell ref="A38:R38"/>
    <mergeCell ref="G39:J39"/>
    <mergeCell ref="G23:J23"/>
    <mergeCell ref="C23:F23"/>
    <mergeCell ref="A14:A17"/>
    <mergeCell ref="C39:F39"/>
    <mergeCell ref="O39:R39"/>
    <mergeCell ref="B39:B40"/>
  </mergeCells>
  <phoneticPr fontId="27" type="noConversion"/>
  <conditionalFormatting sqref="C9:R20 C25:R36 C41:R52">
    <cfRule type="expression" dxfId="82" priority="1">
      <formula>C9="Not Offered"</formula>
    </cfRule>
  </conditionalFormatting>
  <conditionalFormatting sqref="C18:R18 C34:R34 C50:R50">
    <cfRule type="cellIs" dxfId="81" priority="32" operator="equal">
      <formula>"N"</formula>
    </cfRule>
  </conditionalFormatting>
  <conditionalFormatting sqref="C20:R20">
    <cfRule type="cellIs" dxfId="80" priority="500" operator="equal">
      <formula>MAX($C20:$R20)</formula>
    </cfRule>
    <cfRule type="cellIs" dxfId="79" priority="501" operator="between">
      <formula>((COUNT($C20:$R20)/4)*3)+1</formula>
      <formula>MAX($C20:$R20)-1</formula>
    </cfRule>
    <cfRule type="cellIs" dxfId="78" priority="502" operator="between">
      <formula>2</formula>
      <formula>COUNT($C20:$R20)/4</formula>
    </cfRule>
    <cfRule type="cellIs" dxfId="77" priority="503" operator="equal">
      <formula>1</formula>
    </cfRule>
  </conditionalFormatting>
  <conditionalFormatting sqref="C36:R36 C52:R52">
    <cfRule type="cellIs" dxfId="76" priority="506" operator="between">
      <formula>((COUNT($C36:$R36)/4)*3)+1</formula>
      <formula>MAX($C36:$J36)-1</formula>
    </cfRule>
    <cfRule type="cellIs" dxfId="75" priority="507" operator="between">
      <formula>2</formula>
      <formula>COUNT($C36:$R36)/4</formula>
    </cfRule>
    <cfRule type="cellIs" dxfId="74" priority="508" operator="equal">
      <formula>1</formula>
    </cfRule>
    <cfRule type="cellIs" dxfId="73" priority="515" operator="equal">
      <formula>MAX($C36:$R36)</formula>
    </cfRule>
  </conditionalFormatting>
  <dataValidations count="3">
    <dataValidation type="list" allowBlank="1" showInputMessage="1" showErrorMessage="1" sqref="B3" xr:uid="{00000000-0002-0000-0300-000000000000}">
      <formula1>Locations</formula1>
    </dataValidation>
    <dataValidation type="whole" allowBlank="1" showInputMessage="1" showErrorMessage="1" sqref="D3" xr:uid="{00000000-0002-0000-0300-000001000000}">
      <formula1>0</formula1>
      <formula2>5000000</formula2>
    </dataValidation>
    <dataValidation type="decimal" allowBlank="1" showInputMessage="1" showErrorMessage="1" sqref="F3" xr:uid="{00000000-0002-0000-0300-000002000000}">
      <formula1>0</formula1>
      <formula2>1</formula2>
    </dataValidation>
  </dataValidations>
  <pageMargins left="0.7" right="0.7" top="0.75" bottom="0.75" header="0.3" footer="0.3"/>
  <pageSetup paperSize="9" orientation="portrait" r:id="rId1"/>
  <headerFooter>
    <oddHeader>&amp;C&amp;"Calibri"&amp;12&amp;KFF0000 OFFICIAL&amp;1#_x000D_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8C528E"/>
  </sheetPr>
  <dimension ref="A1:R197"/>
  <sheetViews>
    <sheetView zoomScaleNormal="100" workbookViewId="0">
      <pane ySplit="5" topLeftCell="A6" activePane="bottomLeft" state="frozen"/>
      <selection activeCell="M41" sqref="M41"/>
      <selection pane="bottomLeft" sqref="A1:Q1"/>
    </sheetView>
  </sheetViews>
  <sheetFormatPr defaultColWidth="0" defaultRowHeight="12.75" zeroHeight="1" x14ac:dyDescent="0.2"/>
  <cols>
    <col min="1" max="1" width="23.140625" style="167" bestFit="1" customWidth="1"/>
    <col min="2" max="2" width="29" style="167" bestFit="1" customWidth="1"/>
    <col min="3" max="3" width="16.7109375" style="167" bestFit="1" customWidth="1"/>
    <col min="4" max="4" width="59.140625" style="167" customWidth="1"/>
    <col min="5" max="5" width="11.85546875" style="237" bestFit="1" customWidth="1"/>
    <col min="6" max="17" width="11.5703125" style="167" customWidth="1"/>
    <col min="18" max="18" width="6" style="167" customWidth="1"/>
    <col min="19" max="16384" width="22.28515625" style="167" hidden="1"/>
  </cols>
  <sheetData>
    <row r="1" spans="1:17" x14ac:dyDescent="0.2">
      <c r="A1" s="414" t="s">
        <v>1824</v>
      </c>
      <c r="B1" s="415"/>
      <c r="C1" s="415"/>
      <c r="D1" s="415"/>
      <c r="E1" s="415"/>
      <c r="F1" s="415"/>
      <c r="G1" s="415"/>
      <c r="H1" s="415"/>
      <c r="I1" s="415"/>
      <c r="J1" s="415"/>
      <c r="K1" s="415"/>
      <c r="L1" s="415"/>
      <c r="M1" s="415"/>
      <c r="N1" s="415"/>
      <c r="O1" s="415"/>
      <c r="P1" s="415"/>
      <c r="Q1" s="416"/>
    </row>
    <row r="2" spans="1:17" x14ac:dyDescent="0.2">
      <c r="A2" s="368" t="s">
        <v>310</v>
      </c>
      <c r="B2" s="369"/>
      <c r="C2" s="369"/>
      <c r="D2" s="369"/>
      <c r="E2" s="369"/>
      <c r="F2" s="369"/>
      <c r="G2" s="369"/>
      <c r="H2" s="369"/>
      <c r="I2" s="369"/>
      <c r="J2" s="369"/>
      <c r="K2" s="369"/>
      <c r="L2" s="369"/>
      <c r="M2" s="369"/>
      <c r="N2" s="369"/>
      <c r="O2" s="369"/>
      <c r="P2" s="369"/>
      <c r="Q2" s="417"/>
    </row>
    <row r="3" spans="1:17" x14ac:dyDescent="0.2">
      <c r="A3" s="410"/>
      <c r="B3" s="411"/>
      <c r="C3" s="411"/>
      <c r="D3" s="411"/>
      <c r="E3" s="411"/>
      <c r="F3" s="411"/>
      <c r="G3" s="411"/>
      <c r="H3" s="411"/>
      <c r="I3" s="411"/>
      <c r="J3" s="411"/>
      <c r="K3" s="411"/>
      <c r="L3" s="412"/>
      <c r="M3" s="412"/>
      <c r="N3" s="412"/>
      <c r="O3" s="412"/>
      <c r="P3" s="412"/>
      <c r="Q3" s="413"/>
    </row>
    <row r="4" spans="1:17" s="209" customFormat="1" ht="15" customHeight="1" x14ac:dyDescent="0.2">
      <c r="A4" s="207"/>
      <c r="B4" s="207"/>
      <c r="C4" s="207"/>
      <c r="D4" s="207"/>
      <c r="E4" s="208"/>
      <c r="F4" s="179" t="s">
        <v>537</v>
      </c>
      <c r="G4" s="179" t="s">
        <v>362</v>
      </c>
      <c r="H4" s="179" t="s">
        <v>538</v>
      </c>
      <c r="I4" s="179" t="s">
        <v>539</v>
      </c>
      <c r="J4" s="179" t="s">
        <v>540</v>
      </c>
      <c r="K4" s="179" t="s">
        <v>541</v>
      </c>
      <c r="L4" s="179" t="s">
        <v>1826</v>
      </c>
      <c r="M4" s="179" t="s">
        <v>1827</v>
      </c>
      <c r="N4" s="179" t="s">
        <v>542</v>
      </c>
      <c r="O4" s="179" t="s">
        <v>543</v>
      </c>
      <c r="P4" s="179" t="s">
        <v>544</v>
      </c>
      <c r="Q4" s="179" t="s">
        <v>545</v>
      </c>
    </row>
    <row r="5" spans="1:17" ht="25.5" x14ac:dyDescent="0.2">
      <c r="A5" s="210"/>
      <c r="B5" s="210"/>
      <c r="C5" s="210"/>
      <c r="D5" s="211"/>
      <c r="E5" s="212"/>
      <c r="F5" s="153" t="s">
        <v>44</v>
      </c>
      <c r="G5" s="153" t="s">
        <v>45</v>
      </c>
      <c r="H5" s="153" t="s">
        <v>46</v>
      </c>
      <c r="I5" s="153" t="s">
        <v>47</v>
      </c>
      <c r="J5" s="153" t="s">
        <v>128</v>
      </c>
      <c r="K5" s="153" t="s">
        <v>129</v>
      </c>
      <c r="L5" s="153" t="s">
        <v>130</v>
      </c>
      <c r="M5" s="153" t="s">
        <v>131</v>
      </c>
      <c r="N5" s="153" t="s">
        <v>132</v>
      </c>
      <c r="O5" s="153" t="s">
        <v>133</v>
      </c>
      <c r="P5" s="153" t="s">
        <v>134</v>
      </c>
      <c r="Q5" s="153" t="s">
        <v>135</v>
      </c>
    </row>
    <row r="6" spans="1:17" ht="25.5" x14ac:dyDescent="0.2">
      <c r="A6" s="213" t="s">
        <v>33</v>
      </c>
      <c r="B6" s="213" t="s">
        <v>967</v>
      </c>
      <c r="C6" s="213" t="s">
        <v>251</v>
      </c>
      <c r="D6" s="213" t="s">
        <v>252</v>
      </c>
      <c r="E6" s="214" t="s">
        <v>253</v>
      </c>
      <c r="F6" s="213" t="str">
        <f>_xlfn.XLOOKUP(F$4,Data!$A:$A,Data!$I:$I)</f>
        <v>Apeos C325 z</v>
      </c>
      <c r="G6" s="213" t="str">
        <f>_xlfn.XLOOKUP(G$4,Data!$A:$A,Data!$I:$I)</f>
        <v>Apeos C2567</v>
      </c>
      <c r="H6" s="213" t="str">
        <f>_xlfn.XLOOKUP(H$4,Data!$A:$A,Data!$I:$I)</f>
        <v>Apeos C3067</v>
      </c>
      <c r="I6" s="213" t="str">
        <f>_xlfn.XLOOKUP(I$4,Data!$A:$A,Data!$I:$I)</f>
        <v>Apeos C3567</v>
      </c>
      <c r="J6" s="213" t="str">
        <f>_xlfn.XLOOKUP(J$4,Data!$A:$A,Data!$I:$I)</f>
        <v>Apeos C4571</v>
      </c>
      <c r="K6" s="215" t="str">
        <f>_xlfn.XLOOKUP(K$4,Data!$A:$A,Data!$I:$I)</f>
        <v>Not Offered</v>
      </c>
      <c r="L6" s="215" t="str">
        <f>_xlfn.XLOOKUP(L$4,Data!$A:$A,Data!$I:$I)</f>
        <v>Not Offered</v>
      </c>
      <c r="M6" s="215" t="str">
        <f>_xlfn.XLOOKUP(M$4,Data!$A:$A,Data!$I:$I)</f>
        <v>Not Offered</v>
      </c>
      <c r="N6" s="213" t="str">
        <f>_xlfn.XLOOKUP(N$4,Data!$A:$A,Data!$I:$I)</f>
        <v>Apeos C6571</v>
      </c>
      <c r="O6" s="213" t="str">
        <f>_xlfn.XLOOKUP(O$4,Data!$A:$A,Data!$I:$I)</f>
        <v>Apeos C7071</v>
      </c>
      <c r="P6" s="213" t="str">
        <f>_xlfn.XLOOKUP(P$4,Data!$A:$A,Data!$I:$I)</f>
        <v>Apeos C7580</v>
      </c>
      <c r="Q6" s="213" t="str">
        <f>_xlfn.XLOOKUP(Q$4,Data!$A:$A,Data!$I:$I)</f>
        <v>Apeos C8180</v>
      </c>
    </row>
    <row r="7" spans="1:17" ht="25.5" x14ac:dyDescent="0.2">
      <c r="A7" s="216" t="s">
        <v>352</v>
      </c>
      <c r="B7" s="217" t="s">
        <v>968</v>
      </c>
      <c r="C7" s="217" t="s">
        <v>969</v>
      </c>
      <c r="D7" s="218" t="s">
        <v>970</v>
      </c>
      <c r="E7" s="218">
        <v>236.31300000000005</v>
      </c>
      <c r="F7" s="219" t="s">
        <v>2</v>
      </c>
      <c r="G7" s="219" t="s">
        <v>3</v>
      </c>
      <c r="H7" s="219" t="s">
        <v>3</v>
      </c>
      <c r="I7" s="219" t="s">
        <v>3</v>
      </c>
      <c r="J7" s="219" t="s">
        <v>3</v>
      </c>
      <c r="K7" s="220"/>
      <c r="L7" s="220"/>
      <c r="M7" s="220"/>
      <c r="N7" s="219" t="s">
        <v>3</v>
      </c>
      <c r="O7" s="219" t="s">
        <v>3</v>
      </c>
      <c r="P7" s="219" t="s">
        <v>3</v>
      </c>
      <c r="Q7" s="219" t="s">
        <v>3</v>
      </c>
    </row>
    <row r="8" spans="1:17" ht="25.5" x14ac:dyDescent="0.2">
      <c r="A8" s="216" t="s">
        <v>352</v>
      </c>
      <c r="B8" s="217" t="s">
        <v>968</v>
      </c>
      <c r="C8" s="217" t="s">
        <v>1771</v>
      </c>
      <c r="D8" s="218" t="s">
        <v>971</v>
      </c>
      <c r="E8" s="218">
        <v>407.43</v>
      </c>
      <c r="F8" s="219" t="s">
        <v>3</v>
      </c>
      <c r="G8" s="219" t="s">
        <v>2</v>
      </c>
      <c r="H8" s="219" t="s">
        <v>2</v>
      </c>
      <c r="I8" s="219" t="s">
        <v>2</v>
      </c>
      <c r="J8" s="219" t="s">
        <v>3</v>
      </c>
      <c r="K8" s="220"/>
      <c r="L8" s="220"/>
      <c r="M8" s="220"/>
      <c r="N8" s="219" t="s">
        <v>3</v>
      </c>
      <c r="O8" s="219" t="s">
        <v>3</v>
      </c>
      <c r="P8" s="219" t="s">
        <v>3</v>
      </c>
      <c r="Q8" s="219" t="s">
        <v>3</v>
      </c>
    </row>
    <row r="9" spans="1:17" ht="25.5" x14ac:dyDescent="0.2">
      <c r="A9" s="216" t="s">
        <v>352</v>
      </c>
      <c r="B9" s="217" t="s">
        <v>968</v>
      </c>
      <c r="C9" s="217" t="s">
        <v>1772</v>
      </c>
      <c r="D9" s="218" t="s">
        <v>972</v>
      </c>
      <c r="E9" s="218">
        <v>436.1</v>
      </c>
      <c r="F9" s="219" t="s">
        <v>3</v>
      </c>
      <c r="G9" s="219" t="s">
        <v>2</v>
      </c>
      <c r="H9" s="219" t="s">
        <v>2</v>
      </c>
      <c r="I9" s="219" t="s">
        <v>2</v>
      </c>
      <c r="J9" s="219" t="s">
        <v>3</v>
      </c>
      <c r="K9" s="220"/>
      <c r="L9" s="220"/>
      <c r="M9" s="220"/>
      <c r="N9" s="219" t="s">
        <v>3</v>
      </c>
      <c r="O9" s="219" t="s">
        <v>3</v>
      </c>
      <c r="P9" s="219" t="s">
        <v>3</v>
      </c>
      <c r="Q9" s="219" t="s">
        <v>3</v>
      </c>
    </row>
    <row r="10" spans="1:17" ht="25.5" x14ac:dyDescent="0.2">
      <c r="A10" s="216" t="s">
        <v>352</v>
      </c>
      <c r="B10" s="217" t="s">
        <v>968</v>
      </c>
      <c r="C10" s="217" t="s">
        <v>358</v>
      </c>
      <c r="D10" s="218" t="s">
        <v>973</v>
      </c>
      <c r="E10" s="218">
        <v>780.08699999999999</v>
      </c>
      <c r="F10" s="219" t="s">
        <v>3</v>
      </c>
      <c r="G10" s="219" t="s">
        <v>3</v>
      </c>
      <c r="H10" s="219" t="s">
        <v>3</v>
      </c>
      <c r="I10" s="219" t="s">
        <v>3</v>
      </c>
      <c r="J10" s="219" t="s">
        <v>2</v>
      </c>
      <c r="K10" s="220"/>
      <c r="L10" s="220"/>
      <c r="M10" s="220"/>
      <c r="N10" s="219" t="s">
        <v>2</v>
      </c>
      <c r="O10" s="219" t="s">
        <v>2</v>
      </c>
      <c r="P10" s="219" t="s">
        <v>2</v>
      </c>
      <c r="Q10" s="219" t="s">
        <v>2</v>
      </c>
    </row>
    <row r="11" spans="1:17" ht="25.5" x14ac:dyDescent="0.2">
      <c r="A11" s="216" t="s">
        <v>352</v>
      </c>
      <c r="B11" s="217" t="s">
        <v>975</v>
      </c>
      <c r="C11" s="221" t="s">
        <v>357</v>
      </c>
      <c r="D11" s="218" t="s">
        <v>976</v>
      </c>
      <c r="E11" s="218">
        <v>708.93899999999996</v>
      </c>
      <c r="F11" s="219" t="s">
        <v>3</v>
      </c>
      <c r="G11" s="219" t="s">
        <v>3</v>
      </c>
      <c r="H11" s="219" t="s">
        <v>3</v>
      </c>
      <c r="I11" s="219" t="s">
        <v>3</v>
      </c>
      <c r="J11" s="219" t="s">
        <v>2</v>
      </c>
      <c r="K11" s="220"/>
      <c r="L11" s="220"/>
      <c r="M11" s="220"/>
      <c r="N11" s="219" t="s">
        <v>2</v>
      </c>
      <c r="O11" s="219" t="s">
        <v>2</v>
      </c>
      <c r="P11" s="219" t="s">
        <v>3</v>
      </c>
      <c r="Q11" s="219" t="s">
        <v>3</v>
      </c>
    </row>
    <row r="12" spans="1:17" ht="25.5" x14ac:dyDescent="0.2">
      <c r="A12" s="216" t="s">
        <v>352</v>
      </c>
      <c r="B12" s="217" t="s">
        <v>975</v>
      </c>
      <c r="C12" s="221" t="s">
        <v>1773</v>
      </c>
      <c r="D12" s="218" t="s">
        <v>1774</v>
      </c>
      <c r="E12" s="218">
        <v>828.3</v>
      </c>
      <c r="F12" s="219" t="s">
        <v>3</v>
      </c>
      <c r="G12" s="219" t="s">
        <v>2</v>
      </c>
      <c r="H12" s="219" t="s">
        <v>2</v>
      </c>
      <c r="I12" s="219" t="s">
        <v>2</v>
      </c>
      <c r="J12" s="219" t="s">
        <v>3</v>
      </c>
      <c r="K12" s="220"/>
      <c r="L12" s="220"/>
      <c r="M12" s="220"/>
      <c r="N12" s="219" t="s">
        <v>3</v>
      </c>
      <c r="O12" s="219" t="s">
        <v>3</v>
      </c>
      <c r="P12" s="219" t="s">
        <v>3</v>
      </c>
      <c r="Q12" s="219" t="s">
        <v>3</v>
      </c>
    </row>
    <row r="13" spans="1:17" ht="25.5" x14ac:dyDescent="0.2">
      <c r="A13" s="216" t="s">
        <v>352</v>
      </c>
      <c r="B13" s="217" t="s">
        <v>975</v>
      </c>
      <c r="C13" s="221" t="s">
        <v>363</v>
      </c>
      <c r="D13" s="218" t="s">
        <v>977</v>
      </c>
      <c r="E13" s="218">
        <v>1038.73</v>
      </c>
      <c r="F13" s="219" t="s">
        <v>3</v>
      </c>
      <c r="G13" s="219" t="s">
        <v>3</v>
      </c>
      <c r="H13" s="219" t="s">
        <v>3</v>
      </c>
      <c r="I13" s="219" t="s">
        <v>3</v>
      </c>
      <c r="J13" s="219" t="s">
        <v>2</v>
      </c>
      <c r="K13" s="220"/>
      <c r="L13" s="220"/>
      <c r="M13" s="220"/>
      <c r="N13" s="219" t="s">
        <v>2</v>
      </c>
      <c r="O13" s="219" t="s">
        <v>2</v>
      </c>
      <c r="P13" s="219" t="s">
        <v>3</v>
      </c>
      <c r="Q13" s="219" t="s">
        <v>3</v>
      </c>
    </row>
    <row r="14" spans="1:17" ht="25.5" x14ac:dyDescent="0.2">
      <c r="A14" s="216" t="s">
        <v>352</v>
      </c>
      <c r="B14" s="217" t="s">
        <v>975</v>
      </c>
      <c r="C14" s="221" t="s">
        <v>1775</v>
      </c>
      <c r="D14" s="218" t="s">
        <v>1776</v>
      </c>
      <c r="E14" s="218">
        <v>1391.5</v>
      </c>
      <c r="F14" s="219" t="s">
        <v>3</v>
      </c>
      <c r="G14" s="219" t="s">
        <v>2</v>
      </c>
      <c r="H14" s="219" t="s">
        <v>2</v>
      </c>
      <c r="I14" s="219" t="s">
        <v>2</v>
      </c>
      <c r="J14" s="219" t="s">
        <v>3</v>
      </c>
      <c r="K14" s="220"/>
      <c r="L14" s="220"/>
      <c r="M14" s="220"/>
      <c r="N14" s="219" t="s">
        <v>3</v>
      </c>
      <c r="O14" s="219" t="s">
        <v>3</v>
      </c>
      <c r="P14" s="219" t="s">
        <v>3</v>
      </c>
      <c r="Q14" s="219" t="s">
        <v>3</v>
      </c>
    </row>
    <row r="15" spans="1:17" ht="25.5" x14ac:dyDescent="0.2">
      <c r="A15" s="216" t="s">
        <v>352</v>
      </c>
      <c r="B15" s="217" t="s">
        <v>975</v>
      </c>
      <c r="C15" s="221" t="s">
        <v>978</v>
      </c>
      <c r="D15" s="218" t="s">
        <v>979</v>
      </c>
      <c r="E15" s="218">
        <v>507.43000000000006</v>
      </c>
      <c r="F15" s="219" t="s">
        <v>3</v>
      </c>
      <c r="G15" s="219" t="s">
        <v>2</v>
      </c>
      <c r="H15" s="219" t="s">
        <v>2</v>
      </c>
      <c r="I15" s="219" t="s">
        <v>2</v>
      </c>
      <c r="J15" s="219" t="s">
        <v>2</v>
      </c>
      <c r="K15" s="220"/>
      <c r="L15" s="220"/>
      <c r="M15" s="220"/>
      <c r="N15" s="219" t="s">
        <v>2</v>
      </c>
      <c r="O15" s="219" t="s">
        <v>2</v>
      </c>
      <c r="P15" s="219" t="s">
        <v>3</v>
      </c>
      <c r="Q15" s="219" t="s">
        <v>3</v>
      </c>
    </row>
    <row r="16" spans="1:17" ht="25.5" x14ac:dyDescent="0.2">
      <c r="A16" s="216" t="s">
        <v>352</v>
      </c>
      <c r="B16" s="217" t="s">
        <v>975</v>
      </c>
      <c r="C16" s="221" t="s">
        <v>980</v>
      </c>
      <c r="D16" s="218" t="s">
        <v>981</v>
      </c>
      <c r="E16" s="218">
        <v>226.99600000000004</v>
      </c>
      <c r="F16" s="219" t="s">
        <v>3</v>
      </c>
      <c r="G16" s="219" t="s">
        <v>2</v>
      </c>
      <c r="H16" s="219" t="s">
        <v>2</v>
      </c>
      <c r="I16" s="219" t="s">
        <v>2</v>
      </c>
      <c r="J16" s="219" t="s">
        <v>2</v>
      </c>
      <c r="K16" s="220"/>
      <c r="L16" s="220"/>
      <c r="M16" s="220"/>
      <c r="N16" s="219" t="s">
        <v>2</v>
      </c>
      <c r="O16" s="219" t="s">
        <v>2</v>
      </c>
      <c r="P16" s="219" t="s">
        <v>3</v>
      </c>
      <c r="Q16" s="219" t="s">
        <v>3</v>
      </c>
    </row>
    <row r="17" spans="1:17" ht="25.5" x14ac:dyDescent="0.2">
      <c r="A17" s="216" t="s">
        <v>352</v>
      </c>
      <c r="B17" s="217" t="s">
        <v>975</v>
      </c>
      <c r="C17" s="221" t="s">
        <v>364</v>
      </c>
      <c r="D17" s="218" t="s">
        <v>1777</v>
      </c>
      <c r="E17" s="218">
        <v>2489.65</v>
      </c>
      <c r="F17" s="219" t="s">
        <v>3</v>
      </c>
      <c r="G17" s="219" t="s">
        <v>3</v>
      </c>
      <c r="H17" s="219" t="s">
        <v>3</v>
      </c>
      <c r="I17" s="219" t="s">
        <v>3</v>
      </c>
      <c r="J17" s="219" t="s">
        <v>2</v>
      </c>
      <c r="K17" s="220"/>
      <c r="L17" s="220"/>
      <c r="M17" s="220"/>
      <c r="N17" s="219" t="s">
        <v>2</v>
      </c>
      <c r="O17" s="219" t="s">
        <v>2</v>
      </c>
      <c r="P17" s="219" t="s">
        <v>3</v>
      </c>
      <c r="Q17" s="219" t="s">
        <v>3</v>
      </c>
    </row>
    <row r="18" spans="1:17" ht="25.5" x14ac:dyDescent="0.2">
      <c r="A18" s="216" t="s">
        <v>352</v>
      </c>
      <c r="B18" s="217" t="s">
        <v>975</v>
      </c>
      <c r="C18" s="221" t="s">
        <v>1778</v>
      </c>
      <c r="D18" s="218" t="s">
        <v>1779</v>
      </c>
      <c r="E18" s="218">
        <v>2888.6</v>
      </c>
      <c r="F18" s="219" t="s">
        <v>3</v>
      </c>
      <c r="G18" s="219" t="s">
        <v>2</v>
      </c>
      <c r="H18" s="219" t="s">
        <v>2</v>
      </c>
      <c r="I18" s="219" t="s">
        <v>2</v>
      </c>
      <c r="J18" s="219" t="s">
        <v>3</v>
      </c>
      <c r="K18" s="220"/>
      <c r="L18" s="220"/>
      <c r="M18" s="220"/>
      <c r="N18" s="219" t="s">
        <v>3</v>
      </c>
      <c r="O18" s="219" t="s">
        <v>3</v>
      </c>
      <c r="P18" s="219" t="s">
        <v>3</v>
      </c>
      <c r="Q18" s="219" t="s">
        <v>3</v>
      </c>
    </row>
    <row r="19" spans="1:17" ht="25.5" x14ac:dyDescent="0.2">
      <c r="A19" s="216" t="s">
        <v>352</v>
      </c>
      <c r="B19" s="217" t="s">
        <v>984</v>
      </c>
      <c r="C19" s="221" t="s">
        <v>1780</v>
      </c>
      <c r="D19" s="218" t="s">
        <v>989</v>
      </c>
      <c r="E19" s="218">
        <v>491.26</v>
      </c>
      <c r="F19" s="219" t="s">
        <v>3</v>
      </c>
      <c r="G19" s="219" t="s">
        <v>2</v>
      </c>
      <c r="H19" s="219" t="s">
        <v>2</v>
      </c>
      <c r="I19" s="219" t="s">
        <v>2</v>
      </c>
      <c r="J19" s="219" t="s">
        <v>3</v>
      </c>
      <c r="K19" s="220"/>
      <c r="L19" s="220"/>
      <c r="M19" s="220"/>
      <c r="N19" s="219" t="s">
        <v>3</v>
      </c>
      <c r="O19" s="219" t="s">
        <v>3</v>
      </c>
      <c r="P19" s="219" t="s">
        <v>3</v>
      </c>
      <c r="Q19" s="219" t="s">
        <v>3</v>
      </c>
    </row>
    <row r="20" spans="1:17" ht="25.5" x14ac:dyDescent="0.2">
      <c r="A20" s="216" t="s">
        <v>352</v>
      </c>
      <c r="B20" s="217" t="s">
        <v>984</v>
      </c>
      <c r="C20" s="221" t="s">
        <v>1781</v>
      </c>
      <c r="D20" s="218" t="s">
        <v>989</v>
      </c>
      <c r="E20" s="218">
        <v>491.26</v>
      </c>
      <c r="F20" s="219" t="s">
        <v>3</v>
      </c>
      <c r="G20" s="219" t="s">
        <v>3</v>
      </c>
      <c r="H20" s="219" t="s">
        <v>3</v>
      </c>
      <c r="I20" s="219" t="s">
        <v>3</v>
      </c>
      <c r="J20" s="219" t="s">
        <v>2</v>
      </c>
      <c r="K20" s="220"/>
      <c r="L20" s="220"/>
      <c r="M20" s="220"/>
      <c r="N20" s="219" t="s">
        <v>2</v>
      </c>
      <c r="O20" s="219" t="s">
        <v>2</v>
      </c>
      <c r="P20" s="219" t="s">
        <v>3</v>
      </c>
      <c r="Q20" s="219" t="s">
        <v>3</v>
      </c>
    </row>
    <row r="21" spans="1:17" ht="25.5" x14ac:dyDescent="0.2">
      <c r="A21" s="216" t="s">
        <v>352</v>
      </c>
      <c r="B21" s="217" t="s">
        <v>990</v>
      </c>
      <c r="C21" s="221" t="s">
        <v>1</v>
      </c>
      <c r="D21" s="218" t="s">
        <v>991</v>
      </c>
      <c r="E21" s="218" t="s">
        <v>1</v>
      </c>
      <c r="F21" s="219" t="s">
        <v>1</v>
      </c>
      <c r="G21" s="219" t="s">
        <v>1</v>
      </c>
      <c r="H21" s="219" t="s">
        <v>1</v>
      </c>
      <c r="I21" s="219" t="s">
        <v>1</v>
      </c>
      <c r="J21" s="219" t="s">
        <v>1</v>
      </c>
      <c r="K21" s="220"/>
      <c r="L21" s="220"/>
      <c r="M21" s="220"/>
      <c r="N21" s="219" t="s">
        <v>1</v>
      </c>
      <c r="O21" s="219" t="s">
        <v>1</v>
      </c>
      <c r="P21" s="219" t="s">
        <v>1</v>
      </c>
      <c r="Q21" s="219" t="s">
        <v>1</v>
      </c>
    </row>
    <row r="22" spans="1:17" ht="25.5" x14ac:dyDescent="0.2">
      <c r="A22" s="216" t="s">
        <v>352</v>
      </c>
      <c r="B22" s="217" t="s">
        <v>993</v>
      </c>
      <c r="C22" s="221" t="s">
        <v>1782</v>
      </c>
      <c r="D22" s="218" t="s">
        <v>993</v>
      </c>
      <c r="E22" s="218">
        <v>968.96800000000007</v>
      </c>
      <c r="F22" s="219" t="s">
        <v>3</v>
      </c>
      <c r="G22" s="219" t="s">
        <v>2</v>
      </c>
      <c r="H22" s="219" t="s">
        <v>2</v>
      </c>
      <c r="I22" s="219" t="s">
        <v>2</v>
      </c>
      <c r="J22" s="219" t="s">
        <v>3</v>
      </c>
      <c r="K22" s="220"/>
      <c r="L22" s="220"/>
      <c r="M22" s="220"/>
      <c r="N22" s="219" t="s">
        <v>3</v>
      </c>
      <c r="O22" s="219" t="s">
        <v>3</v>
      </c>
      <c r="P22" s="219" t="s">
        <v>3</v>
      </c>
      <c r="Q22" s="219" t="s">
        <v>3</v>
      </c>
    </row>
    <row r="23" spans="1:17" ht="25.5" x14ac:dyDescent="0.2">
      <c r="A23" s="216" t="s">
        <v>352</v>
      </c>
      <c r="B23" s="217" t="s">
        <v>993</v>
      </c>
      <c r="C23" s="221" t="s">
        <v>1783</v>
      </c>
      <c r="D23" s="218" t="s">
        <v>993</v>
      </c>
      <c r="E23" s="218">
        <v>968.96800000000007</v>
      </c>
      <c r="F23" s="219" t="s">
        <v>3</v>
      </c>
      <c r="G23" s="219" t="s">
        <v>3</v>
      </c>
      <c r="H23" s="219" t="s">
        <v>3</v>
      </c>
      <c r="I23" s="219" t="s">
        <v>3</v>
      </c>
      <c r="J23" s="219" t="s">
        <v>2</v>
      </c>
      <c r="K23" s="220"/>
      <c r="L23" s="220"/>
      <c r="M23" s="220"/>
      <c r="N23" s="219" t="s">
        <v>2</v>
      </c>
      <c r="O23" s="219" t="s">
        <v>2</v>
      </c>
      <c r="P23" s="219" t="s">
        <v>3</v>
      </c>
      <c r="Q23" s="219" t="s">
        <v>3</v>
      </c>
    </row>
    <row r="24" spans="1:17" ht="25.5" x14ac:dyDescent="0.2">
      <c r="A24" s="216" t="s">
        <v>352</v>
      </c>
      <c r="B24" s="217" t="s">
        <v>994</v>
      </c>
      <c r="C24" s="221" t="s">
        <v>1784</v>
      </c>
      <c r="D24" s="218" t="s">
        <v>1785</v>
      </c>
      <c r="E24" s="218">
        <v>484.48400000000004</v>
      </c>
      <c r="F24" s="219" t="s">
        <v>3</v>
      </c>
      <c r="G24" s="219" t="s">
        <v>2</v>
      </c>
      <c r="H24" s="219" t="s">
        <v>2</v>
      </c>
      <c r="I24" s="219" t="s">
        <v>2</v>
      </c>
      <c r="J24" s="219" t="s">
        <v>3</v>
      </c>
      <c r="K24" s="220"/>
      <c r="L24" s="220"/>
      <c r="M24" s="220"/>
      <c r="N24" s="219" t="s">
        <v>3</v>
      </c>
      <c r="O24" s="219" t="s">
        <v>3</v>
      </c>
      <c r="P24" s="219" t="s">
        <v>3</v>
      </c>
      <c r="Q24" s="219" t="s">
        <v>3</v>
      </c>
    </row>
    <row r="25" spans="1:17" ht="25.5" x14ac:dyDescent="0.2">
      <c r="A25" s="216" t="s">
        <v>352</v>
      </c>
      <c r="B25" s="217" t="s">
        <v>994</v>
      </c>
      <c r="C25" s="221" t="s">
        <v>365</v>
      </c>
      <c r="D25" s="218" t="s">
        <v>997</v>
      </c>
      <c r="E25" s="218">
        <v>484.48</v>
      </c>
      <c r="F25" s="219" t="s">
        <v>3</v>
      </c>
      <c r="G25" s="219" t="s">
        <v>3</v>
      </c>
      <c r="H25" s="219" t="s">
        <v>3</v>
      </c>
      <c r="I25" s="219" t="s">
        <v>3</v>
      </c>
      <c r="J25" s="219" t="s">
        <v>2</v>
      </c>
      <c r="K25" s="220"/>
      <c r="L25" s="220"/>
      <c r="M25" s="220"/>
      <c r="N25" s="219" t="s">
        <v>2</v>
      </c>
      <c r="O25" s="219" t="s">
        <v>2</v>
      </c>
      <c r="P25" s="219" t="s">
        <v>3</v>
      </c>
      <c r="Q25" s="219" t="s">
        <v>3</v>
      </c>
    </row>
    <row r="26" spans="1:17" ht="25.5" x14ac:dyDescent="0.2">
      <c r="A26" s="216" t="s">
        <v>352</v>
      </c>
      <c r="B26" s="217" t="s">
        <v>999</v>
      </c>
      <c r="C26" s="221" t="s">
        <v>1786</v>
      </c>
      <c r="D26" s="218" t="s">
        <v>1787</v>
      </c>
      <c r="E26" s="218">
        <v>211.20000000000002</v>
      </c>
      <c r="F26" s="219" t="s">
        <v>3</v>
      </c>
      <c r="G26" s="219" t="s">
        <v>2</v>
      </c>
      <c r="H26" s="219" t="s">
        <v>2</v>
      </c>
      <c r="I26" s="219" t="s">
        <v>2</v>
      </c>
      <c r="J26" s="219" t="s">
        <v>3</v>
      </c>
      <c r="K26" s="220"/>
      <c r="L26" s="220"/>
      <c r="M26" s="220"/>
      <c r="N26" s="219" t="s">
        <v>3</v>
      </c>
      <c r="O26" s="219" t="s">
        <v>3</v>
      </c>
      <c r="P26" s="219" t="s">
        <v>3</v>
      </c>
      <c r="Q26" s="219" t="s">
        <v>3</v>
      </c>
    </row>
    <row r="27" spans="1:17" ht="25.5" x14ac:dyDescent="0.2">
      <c r="A27" s="216" t="s">
        <v>352</v>
      </c>
      <c r="B27" s="217" t="s">
        <v>999</v>
      </c>
      <c r="C27" s="221" t="s">
        <v>1788</v>
      </c>
      <c r="D27" s="218" t="s">
        <v>1787</v>
      </c>
      <c r="E27" s="218">
        <v>211.20000000000002</v>
      </c>
      <c r="F27" s="219" t="s">
        <v>3</v>
      </c>
      <c r="G27" s="219" t="s">
        <v>3</v>
      </c>
      <c r="H27" s="219" t="s">
        <v>3</v>
      </c>
      <c r="I27" s="219" t="s">
        <v>3</v>
      </c>
      <c r="J27" s="219" t="s">
        <v>2</v>
      </c>
      <c r="K27" s="220"/>
      <c r="L27" s="220"/>
      <c r="M27" s="220"/>
      <c r="N27" s="219" t="s">
        <v>2</v>
      </c>
      <c r="O27" s="219" t="s">
        <v>2</v>
      </c>
      <c r="P27" s="219" t="s">
        <v>3</v>
      </c>
      <c r="Q27" s="219" t="s">
        <v>3</v>
      </c>
    </row>
    <row r="28" spans="1:17" ht="25.5" x14ac:dyDescent="0.2">
      <c r="A28" s="216" t="s">
        <v>352</v>
      </c>
      <c r="B28" s="217" t="s">
        <v>999</v>
      </c>
      <c r="C28" s="221" t="s">
        <v>1789</v>
      </c>
      <c r="D28" s="218" t="s">
        <v>1790</v>
      </c>
      <c r="E28" s="218">
        <v>126.34</v>
      </c>
      <c r="F28" s="219" t="s">
        <v>3</v>
      </c>
      <c r="G28" s="219" t="s">
        <v>3</v>
      </c>
      <c r="H28" s="219" t="s">
        <v>3</v>
      </c>
      <c r="I28" s="219" t="s">
        <v>3</v>
      </c>
      <c r="J28" s="219" t="s">
        <v>2</v>
      </c>
      <c r="K28" s="220"/>
      <c r="L28" s="220"/>
      <c r="M28" s="220"/>
      <c r="N28" s="219" t="s">
        <v>2</v>
      </c>
      <c r="O28" s="219" t="s">
        <v>2</v>
      </c>
      <c r="P28" s="219" t="s">
        <v>3</v>
      </c>
      <c r="Q28" s="219" t="s">
        <v>3</v>
      </c>
    </row>
    <row r="29" spans="1:17" ht="38.25" x14ac:dyDescent="0.2">
      <c r="A29" s="216" t="s">
        <v>352</v>
      </c>
      <c r="B29" s="217" t="s">
        <v>968</v>
      </c>
      <c r="C29" s="217" t="s">
        <v>1001</v>
      </c>
      <c r="D29" s="217" t="s">
        <v>1016</v>
      </c>
      <c r="E29" s="218">
        <v>271.04000000000002</v>
      </c>
      <c r="F29" s="219" t="s">
        <v>3</v>
      </c>
      <c r="G29" s="219" t="s">
        <v>3</v>
      </c>
      <c r="H29" s="219" t="s">
        <v>3</v>
      </c>
      <c r="I29" s="219" t="s">
        <v>3</v>
      </c>
      <c r="J29" s="219" t="s">
        <v>3</v>
      </c>
      <c r="K29" s="220"/>
      <c r="L29" s="220"/>
      <c r="M29" s="220"/>
      <c r="N29" s="219" t="s">
        <v>3</v>
      </c>
      <c r="O29" s="219" t="s">
        <v>3</v>
      </c>
      <c r="P29" s="219" t="s">
        <v>2</v>
      </c>
      <c r="Q29" s="219" t="s">
        <v>2</v>
      </c>
    </row>
    <row r="30" spans="1:17" ht="38.25" x14ac:dyDescent="0.2">
      <c r="A30" s="216" t="s">
        <v>352</v>
      </c>
      <c r="B30" s="217" t="s">
        <v>968</v>
      </c>
      <c r="C30" s="217" t="s">
        <v>1014</v>
      </c>
      <c r="D30" s="217" t="s">
        <v>1015</v>
      </c>
      <c r="E30" s="218">
        <v>518.21</v>
      </c>
      <c r="F30" s="219" t="s">
        <v>3</v>
      </c>
      <c r="G30" s="219" t="s">
        <v>3</v>
      </c>
      <c r="H30" s="219" t="s">
        <v>3</v>
      </c>
      <c r="I30" s="219" t="s">
        <v>3</v>
      </c>
      <c r="J30" s="219" t="s">
        <v>3</v>
      </c>
      <c r="K30" s="220"/>
      <c r="L30" s="220"/>
      <c r="M30" s="220"/>
      <c r="N30" s="219" t="s">
        <v>3</v>
      </c>
      <c r="O30" s="219" t="s">
        <v>3</v>
      </c>
      <c r="P30" s="219" t="s">
        <v>2</v>
      </c>
      <c r="Q30" s="219" t="s">
        <v>2</v>
      </c>
    </row>
    <row r="31" spans="1:17" ht="38.25" x14ac:dyDescent="0.2">
      <c r="A31" s="216" t="s">
        <v>352</v>
      </c>
      <c r="B31" s="217" t="s">
        <v>968</v>
      </c>
      <c r="C31" s="217" t="s">
        <v>1002</v>
      </c>
      <c r="D31" s="217" t="s">
        <v>1003</v>
      </c>
      <c r="E31" s="218">
        <v>573.65000000000009</v>
      </c>
      <c r="F31" s="219" t="s">
        <v>3</v>
      </c>
      <c r="G31" s="219" t="s">
        <v>3</v>
      </c>
      <c r="H31" s="219" t="s">
        <v>3</v>
      </c>
      <c r="I31" s="219" t="s">
        <v>3</v>
      </c>
      <c r="J31" s="219" t="s">
        <v>3</v>
      </c>
      <c r="K31" s="220"/>
      <c r="L31" s="220"/>
      <c r="M31" s="220"/>
      <c r="N31" s="219" t="s">
        <v>3</v>
      </c>
      <c r="O31" s="219" t="s">
        <v>3</v>
      </c>
      <c r="P31" s="219" t="s">
        <v>2</v>
      </c>
      <c r="Q31" s="219" t="s">
        <v>2</v>
      </c>
    </row>
    <row r="32" spans="1:17" ht="25.5" x14ac:dyDescent="0.2">
      <c r="A32" s="216" t="s">
        <v>352</v>
      </c>
      <c r="B32" s="217" t="s">
        <v>975</v>
      </c>
      <c r="C32" s="217" t="s">
        <v>1004</v>
      </c>
      <c r="D32" s="217" t="s">
        <v>1005</v>
      </c>
      <c r="E32" s="218">
        <v>2954.4900000000002</v>
      </c>
      <c r="F32" s="219" t="s">
        <v>3</v>
      </c>
      <c r="G32" s="219" t="s">
        <v>3</v>
      </c>
      <c r="H32" s="219" t="s">
        <v>3</v>
      </c>
      <c r="I32" s="219" t="s">
        <v>3</v>
      </c>
      <c r="J32" s="219" t="s">
        <v>3</v>
      </c>
      <c r="K32" s="220"/>
      <c r="L32" s="220"/>
      <c r="M32" s="220"/>
      <c r="N32" s="219" t="s">
        <v>3</v>
      </c>
      <c r="O32" s="219" t="s">
        <v>3</v>
      </c>
      <c r="P32" s="219" t="s">
        <v>2</v>
      </c>
      <c r="Q32" s="219" t="s">
        <v>2</v>
      </c>
    </row>
    <row r="33" spans="1:17" ht="25.5" x14ac:dyDescent="0.2">
      <c r="A33" s="216" t="s">
        <v>352</v>
      </c>
      <c r="B33" s="217" t="s">
        <v>975</v>
      </c>
      <c r="C33" s="217" t="s">
        <v>1006</v>
      </c>
      <c r="D33" s="217" t="s">
        <v>1007</v>
      </c>
      <c r="E33" s="218">
        <v>160.93000000000004</v>
      </c>
      <c r="F33" s="219" t="s">
        <v>3</v>
      </c>
      <c r="G33" s="219" t="s">
        <v>3</v>
      </c>
      <c r="H33" s="219" t="s">
        <v>3</v>
      </c>
      <c r="I33" s="219" t="s">
        <v>3</v>
      </c>
      <c r="J33" s="219" t="s">
        <v>3</v>
      </c>
      <c r="K33" s="220"/>
      <c r="L33" s="220"/>
      <c r="M33" s="220"/>
      <c r="N33" s="219" t="s">
        <v>3</v>
      </c>
      <c r="O33" s="219" t="s">
        <v>3</v>
      </c>
      <c r="P33" s="219" t="s">
        <v>2</v>
      </c>
      <c r="Q33" s="219" t="s">
        <v>2</v>
      </c>
    </row>
    <row r="34" spans="1:17" ht="25.5" x14ac:dyDescent="0.2">
      <c r="A34" s="216" t="s">
        <v>352</v>
      </c>
      <c r="B34" s="217" t="s">
        <v>984</v>
      </c>
      <c r="C34" s="217" t="s">
        <v>1008</v>
      </c>
      <c r="D34" s="217" t="s">
        <v>989</v>
      </c>
      <c r="E34" s="218">
        <v>491.26000000000005</v>
      </c>
      <c r="F34" s="219" t="s">
        <v>3</v>
      </c>
      <c r="G34" s="219" t="s">
        <v>3</v>
      </c>
      <c r="H34" s="219" t="s">
        <v>3</v>
      </c>
      <c r="I34" s="219" t="s">
        <v>3</v>
      </c>
      <c r="J34" s="219" t="s">
        <v>3</v>
      </c>
      <c r="K34" s="220"/>
      <c r="L34" s="220"/>
      <c r="M34" s="220"/>
      <c r="N34" s="219" t="s">
        <v>3</v>
      </c>
      <c r="O34" s="219" t="s">
        <v>3</v>
      </c>
      <c r="P34" s="219" t="s">
        <v>2</v>
      </c>
      <c r="Q34" s="219" t="s">
        <v>2</v>
      </c>
    </row>
    <row r="35" spans="1:17" ht="25.5" x14ac:dyDescent="0.2">
      <c r="A35" s="216" t="s">
        <v>352</v>
      </c>
      <c r="B35" s="217" t="s">
        <v>994</v>
      </c>
      <c r="C35" s="217" t="s">
        <v>1009</v>
      </c>
      <c r="D35" s="217" t="s">
        <v>993</v>
      </c>
      <c r="E35" s="218">
        <v>968.96800000000007</v>
      </c>
      <c r="F35" s="219" t="s">
        <v>3</v>
      </c>
      <c r="G35" s="219" t="s">
        <v>3</v>
      </c>
      <c r="H35" s="219" t="s">
        <v>3</v>
      </c>
      <c r="I35" s="219" t="s">
        <v>3</v>
      </c>
      <c r="J35" s="219" t="s">
        <v>3</v>
      </c>
      <c r="K35" s="220"/>
      <c r="L35" s="220"/>
      <c r="M35" s="220"/>
      <c r="N35" s="219" t="s">
        <v>3</v>
      </c>
      <c r="O35" s="219" t="s">
        <v>3</v>
      </c>
      <c r="P35" s="219" t="s">
        <v>2</v>
      </c>
      <c r="Q35" s="219" t="s">
        <v>2</v>
      </c>
    </row>
    <row r="36" spans="1:17" ht="25.5" x14ac:dyDescent="0.2">
      <c r="A36" s="216" t="s">
        <v>352</v>
      </c>
      <c r="B36" s="217" t="s">
        <v>994</v>
      </c>
      <c r="C36" s="217" t="s">
        <v>1010</v>
      </c>
      <c r="D36" s="217" t="s">
        <v>996</v>
      </c>
      <c r="E36" s="218">
        <v>484.48400000000004</v>
      </c>
      <c r="F36" s="219" t="s">
        <v>3</v>
      </c>
      <c r="G36" s="219" t="s">
        <v>3</v>
      </c>
      <c r="H36" s="219" t="s">
        <v>3</v>
      </c>
      <c r="I36" s="219" t="s">
        <v>3</v>
      </c>
      <c r="J36" s="219" t="s">
        <v>3</v>
      </c>
      <c r="K36" s="220"/>
      <c r="L36" s="220"/>
      <c r="M36" s="220"/>
      <c r="N36" s="219" t="s">
        <v>3</v>
      </c>
      <c r="O36" s="219" t="s">
        <v>3</v>
      </c>
      <c r="P36" s="219" t="s">
        <v>2</v>
      </c>
      <c r="Q36" s="219" t="s">
        <v>2</v>
      </c>
    </row>
    <row r="37" spans="1:17" ht="25.5" x14ac:dyDescent="0.2">
      <c r="A37" s="216" t="s">
        <v>352</v>
      </c>
      <c r="B37" s="217" t="s">
        <v>999</v>
      </c>
      <c r="C37" s="217" t="s">
        <v>1011</v>
      </c>
      <c r="D37" s="217" t="s">
        <v>1000</v>
      </c>
      <c r="E37" s="218">
        <v>597.1350000000001</v>
      </c>
      <c r="F37" s="219" t="s">
        <v>3</v>
      </c>
      <c r="G37" s="219" t="s">
        <v>3</v>
      </c>
      <c r="H37" s="219" t="s">
        <v>3</v>
      </c>
      <c r="I37" s="219" t="s">
        <v>3</v>
      </c>
      <c r="J37" s="219" t="s">
        <v>3</v>
      </c>
      <c r="K37" s="220"/>
      <c r="L37" s="220"/>
      <c r="M37" s="220"/>
      <c r="N37" s="219" t="s">
        <v>3</v>
      </c>
      <c r="O37" s="219" t="s">
        <v>3</v>
      </c>
      <c r="P37" s="219" t="s">
        <v>2</v>
      </c>
      <c r="Q37" s="219" t="s">
        <v>2</v>
      </c>
    </row>
    <row r="38" spans="1:17" s="194" customFormat="1" ht="15" customHeight="1" x14ac:dyDescent="0.2">
      <c r="A38" s="222"/>
      <c r="B38" s="222"/>
      <c r="C38" s="222"/>
      <c r="D38" s="222"/>
      <c r="E38" s="223"/>
      <c r="F38" s="179" t="s">
        <v>1841</v>
      </c>
      <c r="G38" s="179" t="s">
        <v>1842</v>
      </c>
      <c r="H38" s="179" t="s">
        <v>1843</v>
      </c>
      <c r="I38" s="179" t="s">
        <v>1844</v>
      </c>
      <c r="J38" s="179" t="s">
        <v>1845</v>
      </c>
      <c r="K38" s="179" t="s">
        <v>1846</v>
      </c>
      <c r="L38" s="179" t="s">
        <v>1847</v>
      </c>
      <c r="M38" s="179" t="s">
        <v>1848</v>
      </c>
      <c r="N38" s="179" t="s">
        <v>1849</v>
      </c>
      <c r="O38" s="179" t="s">
        <v>1850</v>
      </c>
      <c r="P38" s="179" t="s">
        <v>1851</v>
      </c>
      <c r="Q38" s="179" t="s">
        <v>1852</v>
      </c>
    </row>
    <row r="39" spans="1:17" ht="25.5" x14ac:dyDescent="0.2">
      <c r="A39" s="213" t="s">
        <v>33</v>
      </c>
      <c r="B39" s="213" t="s">
        <v>967</v>
      </c>
      <c r="C39" s="213" t="s">
        <v>251</v>
      </c>
      <c r="D39" s="213" t="s">
        <v>252</v>
      </c>
      <c r="E39" s="214" t="s">
        <v>253</v>
      </c>
      <c r="F39" s="224" t="str">
        <f>_xlfn.XLOOKUP(F$38,Data!$A:$A,Data!$I:$I)</f>
        <v>bizhub C3320i</v>
      </c>
      <c r="G39" s="224" t="str">
        <f>_xlfn.XLOOKUP(G$38,Data!$A:$A,Data!$I:$I)</f>
        <v>bizhub C251i</v>
      </c>
      <c r="H39" s="224" t="str">
        <f>_xlfn.XLOOKUP(H$38,Data!$A:$A,Data!$I:$I)</f>
        <v>bizhub C301i</v>
      </c>
      <c r="I39" s="224" t="str">
        <f>_xlfn.XLOOKUP(I$38,Data!$A:$A,Data!$I:$I)</f>
        <v>bizhub C361i</v>
      </c>
      <c r="J39" s="224" t="str">
        <f>_xlfn.XLOOKUP(J$38,Data!$A:$A,Data!$I:$I)</f>
        <v>bizhub C4051i</v>
      </c>
      <c r="K39" s="224" t="str">
        <f>_xlfn.XLOOKUP(K$38,Data!$A:$A,Data!$I:$I)</f>
        <v>bizhub C451i</v>
      </c>
      <c r="L39" s="224" t="str">
        <f>_xlfn.XLOOKUP(L$38,Data!$A:$A,Data!$I:$I)</f>
        <v>bizhub C551i</v>
      </c>
      <c r="M39" s="215" t="str">
        <f>_xlfn.XLOOKUP(M$38,Data!$A:$A,Data!$I:$I)</f>
        <v>Not Offered</v>
      </c>
      <c r="N39" s="224" t="str">
        <f>_xlfn.XLOOKUP(N$38,Data!$A:$A,Data!$I:$I)</f>
        <v>bizhub C651i</v>
      </c>
      <c r="O39" s="224" t="str">
        <f>_xlfn.XLOOKUP(O$38,Data!$A:$A,Data!$I:$I)</f>
        <v>bizhub C751i</v>
      </c>
      <c r="P39" s="215" t="str">
        <f>_xlfn.XLOOKUP(P$38,Data!$A:$A,Data!$I:$I)</f>
        <v>Not Offered</v>
      </c>
      <c r="Q39" s="215" t="str">
        <f>_xlfn.XLOOKUP(Q$38,Data!$A:$A,Data!$I:$I)</f>
        <v>Not Offered</v>
      </c>
    </row>
    <row r="40" spans="1:17" x14ac:dyDescent="0.2">
      <c r="A40" s="217" t="s">
        <v>9</v>
      </c>
      <c r="B40" s="217" t="s">
        <v>1012</v>
      </c>
      <c r="C40" s="217" t="s">
        <v>1039</v>
      </c>
      <c r="D40" s="217" t="s">
        <v>1040</v>
      </c>
      <c r="E40" s="218">
        <v>534.36</v>
      </c>
      <c r="F40" s="225" t="s">
        <v>3</v>
      </c>
      <c r="G40" s="191" t="s">
        <v>2</v>
      </c>
      <c r="H40" s="225" t="s">
        <v>2</v>
      </c>
      <c r="I40" s="191" t="s">
        <v>2</v>
      </c>
      <c r="J40" s="225" t="s">
        <v>2</v>
      </c>
      <c r="K40" s="191" t="s">
        <v>2</v>
      </c>
      <c r="L40" s="219" t="s">
        <v>2</v>
      </c>
      <c r="M40" s="220"/>
      <c r="N40" s="219" t="s">
        <v>2</v>
      </c>
      <c r="O40" s="219" t="s">
        <v>2</v>
      </c>
      <c r="P40" s="220"/>
      <c r="Q40" s="220"/>
    </row>
    <row r="41" spans="1:17" x14ac:dyDescent="0.2">
      <c r="A41" s="217" t="s">
        <v>9</v>
      </c>
      <c r="B41" s="217" t="s">
        <v>968</v>
      </c>
      <c r="C41" s="217" t="s">
        <v>374</v>
      </c>
      <c r="D41" s="217" t="s">
        <v>1041</v>
      </c>
      <c r="E41" s="218">
        <v>174.2</v>
      </c>
      <c r="F41" s="226" t="s">
        <v>2</v>
      </c>
      <c r="G41" s="191" t="s">
        <v>3</v>
      </c>
      <c r="H41" s="226" t="s">
        <v>3</v>
      </c>
      <c r="I41" s="191" t="s">
        <v>3</v>
      </c>
      <c r="J41" s="226" t="s">
        <v>2</v>
      </c>
      <c r="K41" s="191" t="s">
        <v>3</v>
      </c>
      <c r="L41" s="219" t="s">
        <v>3</v>
      </c>
      <c r="M41" s="220"/>
      <c r="N41" s="219" t="s">
        <v>3</v>
      </c>
      <c r="O41" s="219" t="s">
        <v>3</v>
      </c>
      <c r="P41" s="220"/>
      <c r="Q41" s="220"/>
    </row>
    <row r="42" spans="1:17" x14ac:dyDescent="0.2">
      <c r="A42" s="217" t="s">
        <v>9</v>
      </c>
      <c r="B42" s="217" t="s">
        <v>968</v>
      </c>
      <c r="C42" s="217" t="s">
        <v>1018</v>
      </c>
      <c r="D42" s="217" t="s">
        <v>376</v>
      </c>
      <c r="E42" s="218">
        <v>144.77000000000001</v>
      </c>
      <c r="F42" s="226" t="s">
        <v>2</v>
      </c>
      <c r="G42" s="191" t="s">
        <v>3</v>
      </c>
      <c r="H42" s="226" t="s">
        <v>3</v>
      </c>
      <c r="I42" s="191" t="s">
        <v>3</v>
      </c>
      <c r="J42" s="226" t="s">
        <v>2</v>
      </c>
      <c r="K42" s="191" t="s">
        <v>3</v>
      </c>
      <c r="L42" s="219" t="s">
        <v>3</v>
      </c>
      <c r="M42" s="220"/>
      <c r="N42" s="219" t="s">
        <v>3</v>
      </c>
      <c r="O42" s="219" t="s">
        <v>3</v>
      </c>
      <c r="P42" s="220"/>
      <c r="Q42" s="220"/>
    </row>
    <row r="43" spans="1:17" x14ac:dyDescent="0.2">
      <c r="A43" s="217" t="s">
        <v>9</v>
      </c>
      <c r="B43" s="217" t="s">
        <v>968</v>
      </c>
      <c r="C43" s="217" t="s">
        <v>1019</v>
      </c>
      <c r="D43" s="217" t="s">
        <v>1028</v>
      </c>
      <c r="E43" s="218">
        <v>94.16</v>
      </c>
      <c r="F43" s="226" t="s">
        <v>2</v>
      </c>
      <c r="G43" s="191" t="s">
        <v>3</v>
      </c>
      <c r="H43" s="226" t="s">
        <v>3</v>
      </c>
      <c r="I43" s="191" t="s">
        <v>3</v>
      </c>
      <c r="J43" s="226" t="s">
        <v>2</v>
      </c>
      <c r="K43" s="191" t="s">
        <v>3</v>
      </c>
      <c r="L43" s="219" t="s">
        <v>3</v>
      </c>
      <c r="M43" s="220"/>
      <c r="N43" s="219" t="s">
        <v>3</v>
      </c>
      <c r="O43" s="219" t="s">
        <v>3</v>
      </c>
      <c r="P43" s="220"/>
      <c r="Q43" s="220"/>
    </row>
    <row r="44" spans="1:17" x14ac:dyDescent="0.2">
      <c r="A44" s="217" t="s">
        <v>9</v>
      </c>
      <c r="B44" s="217" t="s">
        <v>968</v>
      </c>
      <c r="C44" s="217" t="s">
        <v>1042</v>
      </c>
      <c r="D44" s="217" t="s">
        <v>1043</v>
      </c>
      <c r="E44" s="218">
        <v>132.41999999999999</v>
      </c>
      <c r="F44" s="226" t="s">
        <v>3</v>
      </c>
      <c r="G44" s="191" t="s">
        <v>2</v>
      </c>
      <c r="H44" s="226" t="s">
        <v>2</v>
      </c>
      <c r="I44" s="191" t="s">
        <v>2</v>
      </c>
      <c r="J44" s="226" t="s">
        <v>3</v>
      </c>
      <c r="K44" s="191" t="s">
        <v>2</v>
      </c>
      <c r="L44" s="219" t="s">
        <v>2</v>
      </c>
      <c r="M44" s="220"/>
      <c r="N44" s="219" t="s">
        <v>2</v>
      </c>
      <c r="O44" s="219" t="s">
        <v>3</v>
      </c>
      <c r="P44" s="220"/>
      <c r="Q44" s="220"/>
    </row>
    <row r="45" spans="1:17" x14ac:dyDescent="0.2">
      <c r="A45" s="217" t="s">
        <v>9</v>
      </c>
      <c r="B45" s="217" t="s">
        <v>968</v>
      </c>
      <c r="C45" s="217" t="s">
        <v>255</v>
      </c>
      <c r="D45" s="217" t="s">
        <v>1044</v>
      </c>
      <c r="E45" s="218">
        <v>120.05</v>
      </c>
      <c r="F45" s="226" t="s">
        <v>3</v>
      </c>
      <c r="G45" s="191" t="s">
        <v>2</v>
      </c>
      <c r="H45" s="226" t="s">
        <v>2</v>
      </c>
      <c r="I45" s="191" t="s">
        <v>2</v>
      </c>
      <c r="J45" s="226" t="s">
        <v>3</v>
      </c>
      <c r="K45" s="191" t="s">
        <v>2</v>
      </c>
      <c r="L45" s="219" t="s">
        <v>2</v>
      </c>
      <c r="M45" s="220"/>
      <c r="N45" s="219" t="s">
        <v>2</v>
      </c>
      <c r="O45" s="219" t="s">
        <v>3</v>
      </c>
      <c r="P45" s="220"/>
      <c r="Q45" s="220"/>
    </row>
    <row r="46" spans="1:17" x14ac:dyDescent="0.2">
      <c r="A46" s="217" t="s">
        <v>9</v>
      </c>
      <c r="B46" s="217" t="s">
        <v>968</v>
      </c>
      <c r="C46" s="217" t="s">
        <v>1045</v>
      </c>
      <c r="D46" s="217" t="s">
        <v>1046</v>
      </c>
      <c r="E46" s="218">
        <v>1909.09</v>
      </c>
      <c r="F46" s="226" t="s">
        <v>3</v>
      </c>
      <c r="G46" s="191" t="s">
        <v>3</v>
      </c>
      <c r="H46" s="226" t="s">
        <v>3</v>
      </c>
      <c r="I46" s="191" t="s">
        <v>3</v>
      </c>
      <c r="J46" s="226" t="s">
        <v>3</v>
      </c>
      <c r="K46" s="191" t="s">
        <v>2</v>
      </c>
      <c r="L46" s="219" t="s">
        <v>2</v>
      </c>
      <c r="M46" s="220"/>
      <c r="N46" s="219" t="s">
        <v>2</v>
      </c>
      <c r="O46" s="219" t="s">
        <v>3</v>
      </c>
      <c r="P46" s="220"/>
      <c r="Q46" s="220"/>
    </row>
    <row r="47" spans="1:17" x14ac:dyDescent="0.2">
      <c r="A47" s="217" t="s">
        <v>9</v>
      </c>
      <c r="B47" s="217" t="s">
        <v>968</v>
      </c>
      <c r="C47" s="217" t="s">
        <v>1047</v>
      </c>
      <c r="D47" s="217" t="s">
        <v>1048</v>
      </c>
      <c r="E47" s="218">
        <v>1909.09</v>
      </c>
      <c r="F47" s="226" t="s">
        <v>3</v>
      </c>
      <c r="G47" s="191" t="s">
        <v>3</v>
      </c>
      <c r="H47" s="226" t="s">
        <v>3</v>
      </c>
      <c r="I47" s="191" t="s">
        <v>3</v>
      </c>
      <c r="J47" s="226" t="s">
        <v>3</v>
      </c>
      <c r="K47" s="191" t="s">
        <v>3</v>
      </c>
      <c r="L47" s="219" t="s">
        <v>3</v>
      </c>
      <c r="M47" s="220"/>
      <c r="N47" s="219" t="s">
        <v>3</v>
      </c>
      <c r="O47" s="219" t="s">
        <v>2</v>
      </c>
      <c r="P47" s="220"/>
      <c r="Q47" s="220"/>
    </row>
    <row r="48" spans="1:17" x14ac:dyDescent="0.2">
      <c r="A48" s="217" t="s">
        <v>9</v>
      </c>
      <c r="B48" s="217" t="s">
        <v>968</v>
      </c>
      <c r="C48" s="217" t="s">
        <v>1049</v>
      </c>
      <c r="D48" s="217" t="s">
        <v>1050</v>
      </c>
      <c r="E48" s="218">
        <v>1029.8800000000001</v>
      </c>
      <c r="F48" s="226" t="s">
        <v>3</v>
      </c>
      <c r="G48" s="191" t="s">
        <v>2</v>
      </c>
      <c r="H48" s="226" t="s">
        <v>2</v>
      </c>
      <c r="I48" s="191" t="s">
        <v>2</v>
      </c>
      <c r="J48" s="226" t="s">
        <v>3</v>
      </c>
      <c r="K48" s="191" t="s">
        <v>2</v>
      </c>
      <c r="L48" s="219" t="s">
        <v>2</v>
      </c>
      <c r="M48" s="220"/>
      <c r="N48" s="219" t="s">
        <v>2</v>
      </c>
      <c r="O48" s="219" t="s">
        <v>3</v>
      </c>
      <c r="P48" s="220"/>
      <c r="Q48" s="220"/>
    </row>
    <row r="49" spans="1:17" x14ac:dyDescent="0.2">
      <c r="A49" s="217" t="s">
        <v>9</v>
      </c>
      <c r="B49" s="217" t="s">
        <v>968</v>
      </c>
      <c r="C49" s="217" t="s">
        <v>1051</v>
      </c>
      <c r="D49" s="217" t="s">
        <v>1052</v>
      </c>
      <c r="E49" s="218">
        <v>1029.8800000000001</v>
      </c>
      <c r="F49" s="226" t="s">
        <v>3</v>
      </c>
      <c r="G49" s="191" t="s">
        <v>3</v>
      </c>
      <c r="H49" s="226" t="s">
        <v>3</v>
      </c>
      <c r="I49" s="191" t="s">
        <v>3</v>
      </c>
      <c r="J49" s="226" t="s">
        <v>3</v>
      </c>
      <c r="K49" s="191" t="s">
        <v>3</v>
      </c>
      <c r="L49" s="219" t="s">
        <v>3</v>
      </c>
      <c r="M49" s="220"/>
      <c r="N49" s="219" t="s">
        <v>3</v>
      </c>
      <c r="O49" s="219" t="s">
        <v>2</v>
      </c>
      <c r="P49" s="220"/>
      <c r="Q49" s="220"/>
    </row>
    <row r="50" spans="1:17" x14ac:dyDescent="0.2">
      <c r="A50" s="217" t="s">
        <v>9</v>
      </c>
      <c r="B50" s="217" t="s">
        <v>968</v>
      </c>
      <c r="C50" s="217" t="s">
        <v>256</v>
      </c>
      <c r="D50" s="217" t="s">
        <v>1053</v>
      </c>
      <c r="E50" s="218">
        <v>243.64</v>
      </c>
      <c r="F50" s="226" t="s">
        <v>3</v>
      </c>
      <c r="G50" s="191" t="s">
        <v>2</v>
      </c>
      <c r="H50" s="226" t="s">
        <v>2</v>
      </c>
      <c r="I50" s="191" t="s">
        <v>2</v>
      </c>
      <c r="J50" s="226" t="s">
        <v>3</v>
      </c>
      <c r="K50" s="191" t="s">
        <v>2</v>
      </c>
      <c r="L50" s="219" t="s">
        <v>2</v>
      </c>
      <c r="M50" s="220"/>
      <c r="N50" s="219" t="s">
        <v>2</v>
      </c>
      <c r="O50" s="219" t="s">
        <v>2</v>
      </c>
      <c r="P50" s="220"/>
      <c r="Q50" s="220"/>
    </row>
    <row r="51" spans="1:17" x14ac:dyDescent="0.2">
      <c r="A51" s="217" t="s">
        <v>9</v>
      </c>
      <c r="B51" s="217" t="s">
        <v>968</v>
      </c>
      <c r="C51" s="217" t="s">
        <v>1054</v>
      </c>
      <c r="D51" s="217" t="s">
        <v>1055</v>
      </c>
      <c r="E51" s="218">
        <v>570.26</v>
      </c>
      <c r="F51" s="226" t="s">
        <v>3</v>
      </c>
      <c r="G51" s="191" t="s">
        <v>2</v>
      </c>
      <c r="H51" s="226" t="s">
        <v>2</v>
      </c>
      <c r="I51" s="191" t="s">
        <v>2</v>
      </c>
      <c r="J51" s="226" t="s">
        <v>3</v>
      </c>
      <c r="K51" s="191" t="s">
        <v>2</v>
      </c>
      <c r="L51" s="219" t="s">
        <v>2</v>
      </c>
      <c r="M51" s="220"/>
      <c r="N51" s="219" t="s">
        <v>2</v>
      </c>
      <c r="O51" s="219" t="s">
        <v>3</v>
      </c>
      <c r="P51" s="220"/>
      <c r="Q51" s="220"/>
    </row>
    <row r="52" spans="1:17" x14ac:dyDescent="0.2">
      <c r="A52" s="217" t="s">
        <v>9</v>
      </c>
      <c r="B52" s="217" t="s">
        <v>968</v>
      </c>
      <c r="C52" s="217" t="s">
        <v>1056</v>
      </c>
      <c r="D52" s="217" t="s">
        <v>1057</v>
      </c>
      <c r="E52" s="218">
        <v>570.26</v>
      </c>
      <c r="F52" s="226" t="s">
        <v>3</v>
      </c>
      <c r="G52" s="191" t="s">
        <v>2</v>
      </c>
      <c r="H52" s="226" t="s">
        <v>2</v>
      </c>
      <c r="I52" s="191" t="s">
        <v>2</v>
      </c>
      <c r="J52" s="226" t="s">
        <v>3</v>
      </c>
      <c r="K52" s="191" t="s">
        <v>2</v>
      </c>
      <c r="L52" s="219" t="s">
        <v>2</v>
      </c>
      <c r="M52" s="220"/>
      <c r="N52" s="219" t="s">
        <v>2</v>
      </c>
      <c r="O52" s="219" t="s">
        <v>3</v>
      </c>
      <c r="P52" s="220"/>
      <c r="Q52" s="220"/>
    </row>
    <row r="53" spans="1:17" x14ac:dyDescent="0.2">
      <c r="A53" s="217" t="s">
        <v>9</v>
      </c>
      <c r="B53" s="217" t="s">
        <v>968</v>
      </c>
      <c r="C53" s="217" t="s">
        <v>1058</v>
      </c>
      <c r="D53" s="217" t="s">
        <v>1059</v>
      </c>
      <c r="E53" s="218">
        <v>912.18</v>
      </c>
      <c r="F53" s="226" t="s">
        <v>3</v>
      </c>
      <c r="G53" s="191" t="s">
        <v>2</v>
      </c>
      <c r="H53" s="226" t="s">
        <v>2</v>
      </c>
      <c r="I53" s="191" t="s">
        <v>2</v>
      </c>
      <c r="J53" s="226" t="s">
        <v>3</v>
      </c>
      <c r="K53" s="191" t="s">
        <v>2</v>
      </c>
      <c r="L53" s="219" t="s">
        <v>2</v>
      </c>
      <c r="M53" s="220"/>
      <c r="N53" s="219" t="s">
        <v>2</v>
      </c>
      <c r="O53" s="219" t="s">
        <v>3</v>
      </c>
      <c r="P53" s="220"/>
      <c r="Q53" s="220"/>
    </row>
    <row r="54" spans="1:17" ht="25.5" x14ac:dyDescent="0.2">
      <c r="A54" s="217" t="s">
        <v>9</v>
      </c>
      <c r="B54" s="217" t="s">
        <v>974</v>
      </c>
      <c r="C54" s="217" t="s">
        <v>1060</v>
      </c>
      <c r="D54" s="217" t="s">
        <v>1061</v>
      </c>
      <c r="E54" s="218">
        <v>4253.49</v>
      </c>
      <c r="F54" s="226" t="s">
        <v>3</v>
      </c>
      <c r="G54" s="191" t="s">
        <v>2</v>
      </c>
      <c r="H54" s="226" t="s">
        <v>2</v>
      </c>
      <c r="I54" s="191" t="s">
        <v>2</v>
      </c>
      <c r="J54" s="226" t="s">
        <v>3</v>
      </c>
      <c r="K54" s="191" t="s">
        <v>2</v>
      </c>
      <c r="L54" s="219" t="s">
        <v>2</v>
      </c>
      <c r="M54" s="220"/>
      <c r="N54" s="219" t="s">
        <v>2</v>
      </c>
      <c r="O54" s="219" t="s">
        <v>2</v>
      </c>
      <c r="P54" s="220"/>
      <c r="Q54" s="220"/>
    </row>
    <row r="55" spans="1:17" x14ac:dyDescent="0.2">
      <c r="A55" s="217" t="s">
        <v>9</v>
      </c>
      <c r="B55" s="217" t="s">
        <v>975</v>
      </c>
      <c r="C55" s="217" t="s">
        <v>1020</v>
      </c>
      <c r="D55" s="217" t="s">
        <v>1029</v>
      </c>
      <c r="E55" s="218">
        <v>187.14</v>
      </c>
      <c r="F55" s="226" t="s">
        <v>2</v>
      </c>
      <c r="G55" s="191" t="s">
        <v>3</v>
      </c>
      <c r="H55" s="226" t="s">
        <v>3</v>
      </c>
      <c r="I55" s="191" t="s">
        <v>3</v>
      </c>
      <c r="J55" s="226" t="s">
        <v>3</v>
      </c>
      <c r="K55" s="191" t="s">
        <v>2</v>
      </c>
      <c r="L55" s="219" t="s">
        <v>3</v>
      </c>
      <c r="M55" s="220"/>
      <c r="N55" s="219" t="s">
        <v>3</v>
      </c>
      <c r="O55" s="219" t="s">
        <v>3</v>
      </c>
      <c r="P55" s="220"/>
      <c r="Q55" s="220"/>
    </row>
    <row r="56" spans="1:17" x14ac:dyDescent="0.2">
      <c r="A56" s="217" t="s">
        <v>9</v>
      </c>
      <c r="B56" s="217" t="s">
        <v>975</v>
      </c>
      <c r="C56" s="217" t="s">
        <v>1062</v>
      </c>
      <c r="D56" s="217" t="s">
        <v>1063</v>
      </c>
      <c r="E56" s="218">
        <v>187.14</v>
      </c>
      <c r="F56" s="226" t="s">
        <v>3</v>
      </c>
      <c r="G56" s="191" t="s">
        <v>3</v>
      </c>
      <c r="H56" s="226" t="s">
        <v>3</v>
      </c>
      <c r="I56" s="191" t="s">
        <v>3</v>
      </c>
      <c r="J56" s="226" t="s">
        <v>3</v>
      </c>
      <c r="K56" s="191" t="s">
        <v>2</v>
      </c>
      <c r="L56" s="219" t="s">
        <v>2</v>
      </c>
      <c r="M56" s="220"/>
      <c r="N56" s="219" t="s">
        <v>2</v>
      </c>
      <c r="O56" s="219" t="s">
        <v>2</v>
      </c>
      <c r="P56" s="220"/>
      <c r="Q56" s="220"/>
    </row>
    <row r="57" spans="1:17" ht="25.5" x14ac:dyDescent="0.2">
      <c r="A57" s="217" t="s">
        <v>9</v>
      </c>
      <c r="B57" s="217" t="s">
        <v>975</v>
      </c>
      <c r="C57" s="217" t="s">
        <v>1064</v>
      </c>
      <c r="D57" s="217" t="s">
        <v>1065</v>
      </c>
      <c r="E57" s="218">
        <v>585.54</v>
      </c>
      <c r="F57" s="226" t="s">
        <v>3</v>
      </c>
      <c r="G57" s="191" t="s">
        <v>2</v>
      </c>
      <c r="H57" s="226" t="s">
        <v>2</v>
      </c>
      <c r="I57" s="191" t="s">
        <v>2</v>
      </c>
      <c r="J57" s="226" t="s">
        <v>3</v>
      </c>
      <c r="K57" s="191" t="s">
        <v>3</v>
      </c>
      <c r="L57" s="219" t="s">
        <v>3</v>
      </c>
      <c r="M57" s="220"/>
      <c r="N57" s="219" t="s">
        <v>3</v>
      </c>
      <c r="O57" s="219" t="s">
        <v>3</v>
      </c>
      <c r="P57" s="220"/>
      <c r="Q57" s="220"/>
    </row>
    <row r="58" spans="1:17" ht="25.5" x14ac:dyDescent="0.2">
      <c r="A58" s="217" t="s">
        <v>9</v>
      </c>
      <c r="B58" s="217" t="s">
        <v>975</v>
      </c>
      <c r="C58" s="217" t="s">
        <v>1066</v>
      </c>
      <c r="D58" s="217" t="s">
        <v>1067</v>
      </c>
      <c r="E58" s="218">
        <v>585.55999999999995</v>
      </c>
      <c r="F58" s="226" t="s">
        <v>3</v>
      </c>
      <c r="G58" s="191" t="s">
        <v>3</v>
      </c>
      <c r="H58" s="226" t="s">
        <v>3</v>
      </c>
      <c r="I58" s="191" t="s">
        <v>3</v>
      </c>
      <c r="J58" s="226" t="s">
        <v>3</v>
      </c>
      <c r="K58" s="191" t="s">
        <v>2</v>
      </c>
      <c r="L58" s="219" t="s">
        <v>2</v>
      </c>
      <c r="M58" s="220"/>
      <c r="N58" s="219" t="s">
        <v>2</v>
      </c>
      <c r="O58" s="219" t="s">
        <v>3</v>
      </c>
      <c r="P58" s="220"/>
      <c r="Q58" s="220"/>
    </row>
    <row r="59" spans="1:17" x14ac:dyDescent="0.2">
      <c r="A59" s="217" t="s">
        <v>9</v>
      </c>
      <c r="B59" s="217" t="s">
        <v>975</v>
      </c>
      <c r="C59" s="217" t="s">
        <v>1068</v>
      </c>
      <c r="D59" s="217" t="s">
        <v>1069</v>
      </c>
      <c r="E59" s="218">
        <v>809.19</v>
      </c>
      <c r="F59" s="226" t="s">
        <v>3</v>
      </c>
      <c r="G59" s="191" t="s">
        <v>2</v>
      </c>
      <c r="H59" s="226" t="s">
        <v>2</v>
      </c>
      <c r="I59" s="191" t="s">
        <v>2</v>
      </c>
      <c r="J59" s="226" t="s">
        <v>3</v>
      </c>
      <c r="K59" s="191" t="s">
        <v>2</v>
      </c>
      <c r="L59" s="219" t="s">
        <v>2</v>
      </c>
      <c r="M59" s="220"/>
      <c r="N59" s="219" t="s">
        <v>2</v>
      </c>
      <c r="O59" s="219" t="s">
        <v>3</v>
      </c>
      <c r="P59" s="220"/>
      <c r="Q59" s="220"/>
    </row>
    <row r="60" spans="1:17" ht="25.5" x14ac:dyDescent="0.2">
      <c r="A60" s="217" t="s">
        <v>9</v>
      </c>
      <c r="B60" s="217" t="s">
        <v>975</v>
      </c>
      <c r="C60" s="217" t="s">
        <v>1070</v>
      </c>
      <c r="D60" s="217" t="s">
        <v>1071</v>
      </c>
      <c r="E60" s="218">
        <v>1307.6600000000001</v>
      </c>
      <c r="F60" s="226" t="s">
        <v>3</v>
      </c>
      <c r="G60" s="191" t="s">
        <v>2</v>
      </c>
      <c r="H60" s="226" t="s">
        <v>2</v>
      </c>
      <c r="I60" s="191" t="s">
        <v>2</v>
      </c>
      <c r="J60" s="226" t="s">
        <v>3</v>
      </c>
      <c r="K60" s="191" t="s">
        <v>2</v>
      </c>
      <c r="L60" s="219" t="s">
        <v>2</v>
      </c>
      <c r="M60" s="220"/>
      <c r="N60" s="219" t="s">
        <v>2</v>
      </c>
      <c r="O60" s="219" t="s">
        <v>3</v>
      </c>
      <c r="P60" s="220"/>
      <c r="Q60" s="220"/>
    </row>
    <row r="61" spans="1:17" x14ac:dyDescent="0.2">
      <c r="A61" s="217" t="s">
        <v>9</v>
      </c>
      <c r="B61" s="217" t="s">
        <v>975</v>
      </c>
      <c r="C61" s="217" t="s">
        <v>1072</v>
      </c>
      <c r="D61" s="217" t="s">
        <v>1073</v>
      </c>
      <c r="E61" s="218">
        <v>1709.6</v>
      </c>
      <c r="F61" s="226" t="s">
        <v>3</v>
      </c>
      <c r="G61" s="191" t="s">
        <v>3</v>
      </c>
      <c r="H61" s="226" t="s">
        <v>3</v>
      </c>
      <c r="I61" s="191" t="s">
        <v>3</v>
      </c>
      <c r="J61" s="226" t="s">
        <v>3</v>
      </c>
      <c r="K61" s="191" t="s">
        <v>2</v>
      </c>
      <c r="L61" s="219" t="s">
        <v>2</v>
      </c>
      <c r="M61" s="220"/>
      <c r="N61" s="219" t="s">
        <v>2</v>
      </c>
      <c r="O61" s="219" t="s">
        <v>3</v>
      </c>
      <c r="P61" s="220"/>
      <c r="Q61" s="220"/>
    </row>
    <row r="62" spans="1:17" ht="25.5" x14ac:dyDescent="0.2">
      <c r="A62" s="217" t="s">
        <v>9</v>
      </c>
      <c r="B62" s="217" t="s">
        <v>975</v>
      </c>
      <c r="C62" s="217" t="s">
        <v>1074</v>
      </c>
      <c r="D62" s="217" t="s">
        <v>1075</v>
      </c>
      <c r="E62" s="218">
        <v>2607.0700000000002</v>
      </c>
      <c r="F62" s="226" t="s">
        <v>3</v>
      </c>
      <c r="G62" s="191" t="s">
        <v>3</v>
      </c>
      <c r="H62" s="226" t="s">
        <v>3</v>
      </c>
      <c r="I62" s="191" t="s">
        <v>3</v>
      </c>
      <c r="J62" s="226" t="s">
        <v>3</v>
      </c>
      <c r="K62" s="191" t="s">
        <v>2</v>
      </c>
      <c r="L62" s="219" t="s">
        <v>2</v>
      </c>
      <c r="M62" s="220"/>
      <c r="N62" s="219" t="s">
        <v>2</v>
      </c>
      <c r="O62" s="219" t="s">
        <v>3</v>
      </c>
      <c r="P62" s="220"/>
      <c r="Q62" s="220"/>
    </row>
    <row r="63" spans="1:17" x14ac:dyDescent="0.2">
      <c r="A63" s="217" t="s">
        <v>9</v>
      </c>
      <c r="B63" s="217" t="s">
        <v>975</v>
      </c>
      <c r="C63" s="217" t="s">
        <v>1076</v>
      </c>
      <c r="D63" s="217" t="s">
        <v>1077</v>
      </c>
      <c r="E63" s="218">
        <v>907.47</v>
      </c>
      <c r="F63" s="226" t="s">
        <v>3</v>
      </c>
      <c r="G63" s="191" t="s">
        <v>3</v>
      </c>
      <c r="H63" s="226" t="s">
        <v>3</v>
      </c>
      <c r="I63" s="191" t="s">
        <v>3</v>
      </c>
      <c r="J63" s="226" t="s">
        <v>3</v>
      </c>
      <c r="K63" s="191" t="s">
        <v>3</v>
      </c>
      <c r="L63" s="219" t="s">
        <v>3</v>
      </c>
      <c r="M63" s="220"/>
      <c r="N63" s="219" t="s">
        <v>3</v>
      </c>
      <c r="O63" s="219" t="s">
        <v>2</v>
      </c>
      <c r="P63" s="220"/>
      <c r="Q63" s="220"/>
    </row>
    <row r="64" spans="1:17" ht="25.5" x14ac:dyDescent="0.2">
      <c r="A64" s="217" t="s">
        <v>9</v>
      </c>
      <c r="B64" s="217" t="s">
        <v>975</v>
      </c>
      <c r="C64" s="217" t="s">
        <v>1078</v>
      </c>
      <c r="D64" s="217" t="s">
        <v>1079</v>
      </c>
      <c r="E64" s="218">
        <v>1405.93</v>
      </c>
      <c r="F64" s="226" t="s">
        <v>3</v>
      </c>
      <c r="G64" s="191" t="s">
        <v>3</v>
      </c>
      <c r="H64" s="226" t="s">
        <v>3</v>
      </c>
      <c r="I64" s="191" t="s">
        <v>3</v>
      </c>
      <c r="J64" s="226" t="s">
        <v>3</v>
      </c>
      <c r="K64" s="191" t="s">
        <v>3</v>
      </c>
      <c r="L64" s="219" t="s">
        <v>3</v>
      </c>
      <c r="M64" s="220"/>
      <c r="N64" s="219" t="s">
        <v>3</v>
      </c>
      <c r="O64" s="219" t="s">
        <v>2</v>
      </c>
      <c r="P64" s="220"/>
      <c r="Q64" s="220"/>
    </row>
    <row r="65" spans="1:17" x14ac:dyDescent="0.2">
      <c r="A65" s="217" t="s">
        <v>9</v>
      </c>
      <c r="B65" s="217" t="s">
        <v>975</v>
      </c>
      <c r="C65" s="217" t="s">
        <v>1080</v>
      </c>
      <c r="D65" s="217" t="s">
        <v>1081</v>
      </c>
      <c r="E65" s="218">
        <v>1807.87</v>
      </c>
      <c r="F65" s="226" t="s">
        <v>3</v>
      </c>
      <c r="G65" s="191" t="s">
        <v>3</v>
      </c>
      <c r="H65" s="226" t="s">
        <v>3</v>
      </c>
      <c r="I65" s="191" t="s">
        <v>3</v>
      </c>
      <c r="J65" s="226" t="s">
        <v>3</v>
      </c>
      <c r="K65" s="191" t="s">
        <v>3</v>
      </c>
      <c r="L65" s="219" t="s">
        <v>3</v>
      </c>
      <c r="M65" s="220"/>
      <c r="N65" s="219" t="s">
        <v>3</v>
      </c>
      <c r="O65" s="219" t="s">
        <v>2</v>
      </c>
      <c r="P65" s="220"/>
      <c r="Q65" s="220"/>
    </row>
    <row r="66" spans="1:17" ht="25.5" x14ac:dyDescent="0.2">
      <c r="A66" s="217" t="s">
        <v>9</v>
      </c>
      <c r="B66" s="217" t="s">
        <v>975</v>
      </c>
      <c r="C66" s="217" t="s">
        <v>1082</v>
      </c>
      <c r="D66" s="217" t="s">
        <v>1083</v>
      </c>
      <c r="E66" s="218">
        <v>2705.34</v>
      </c>
      <c r="F66" s="226" t="s">
        <v>3</v>
      </c>
      <c r="G66" s="191" t="s">
        <v>3</v>
      </c>
      <c r="H66" s="226" t="s">
        <v>3</v>
      </c>
      <c r="I66" s="191" t="s">
        <v>3</v>
      </c>
      <c r="J66" s="226" t="s">
        <v>3</v>
      </c>
      <c r="K66" s="191" t="s">
        <v>3</v>
      </c>
      <c r="L66" s="219" t="s">
        <v>3</v>
      </c>
      <c r="M66" s="220"/>
      <c r="N66" s="219" t="s">
        <v>3</v>
      </c>
      <c r="O66" s="219" t="s">
        <v>2</v>
      </c>
      <c r="P66" s="220"/>
      <c r="Q66" s="220"/>
    </row>
    <row r="67" spans="1:17" x14ac:dyDescent="0.2">
      <c r="A67" s="217" t="s">
        <v>9</v>
      </c>
      <c r="B67" s="217" t="s">
        <v>975</v>
      </c>
      <c r="C67" s="217" t="s">
        <v>261</v>
      </c>
      <c r="D67" s="217" t="s">
        <v>1084</v>
      </c>
      <c r="E67" s="218">
        <v>180.08</v>
      </c>
      <c r="F67" s="226" t="s">
        <v>3</v>
      </c>
      <c r="G67" s="191" t="s">
        <v>2</v>
      </c>
      <c r="H67" s="226" t="s">
        <v>2</v>
      </c>
      <c r="I67" s="191" t="s">
        <v>2</v>
      </c>
      <c r="J67" s="226" t="s">
        <v>3</v>
      </c>
      <c r="K67" s="191" t="s">
        <v>2</v>
      </c>
      <c r="L67" s="219" t="s">
        <v>2</v>
      </c>
      <c r="M67" s="220"/>
      <c r="N67" s="219" t="s">
        <v>2</v>
      </c>
      <c r="O67" s="219" t="s">
        <v>3</v>
      </c>
      <c r="P67" s="220"/>
      <c r="Q67" s="220"/>
    </row>
    <row r="68" spans="1:17" x14ac:dyDescent="0.2">
      <c r="A68" s="217" t="s">
        <v>9</v>
      </c>
      <c r="B68" s="217" t="s">
        <v>975</v>
      </c>
      <c r="C68" s="217" t="s">
        <v>1085</v>
      </c>
      <c r="D68" s="217" t="s">
        <v>1086</v>
      </c>
      <c r="E68" s="218">
        <v>180.08</v>
      </c>
      <c r="F68" s="226" t="s">
        <v>3</v>
      </c>
      <c r="G68" s="191" t="s">
        <v>2</v>
      </c>
      <c r="H68" s="226" t="s">
        <v>2</v>
      </c>
      <c r="I68" s="191" t="s">
        <v>2</v>
      </c>
      <c r="J68" s="226" t="s">
        <v>3</v>
      </c>
      <c r="K68" s="191" t="s">
        <v>2</v>
      </c>
      <c r="L68" s="219" t="s">
        <v>2</v>
      </c>
      <c r="M68" s="220"/>
      <c r="N68" s="219" t="s">
        <v>2</v>
      </c>
      <c r="O68" s="219" t="s">
        <v>2</v>
      </c>
      <c r="P68" s="220"/>
      <c r="Q68" s="220"/>
    </row>
    <row r="69" spans="1:17" x14ac:dyDescent="0.2">
      <c r="A69" s="217" t="s">
        <v>9</v>
      </c>
      <c r="B69" s="217" t="s">
        <v>975</v>
      </c>
      <c r="C69" s="217" t="s">
        <v>1087</v>
      </c>
      <c r="D69" s="217" t="s">
        <v>1088</v>
      </c>
      <c r="E69" s="218">
        <v>180.08</v>
      </c>
      <c r="F69" s="226" t="s">
        <v>3</v>
      </c>
      <c r="G69" s="191" t="s">
        <v>3</v>
      </c>
      <c r="H69" s="226" t="s">
        <v>3</v>
      </c>
      <c r="I69" s="191" t="s">
        <v>3</v>
      </c>
      <c r="J69" s="226" t="s">
        <v>3</v>
      </c>
      <c r="K69" s="191" t="s">
        <v>2</v>
      </c>
      <c r="L69" s="219" t="s">
        <v>2</v>
      </c>
      <c r="M69" s="220"/>
      <c r="N69" s="219" t="s">
        <v>2</v>
      </c>
      <c r="O69" s="219" t="s">
        <v>2</v>
      </c>
      <c r="P69" s="220"/>
      <c r="Q69" s="220"/>
    </row>
    <row r="70" spans="1:17" x14ac:dyDescent="0.2">
      <c r="A70" s="217" t="s">
        <v>9</v>
      </c>
      <c r="B70" s="217" t="s">
        <v>975</v>
      </c>
      <c r="C70" s="217" t="s">
        <v>262</v>
      </c>
      <c r="D70" s="217" t="s">
        <v>1089</v>
      </c>
      <c r="E70" s="218">
        <v>180.08</v>
      </c>
      <c r="F70" s="226" t="s">
        <v>3</v>
      </c>
      <c r="G70" s="191" t="s">
        <v>2</v>
      </c>
      <c r="H70" s="226" t="s">
        <v>2</v>
      </c>
      <c r="I70" s="191" t="s">
        <v>2</v>
      </c>
      <c r="J70" s="226" t="s">
        <v>3</v>
      </c>
      <c r="K70" s="191" t="s">
        <v>2</v>
      </c>
      <c r="L70" s="219" t="s">
        <v>2</v>
      </c>
      <c r="M70" s="220"/>
      <c r="N70" s="219" t="s">
        <v>2</v>
      </c>
      <c r="O70" s="219" t="s">
        <v>3</v>
      </c>
      <c r="P70" s="220"/>
      <c r="Q70" s="220"/>
    </row>
    <row r="71" spans="1:17" x14ac:dyDescent="0.2">
      <c r="A71" s="217" t="s">
        <v>9</v>
      </c>
      <c r="B71" s="217" t="s">
        <v>975</v>
      </c>
      <c r="C71" s="217" t="s">
        <v>1090</v>
      </c>
      <c r="D71" s="217" t="s">
        <v>1091</v>
      </c>
      <c r="E71" s="218">
        <v>180.08</v>
      </c>
      <c r="F71" s="226" t="s">
        <v>3</v>
      </c>
      <c r="G71" s="191" t="s">
        <v>2</v>
      </c>
      <c r="H71" s="226" t="s">
        <v>2</v>
      </c>
      <c r="I71" s="191" t="s">
        <v>2</v>
      </c>
      <c r="J71" s="226" t="s">
        <v>3</v>
      </c>
      <c r="K71" s="191" t="s">
        <v>2</v>
      </c>
      <c r="L71" s="219" t="s">
        <v>2</v>
      </c>
      <c r="M71" s="220"/>
      <c r="N71" s="219" t="s">
        <v>2</v>
      </c>
      <c r="O71" s="219" t="s">
        <v>2</v>
      </c>
      <c r="P71" s="220"/>
      <c r="Q71" s="220"/>
    </row>
    <row r="72" spans="1:17" x14ac:dyDescent="0.2">
      <c r="A72" s="217" t="s">
        <v>9</v>
      </c>
      <c r="B72" s="217" t="s">
        <v>975</v>
      </c>
      <c r="C72" s="217" t="s">
        <v>1092</v>
      </c>
      <c r="D72" s="217" t="s">
        <v>1093</v>
      </c>
      <c r="E72" s="218">
        <v>180.08</v>
      </c>
      <c r="F72" s="226" t="s">
        <v>3</v>
      </c>
      <c r="G72" s="191" t="s">
        <v>3</v>
      </c>
      <c r="H72" s="226" t="s">
        <v>3</v>
      </c>
      <c r="I72" s="191" t="s">
        <v>3</v>
      </c>
      <c r="J72" s="226" t="s">
        <v>3</v>
      </c>
      <c r="K72" s="191" t="s">
        <v>2</v>
      </c>
      <c r="L72" s="219" t="s">
        <v>2</v>
      </c>
      <c r="M72" s="220"/>
      <c r="N72" s="219" t="s">
        <v>2</v>
      </c>
      <c r="O72" s="219" t="s">
        <v>2</v>
      </c>
      <c r="P72" s="220"/>
      <c r="Q72" s="220"/>
    </row>
    <row r="73" spans="1:17" ht="25.5" x14ac:dyDescent="0.2">
      <c r="A73" s="217" t="s">
        <v>9</v>
      </c>
      <c r="B73" s="217" t="s">
        <v>975</v>
      </c>
      <c r="C73" s="217" t="s">
        <v>258</v>
      </c>
      <c r="D73" s="217" t="s">
        <v>1094</v>
      </c>
      <c r="E73" s="218">
        <v>192.45</v>
      </c>
      <c r="F73" s="226" t="s">
        <v>3</v>
      </c>
      <c r="G73" s="191" t="s">
        <v>2</v>
      </c>
      <c r="H73" s="226" t="s">
        <v>2</v>
      </c>
      <c r="I73" s="191" t="s">
        <v>2</v>
      </c>
      <c r="J73" s="226" t="s">
        <v>3</v>
      </c>
      <c r="K73" s="191" t="s">
        <v>3</v>
      </c>
      <c r="L73" s="219" t="s">
        <v>3</v>
      </c>
      <c r="M73" s="220"/>
      <c r="N73" s="219" t="s">
        <v>3</v>
      </c>
      <c r="O73" s="219" t="s">
        <v>3</v>
      </c>
      <c r="P73" s="220"/>
      <c r="Q73" s="220"/>
    </row>
    <row r="74" spans="1:17" x14ac:dyDescent="0.2">
      <c r="A74" s="217" t="s">
        <v>9</v>
      </c>
      <c r="B74" s="217" t="s">
        <v>975</v>
      </c>
      <c r="C74" s="217" t="s">
        <v>1095</v>
      </c>
      <c r="D74" s="217" t="s">
        <v>1096</v>
      </c>
      <c r="E74" s="218">
        <v>192.45</v>
      </c>
      <c r="F74" s="226" t="s">
        <v>3</v>
      </c>
      <c r="G74" s="191" t="s">
        <v>3</v>
      </c>
      <c r="H74" s="226" t="s">
        <v>3</v>
      </c>
      <c r="I74" s="191" t="s">
        <v>3</v>
      </c>
      <c r="J74" s="226" t="s">
        <v>3</v>
      </c>
      <c r="K74" s="191" t="s">
        <v>2</v>
      </c>
      <c r="L74" s="219" t="s">
        <v>2</v>
      </c>
      <c r="M74" s="220"/>
      <c r="N74" s="219" t="s">
        <v>2</v>
      </c>
      <c r="O74" s="219" t="s">
        <v>2</v>
      </c>
      <c r="P74" s="220"/>
      <c r="Q74" s="220"/>
    </row>
    <row r="75" spans="1:17" x14ac:dyDescent="0.2">
      <c r="A75" s="217" t="s">
        <v>9</v>
      </c>
      <c r="B75" s="217" t="s">
        <v>975</v>
      </c>
      <c r="C75" s="217" t="s">
        <v>259</v>
      </c>
      <c r="D75" s="217" t="s">
        <v>1097</v>
      </c>
      <c r="E75" s="218">
        <v>480.22</v>
      </c>
      <c r="F75" s="226" t="s">
        <v>3</v>
      </c>
      <c r="G75" s="191" t="s">
        <v>3</v>
      </c>
      <c r="H75" s="226" t="s">
        <v>3</v>
      </c>
      <c r="I75" s="191" t="s">
        <v>3</v>
      </c>
      <c r="J75" s="226" t="s">
        <v>3</v>
      </c>
      <c r="K75" s="191" t="s">
        <v>2</v>
      </c>
      <c r="L75" s="219" t="s">
        <v>2</v>
      </c>
      <c r="M75" s="220"/>
      <c r="N75" s="219" t="s">
        <v>2</v>
      </c>
      <c r="O75" s="219" t="s">
        <v>2</v>
      </c>
      <c r="P75" s="220"/>
      <c r="Q75" s="220"/>
    </row>
    <row r="76" spans="1:17" x14ac:dyDescent="0.2">
      <c r="A76" s="217" t="s">
        <v>9</v>
      </c>
      <c r="B76" s="217" t="s">
        <v>975</v>
      </c>
      <c r="C76" s="217" t="s">
        <v>1098</v>
      </c>
      <c r="D76" s="217" t="s">
        <v>1099</v>
      </c>
      <c r="E76" s="218">
        <v>49.23</v>
      </c>
      <c r="F76" s="226" t="s">
        <v>3</v>
      </c>
      <c r="G76" s="191" t="s">
        <v>3</v>
      </c>
      <c r="H76" s="226" t="s">
        <v>3</v>
      </c>
      <c r="I76" s="191" t="s">
        <v>3</v>
      </c>
      <c r="J76" s="226" t="s">
        <v>3</v>
      </c>
      <c r="K76" s="191" t="s">
        <v>2</v>
      </c>
      <c r="L76" s="219" t="s">
        <v>2</v>
      </c>
      <c r="M76" s="220"/>
      <c r="N76" s="219" t="s">
        <v>2</v>
      </c>
      <c r="O76" s="219" t="s">
        <v>3</v>
      </c>
      <c r="P76" s="220"/>
      <c r="Q76" s="220"/>
    </row>
    <row r="77" spans="1:17" x14ac:dyDescent="0.2">
      <c r="A77" s="217" t="s">
        <v>9</v>
      </c>
      <c r="B77" s="217" t="s">
        <v>975</v>
      </c>
      <c r="C77" s="217" t="s">
        <v>1100</v>
      </c>
      <c r="D77" s="217" t="s">
        <v>1101</v>
      </c>
      <c r="E77" s="218">
        <v>55.32</v>
      </c>
      <c r="F77" s="226" t="s">
        <v>3</v>
      </c>
      <c r="G77" s="191" t="s">
        <v>3</v>
      </c>
      <c r="H77" s="226" t="s">
        <v>3</v>
      </c>
      <c r="I77" s="191" t="s">
        <v>3</v>
      </c>
      <c r="J77" s="226" t="s">
        <v>3</v>
      </c>
      <c r="K77" s="191" t="s">
        <v>3</v>
      </c>
      <c r="L77" s="219" t="s">
        <v>3</v>
      </c>
      <c r="M77" s="220"/>
      <c r="N77" s="219" t="s">
        <v>3</v>
      </c>
      <c r="O77" s="219" t="s">
        <v>2</v>
      </c>
      <c r="P77" s="220"/>
      <c r="Q77" s="220"/>
    </row>
    <row r="78" spans="1:17" x14ac:dyDescent="0.2">
      <c r="A78" s="217" t="s">
        <v>9</v>
      </c>
      <c r="B78" s="217" t="s">
        <v>975</v>
      </c>
      <c r="C78" s="217" t="s">
        <v>1102</v>
      </c>
      <c r="D78" s="217" t="s">
        <v>1103</v>
      </c>
      <c r="E78" s="218">
        <v>480.22</v>
      </c>
      <c r="F78" s="226" t="s">
        <v>3</v>
      </c>
      <c r="G78" s="191" t="s">
        <v>3</v>
      </c>
      <c r="H78" s="226" t="s">
        <v>3</v>
      </c>
      <c r="I78" s="191" t="s">
        <v>3</v>
      </c>
      <c r="J78" s="226" t="s">
        <v>3</v>
      </c>
      <c r="K78" s="191" t="s">
        <v>2</v>
      </c>
      <c r="L78" s="219" t="s">
        <v>2</v>
      </c>
      <c r="M78" s="220"/>
      <c r="N78" s="219" t="s">
        <v>2</v>
      </c>
      <c r="O78" s="219" t="s">
        <v>2</v>
      </c>
      <c r="P78" s="220"/>
      <c r="Q78" s="220"/>
    </row>
    <row r="79" spans="1:17" x14ac:dyDescent="0.2">
      <c r="A79" s="217" t="s">
        <v>9</v>
      </c>
      <c r="B79" s="217" t="s">
        <v>975</v>
      </c>
      <c r="C79" s="217" t="s">
        <v>1104</v>
      </c>
      <c r="D79" s="217" t="s">
        <v>1105</v>
      </c>
      <c r="E79" s="218">
        <v>2863.64</v>
      </c>
      <c r="F79" s="226" t="s">
        <v>3</v>
      </c>
      <c r="G79" s="191" t="s">
        <v>3</v>
      </c>
      <c r="H79" s="226" t="s">
        <v>3</v>
      </c>
      <c r="I79" s="191" t="s">
        <v>3</v>
      </c>
      <c r="J79" s="226" t="s">
        <v>3</v>
      </c>
      <c r="K79" s="191" t="s">
        <v>2</v>
      </c>
      <c r="L79" s="219" t="s">
        <v>2</v>
      </c>
      <c r="M79" s="220"/>
      <c r="N79" s="219" t="s">
        <v>2</v>
      </c>
      <c r="O79" s="219" t="s">
        <v>2</v>
      </c>
      <c r="P79" s="220"/>
      <c r="Q79" s="220"/>
    </row>
    <row r="80" spans="1:17" x14ac:dyDescent="0.2">
      <c r="A80" s="217" t="s">
        <v>9</v>
      </c>
      <c r="B80" s="217" t="s">
        <v>1037</v>
      </c>
      <c r="C80" s="217" t="s">
        <v>1106</v>
      </c>
      <c r="D80" s="217" t="s">
        <v>1107</v>
      </c>
      <c r="E80" s="218">
        <v>450.21</v>
      </c>
      <c r="F80" s="226" t="s">
        <v>3</v>
      </c>
      <c r="G80" s="191" t="s">
        <v>2</v>
      </c>
      <c r="H80" s="226" t="s">
        <v>2</v>
      </c>
      <c r="I80" s="191" t="s">
        <v>2</v>
      </c>
      <c r="J80" s="226" t="s">
        <v>3</v>
      </c>
      <c r="K80" s="191" t="s">
        <v>2</v>
      </c>
      <c r="L80" s="219" t="s">
        <v>2</v>
      </c>
      <c r="M80" s="220"/>
      <c r="N80" s="219" t="s">
        <v>2</v>
      </c>
      <c r="O80" s="219" t="s">
        <v>2</v>
      </c>
      <c r="P80" s="220"/>
      <c r="Q80" s="220"/>
    </row>
    <row r="81" spans="1:17" x14ac:dyDescent="0.2">
      <c r="A81" s="217" t="s">
        <v>9</v>
      </c>
      <c r="B81" s="217" t="s">
        <v>1037</v>
      </c>
      <c r="C81" s="217" t="s">
        <v>1023</v>
      </c>
      <c r="D81" s="217" t="s">
        <v>1032</v>
      </c>
      <c r="E81" s="218">
        <v>135.36000000000001</v>
      </c>
      <c r="F81" s="226" t="s">
        <v>2</v>
      </c>
      <c r="G81" s="191" t="s">
        <v>3</v>
      </c>
      <c r="H81" s="226" t="s">
        <v>3</v>
      </c>
      <c r="I81" s="191" t="s">
        <v>3</v>
      </c>
      <c r="J81" s="226" t="s">
        <v>3</v>
      </c>
      <c r="K81" s="191" t="s">
        <v>3</v>
      </c>
      <c r="L81" s="219" t="s">
        <v>3</v>
      </c>
      <c r="M81" s="220"/>
      <c r="N81" s="219" t="s">
        <v>3</v>
      </c>
      <c r="O81" s="219" t="s">
        <v>3</v>
      </c>
      <c r="P81" s="220"/>
      <c r="Q81" s="220"/>
    </row>
    <row r="82" spans="1:17" x14ac:dyDescent="0.2">
      <c r="A82" s="217" t="s">
        <v>9</v>
      </c>
      <c r="B82" s="217" t="s">
        <v>1037</v>
      </c>
      <c r="C82" s="217" t="s">
        <v>1021</v>
      </c>
      <c r="D82" s="217" t="s">
        <v>1030</v>
      </c>
      <c r="E82" s="218">
        <v>111.82</v>
      </c>
      <c r="F82" s="226" t="s">
        <v>2</v>
      </c>
      <c r="G82" s="191" t="s">
        <v>3</v>
      </c>
      <c r="H82" s="226" t="s">
        <v>3</v>
      </c>
      <c r="I82" s="191" t="s">
        <v>3</v>
      </c>
      <c r="J82" s="226" t="s">
        <v>2</v>
      </c>
      <c r="K82" s="191" t="s">
        <v>3</v>
      </c>
      <c r="L82" s="219" t="s">
        <v>3</v>
      </c>
      <c r="M82" s="220"/>
      <c r="N82" s="219" t="s">
        <v>3</v>
      </c>
      <c r="O82" s="219" t="s">
        <v>3</v>
      </c>
      <c r="P82" s="220"/>
      <c r="Q82" s="220"/>
    </row>
    <row r="83" spans="1:17" x14ac:dyDescent="0.2">
      <c r="A83" s="217" t="s">
        <v>9</v>
      </c>
      <c r="B83" s="217" t="s">
        <v>1037</v>
      </c>
      <c r="C83" s="217" t="s">
        <v>1022</v>
      </c>
      <c r="D83" s="217" t="s">
        <v>1031</v>
      </c>
      <c r="E83" s="218">
        <v>151.83000000000001</v>
      </c>
      <c r="F83" s="226" t="s">
        <v>2</v>
      </c>
      <c r="G83" s="191" t="s">
        <v>3</v>
      </c>
      <c r="H83" s="226" t="s">
        <v>3</v>
      </c>
      <c r="I83" s="191" t="s">
        <v>3</v>
      </c>
      <c r="J83" s="226" t="s">
        <v>2</v>
      </c>
      <c r="K83" s="191" t="s">
        <v>3</v>
      </c>
      <c r="L83" s="219" t="s">
        <v>3</v>
      </c>
      <c r="M83" s="220"/>
      <c r="N83" s="219" t="s">
        <v>3</v>
      </c>
      <c r="O83" s="219" t="s">
        <v>3</v>
      </c>
      <c r="P83" s="220"/>
      <c r="Q83" s="220"/>
    </row>
    <row r="84" spans="1:17" x14ac:dyDescent="0.2">
      <c r="A84" s="217" t="s">
        <v>9</v>
      </c>
      <c r="B84" s="217" t="s">
        <v>1037</v>
      </c>
      <c r="C84" s="217" t="s">
        <v>1108</v>
      </c>
      <c r="D84" s="217" t="s">
        <v>1109</v>
      </c>
      <c r="E84" s="218">
        <v>117.12</v>
      </c>
      <c r="F84" s="226" t="s">
        <v>3</v>
      </c>
      <c r="G84" s="191" t="s">
        <v>2</v>
      </c>
      <c r="H84" s="226" t="s">
        <v>2</v>
      </c>
      <c r="I84" s="191" t="s">
        <v>2</v>
      </c>
      <c r="J84" s="226" t="s">
        <v>3</v>
      </c>
      <c r="K84" s="191" t="s">
        <v>2</v>
      </c>
      <c r="L84" s="219" t="s">
        <v>2</v>
      </c>
      <c r="M84" s="220"/>
      <c r="N84" s="219" t="s">
        <v>2</v>
      </c>
      <c r="O84" s="219" t="s">
        <v>2</v>
      </c>
      <c r="P84" s="220"/>
      <c r="Q84" s="220"/>
    </row>
    <row r="85" spans="1:17" x14ac:dyDescent="0.2">
      <c r="A85" s="217" t="s">
        <v>9</v>
      </c>
      <c r="B85" s="217" t="s">
        <v>1037</v>
      </c>
      <c r="C85" s="217" t="s">
        <v>275</v>
      </c>
      <c r="D85" s="217" t="s">
        <v>1110</v>
      </c>
      <c r="E85" s="218">
        <v>117.12</v>
      </c>
      <c r="F85" s="226" t="s">
        <v>3</v>
      </c>
      <c r="G85" s="191" t="s">
        <v>2</v>
      </c>
      <c r="H85" s="226" t="s">
        <v>2</v>
      </c>
      <c r="I85" s="191" t="s">
        <v>2</v>
      </c>
      <c r="J85" s="226" t="s">
        <v>3</v>
      </c>
      <c r="K85" s="191" t="s">
        <v>2</v>
      </c>
      <c r="L85" s="219" t="s">
        <v>2</v>
      </c>
      <c r="M85" s="220"/>
      <c r="N85" s="219" t="s">
        <v>2</v>
      </c>
      <c r="O85" s="219" t="s">
        <v>2</v>
      </c>
      <c r="P85" s="220"/>
      <c r="Q85" s="220"/>
    </row>
    <row r="86" spans="1:17" ht="25.5" x14ac:dyDescent="0.2">
      <c r="A86" s="217" t="s">
        <v>9</v>
      </c>
      <c r="B86" s="217" t="s">
        <v>1037</v>
      </c>
      <c r="C86" s="217" t="s">
        <v>1024</v>
      </c>
      <c r="D86" s="217" t="s">
        <v>1033</v>
      </c>
      <c r="E86" s="218">
        <v>339.12</v>
      </c>
      <c r="F86" s="226" t="s">
        <v>2</v>
      </c>
      <c r="G86" s="191" t="s">
        <v>3</v>
      </c>
      <c r="H86" s="226" t="s">
        <v>3</v>
      </c>
      <c r="I86" s="191" t="s">
        <v>3</v>
      </c>
      <c r="J86" s="226" t="s">
        <v>2</v>
      </c>
      <c r="K86" s="191" t="s">
        <v>3</v>
      </c>
      <c r="L86" s="219" t="s">
        <v>3</v>
      </c>
      <c r="M86" s="220"/>
      <c r="N86" s="219" t="s">
        <v>3</v>
      </c>
      <c r="O86" s="219" t="s">
        <v>3</v>
      </c>
      <c r="P86" s="220"/>
      <c r="Q86" s="220"/>
    </row>
    <row r="87" spans="1:17" x14ac:dyDescent="0.2">
      <c r="A87" s="217" t="s">
        <v>9</v>
      </c>
      <c r="B87" s="217" t="s">
        <v>1037</v>
      </c>
      <c r="C87" s="217" t="s">
        <v>1111</v>
      </c>
      <c r="D87" s="217" t="s">
        <v>1112</v>
      </c>
      <c r="E87" s="218">
        <v>200.83</v>
      </c>
      <c r="F87" s="226" t="s">
        <v>3</v>
      </c>
      <c r="G87" s="191" t="s">
        <v>2</v>
      </c>
      <c r="H87" s="226" t="s">
        <v>2</v>
      </c>
      <c r="I87" s="191" t="s">
        <v>2</v>
      </c>
      <c r="J87" s="226" t="s">
        <v>3</v>
      </c>
      <c r="K87" s="191" t="s">
        <v>2</v>
      </c>
      <c r="L87" s="219" t="s">
        <v>2</v>
      </c>
      <c r="M87" s="220"/>
      <c r="N87" s="219" t="s">
        <v>2</v>
      </c>
      <c r="O87" s="219" t="s">
        <v>2</v>
      </c>
      <c r="P87" s="220"/>
      <c r="Q87" s="220"/>
    </row>
    <row r="88" spans="1:17" x14ac:dyDescent="0.2">
      <c r="A88" s="217" t="s">
        <v>9</v>
      </c>
      <c r="B88" s="217" t="s">
        <v>1037</v>
      </c>
      <c r="C88" s="217" t="s">
        <v>1113</v>
      </c>
      <c r="D88" s="217" t="s">
        <v>1114</v>
      </c>
      <c r="E88" s="218">
        <v>57.09</v>
      </c>
      <c r="F88" s="226" t="s">
        <v>3</v>
      </c>
      <c r="G88" s="191" t="s">
        <v>2</v>
      </c>
      <c r="H88" s="226" t="s">
        <v>2</v>
      </c>
      <c r="I88" s="191" t="s">
        <v>2</v>
      </c>
      <c r="J88" s="226" t="s">
        <v>2</v>
      </c>
      <c r="K88" s="191" t="s">
        <v>2</v>
      </c>
      <c r="L88" s="219" t="s">
        <v>2</v>
      </c>
      <c r="M88" s="220"/>
      <c r="N88" s="219" t="s">
        <v>2</v>
      </c>
      <c r="O88" s="219" t="s">
        <v>2</v>
      </c>
      <c r="P88" s="220"/>
      <c r="Q88" s="220"/>
    </row>
    <row r="89" spans="1:17" x14ac:dyDescent="0.2">
      <c r="A89" s="217" t="s">
        <v>9</v>
      </c>
      <c r="B89" s="217" t="s">
        <v>1037</v>
      </c>
      <c r="C89" s="217" t="s">
        <v>1025</v>
      </c>
      <c r="D89" s="217" t="s">
        <v>1034</v>
      </c>
      <c r="E89" s="218">
        <v>70.62</v>
      </c>
      <c r="F89" s="226" t="s">
        <v>2</v>
      </c>
      <c r="G89" s="191" t="s">
        <v>3</v>
      </c>
      <c r="H89" s="226" t="s">
        <v>3</v>
      </c>
      <c r="I89" s="191" t="s">
        <v>3</v>
      </c>
      <c r="J89" s="226" t="s">
        <v>3</v>
      </c>
      <c r="K89" s="191" t="s">
        <v>3</v>
      </c>
      <c r="L89" s="219" t="s">
        <v>3</v>
      </c>
      <c r="M89" s="220"/>
      <c r="N89" s="219" t="s">
        <v>3</v>
      </c>
      <c r="O89" s="219" t="s">
        <v>3</v>
      </c>
      <c r="P89" s="220"/>
      <c r="Q89" s="220"/>
    </row>
    <row r="90" spans="1:17" ht="25.5" x14ac:dyDescent="0.2">
      <c r="A90" s="217" t="s">
        <v>9</v>
      </c>
      <c r="B90" s="217" t="s">
        <v>1037</v>
      </c>
      <c r="C90" s="217" t="s">
        <v>1026</v>
      </c>
      <c r="D90" s="217" t="s">
        <v>1035</v>
      </c>
      <c r="E90" s="218">
        <v>45.9</v>
      </c>
      <c r="F90" s="226" t="s">
        <v>2</v>
      </c>
      <c r="G90" s="191" t="s">
        <v>3</v>
      </c>
      <c r="H90" s="226" t="s">
        <v>3</v>
      </c>
      <c r="I90" s="191" t="s">
        <v>3</v>
      </c>
      <c r="J90" s="226" t="s">
        <v>2</v>
      </c>
      <c r="K90" s="191" t="s">
        <v>3</v>
      </c>
      <c r="L90" s="219" t="s">
        <v>3</v>
      </c>
      <c r="M90" s="220"/>
      <c r="N90" s="219" t="s">
        <v>3</v>
      </c>
      <c r="O90" s="219" t="s">
        <v>3</v>
      </c>
      <c r="P90" s="220"/>
      <c r="Q90" s="220"/>
    </row>
    <row r="91" spans="1:17" ht="25.5" x14ac:dyDescent="0.2">
      <c r="A91" s="217" t="s">
        <v>9</v>
      </c>
      <c r="B91" s="217" t="s">
        <v>1037</v>
      </c>
      <c r="C91" s="217" t="s">
        <v>276</v>
      </c>
      <c r="D91" s="217" t="s">
        <v>1115</v>
      </c>
      <c r="E91" s="218">
        <v>69.44</v>
      </c>
      <c r="F91" s="226" t="s">
        <v>3</v>
      </c>
      <c r="G91" s="191" t="s">
        <v>2</v>
      </c>
      <c r="H91" s="226" t="s">
        <v>2</v>
      </c>
      <c r="I91" s="191" t="s">
        <v>2</v>
      </c>
      <c r="J91" s="226" t="s">
        <v>3</v>
      </c>
      <c r="K91" s="191" t="s">
        <v>2</v>
      </c>
      <c r="L91" s="219" t="s">
        <v>2</v>
      </c>
      <c r="M91" s="220"/>
      <c r="N91" s="219" t="s">
        <v>2</v>
      </c>
      <c r="O91" s="219" t="s">
        <v>2</v>
      </c>
      <c r="P91" s="220"/>
      <c r="Q91" s="220"/>
    </row>
    <row r="92" spans="1:17" ht="25.5" x14ac:dyDescent="0.2">
      <c r="A92" s="217" t="s">
        <v>9</v>
      </c>
      <c r="B92" s="217" t="s">
        <v>1037</v>
      </c>
      <c r="C92" s="217" t="s">
        <v>1116</v>
      </c>
      <c r="D92" s="217" t="s">
        <v>1117</v>
      </c>
      <c r="E92" s="218">
        <v>151.83000000000001</v>
      </c>
      <c r="F92" s="226" t="s">
        <v>3</v>
      </c>
      <c r="G92" s="191" t="s">
        <v>3</v>
      </c>
      <c r="H92" s="226" t="s">
        <v>3</v>
      </c>
      <c r="I92" s="191" t="s">
        <v>3</v>
      </c>
      <c r="J92" s="226" t="s">
        <v>2</v>
      </c>
      <c r="K92" s="191"/>
      <c r="L92" s="219" t="s">
        <v>3</v>
      </c>
      <c r="M92" s="220"/>
      <c r="N92" s="219" t="s">
        <v>3</v>
      </c>
      <c r="O92" s="219" t="s">
        <v>3</v>
      </c>
      <c r="P92" s="220"/>
      <c r="Q92" s="220"/>
    </row>
    <row r="93" spans="1:17" x14ac:dyDescent="0.2">
      <c r="A93" s="217" t="s">
        <v>9</v>
      </c>
      <c r="B93" s="217" t="s">
        <v>1037</v>
      </c>
      <c r="C93" s="217" t="s">
        <v>1027</v>
      </c>
      <c r="D93" s="217" t="s">
        <v>1036</v>
      </c>
      <c r="E93" s="218">
        <v>85.34</v>
      </c>
      <c r="F93" s="226" t="s">
        <v>2</v>
      </c>
      <c r="G93" s="191" t="s">
        <v>2</v>
      </c>
      <c r="H93" s="226" t="s">
        <v>2</v>
      </c>
      <c r="I93" s="191" t="s">
        <v>2</v>
      </c>
      <c r="J93" s="226" t="s">
        <v>2</v>
      </c>
      <c r="K93" s="191" t="s">
        <v>2</v>
      </c>
      <c r="L93" s="219" t="s">
        <v>2</v>
      </c>
      <c r="M93" s="220"/>
      <c r="N93" s="219" t="s">
        <v>2</v>
      </c>
      <c r="O93" s="219" t="s">
        <v>2</v>
      </c>
      <c r="P93" s="220"/>
      <c r="Q93" s="220"/>
    </row>
    <row r="94" spans="1:17" x14ac:dyDescent="0.2">
      <c r="A94" s="217" t="s">
        <v>9</v>
      </c>
      <c r="B94" s="217" t="s">
        <v>1037</v>
      </c>
      <c r="C94" s="217" t="s">
        <v>377</v>
      </c>
      <c r="D94" s="217" t="s">
        <v>378</v>
      </c>
      <c r="E94" s="218">
        <v>84.74</v>
      </c>
      <c r="F94" s="226" t="s">
        <v>2</v>
      </c>
      <c r="G94" s="191" t="s">
        <v>3</v>
      </c>
      <c r="H94" s="226" t="s">
        <v>3</v>
      </c>
      <c r="I94" s="191" t="s">
        <v>3</v>
      </c>
      <c r="J94" s="226" t="s">
        <v>2</v>
      </c>
      <c r="K94" s="191" t="s">
        <v>2</v>
      </c>
      <c r="L94" s="219" t="s">
        <v>2</v>
      </c>
      <c r="M94" s="220"/>
      <c r="N94" s="219" t="s">
        <v>2</v>
      </c>
      <c r="O94" s="219" t="s">
        <v>2</v>
      </c>
      <c r="P94" s="220"/>
      <c r="Q94" s="220"/>
    </row>
    <row r="95" spans="1:17" x14ac:dyDescent="0.2">
      <c r="A95" s="217" t="s">
        <v>9</v>
      </c>
      <c r="B95" s="217" t="s">
        <v>1037</v>
      </c>
      <c r="C95" s="217" t="s">
        <v>1118</v>
      </c>
      <c r="D95" s="217" t="s">
        <v>1119</v>
      </c>
      <c r="E95" s="218">
        <v>69.44</v>
      </c>
      <c r="F95" s="226" t="s">
        <v>3</v>
      </c>
      <c r="G95" s="191" t="s">
        <v>2</v>
      </c>
      <c r="H95" s="226" t="s">
        <v>2</v>
      </c>
      <c r="I95" s="191" t="s">
        <v>2</v>
      </c>
      <c r="J95" s="226" t="s">
        <v>3</v>
      </c>
      <c r="K95" s="191" t="s">
        <v>3</v>
      </c>
      <c r="L95" s="219" t="s">
        <v>3</v>
      </c>
      <c r="M95" s="220"/>
      <c r="N95" s="219" t="s">
        <v>3</v>
      </c>
      <c r="O95" s="219" t="s">
        <v>3</v>
      </c>
      <c r="P95" s="220"/>
      <c r="Q95" s="220"/>
    </row>
    <row r="96" spans="1:17" x14ac:dyDescent="0.2">
      <c r="A96" s="217" t="s">
        <v>9</v>
      </c>
      <c r="B96" s="217" t="s">
        <v>1037</v>
      </c>
      <c r="C96" s="217" t="s">
        <v>257</v>
      </c>
      <c r="D96" s="217" t="s">
        <v>1120</v>
      </c>
      <c r="E96" s="218">
        <v>564.28</v>
      </c>
      <c r="F96" s="226" t="s">
        <v>3</v>
      </c>
      <c r="G96" s="191" t="s">
        <v>2</v>
      </c>
      <c r="H96" s="226" t="s">
        <v>2</v>
      </c>
      <c r="I96" s="191" t="s">
        <v>2</v>
      </c>
      <c r="J96" s="226" t="s">
        <v>3</v>
      </c>
      <c r="K96" s="191" t="s">
        <v>2</v>
      </c>
      <c r="L96" s="219" t="s">
        <v>2</v>
      </c>
      <c r="M96" s="220"/>
      <c r="N96" s="219" t="s">
        <v>2</v>
      </c>
      <c r="O96" s="219" t="s">
        <v>2</v>
      </c>
      <c r="P96" s="220"/>
      <c r="Q96" s="220"/>
    </row>
    <row r="97" spans="1:17" x14ac:dyDescent="0.2">
      <c r="A97" s="217" t="s">
        <v>9</v>
      </c>
      <c r="B97" s="217" t="s">
        <v>1037</v>
      </c>
      <c r="C97" s="217" t="s">
        <v>1121</v>
      </c>
      <c r="D97" s="217" t="s">
        <v>1122</v>
      </c>
      <c r="E97" s="218">
        <v>141.24</v>
      </c>
      <c r="F97" s="226" t="s">
        <v>3</v>
      </c>
      <c r="G97" s="191" t="s">
        <v>2</v>
      </c>
      <c r="H97" s="226" t="s">
        <v>2</v>
      </c>
      <c r="I97" s="191" t="s">
        <v>2</v>
      </c>
      <c r="J97" s="226" t="s">
        <v>3</v>
      </c>
      <c r="K97" s="191" t="s">
        <v>2</v>
      </c>
      <c r="L97" s="219" t="s">
        <v>2</v>
      </c>
      <c r="M97" s="220"/>
      <c r="N97" s="219" t="s">
        <v>2</v>
      </c>
      <c r="O97" s="219" t="s">
        <v>3</v>
      </c>
      <c r="P97" s="220"/>
      <c r="Q97" s="220"/>
    </row>
    <row r="98" spans="1:17" x14ac:dyDescent="0.2">
      <c r="A98" s="217" t="s">
        <v>9</v>
      </c>
      <c r="B98" s="217" t="s">
        <v>984</v>
      </c>
      <c r="C98" s="217" t="s">
        <v>1123</v>
      </c>
      <c r="D98" s="217" t="s">
        <v>1124</v>
      </c>
      <c r="E98" s="218">
        <v>223.63</v>
      </c>
      <c r="F98" s="226" t="s">
        <v>2</v>
      </c>
      <c r="G98" s="191" t="s">
        <v>2</v>
      </c>
      <c r="H98" s="226" t="s">
        <v>2</v>
      </c>
      <c r="I98" s="191" t="s">
        <v>2</v>
      </c>
      <c r="J98" s="226" t="s">
        <v>2</v>
      </c>
      <c r="K98" s="191" t="s">
        <v>2</v>
      </c>
      <c r="L98" s="219" t="s">
        <v>2</v>
      </c>
      <c r="M98" s="220"/>
      <c r="N98" s="219" t="s">
        <v>2</v>
      </c>
      <c r="O98" s="219" t="s">
        <v>2</v>
      </c>
      <c r="P98" s="220"/>
      <c r="Q98" s="220"/>
    </row>
    <row r="99" spans="1:17" x14ac:dyDescent="0.2">
      <c r="A99" s="217" t="s">
        <v>9</v>
      </c>
      <c r="B99" s="217" t="s">
        <v>984</v>
      </c>
      <c r="C99" s="217" t="s">
        <v>1125</v>
      </c>
      <c r="D99" s="217" t="s">
        <v>1126</v>
      </c>
      <c r="E99" s="218">
        <v>1068.72</v>
      </c>
      <c r="F99" s="226" t="s">
        <v>3</v>
      </c>
      <c r="G99" s="191" t="s">
        <v>2</v>
      </c>
      <c r="H99" s="226" t="s">
        <v>2</v>
      </c>
      <c r="I99" s="191" t="s">
        <v>2</v>
      </c>
      <c r="J99" s="226" t="s">
        <v>3</v>
      </c>
      <c r="K99" s="191" t="s">
        <v>2</v>
      </c>
      <c r="L99" s="219" t="s">
        <v>2</v>
      </c>
      <c r="M99" s="220"/>
      <c r="N99" s="219" t="s">
        <v>2</v>
      </c>
      <c r="O99" s="219" t="s">
        <v>2</v>
      </c>
      <c r="P99" s="220"/>
      <c r="Q99" s="220"/>
    </row>
    <row r="100" spans="1:17" x14ac:dyDescent="0.2">
      <c r="A100" s="217" t="s">
        <v>9</v>
      </c>
      <c r="B100" s="217" t="s">
        <v>994</v>
      </c>
      <c r="C100" s="217" t="s">
        <v>263</v>
      </c>
      <c r="D100" s="217" t="s">
        <v>1127</v>
      </c>
      <c r="E100" s="218">
        <v>71.16</v>
      </c>
      <c r="F100" s="226" t="s">
        <v>2</v>
      </c>
      <c r="G100" s="191" t="s">
        <v>3</v>
      </c>
      <c r="H100" s="226" t="s">
        <v>3</v>
      </c>
      <c r="I100" s="191" t="s">
        <v>3</v>
      </c>
      <c r="J100" s="226" t="s">
        <v>3</v>
      </c>
      <c r="K100" s="191" t="s">
        <v>3</v>
      </c>
      <c r="L100" s="219" t="s">
        <v>3</v>
      </c>
      <c r="M100" s="220"/>
      <c r="N100" s="219" t="s">
        <v>3</v>
      </c>
      <c r="O100" s="219" t="s">
        <v>3</v>
      </c>
      <c r="P100" s="220"/>
      <c r="Q100" s="220"/>
    </row>
    <row r="101" spans="1:17" x14ac:dyDescent="0.2">
      <c r="A101" s="217" t="s">
        <v>9</v>
      </c>
      <c r="B101" s="217" t="s">
        <v>994</v>
      </c>
      <c r="C101" s="217" t="s">
        <v>264</v>
      </c>
      <c r="D101" s="217" t="s">
        <v>1128</v>
      </c>
      <c r="E101" s="218">
        <v>474.33</v>
      </c>
      <c r="F101" s="226" t="s">
        <v>3</v>
      </c>
      <c r="G101" s="191" t="s">
        <v>2</v>
      </c>
      <c r="H101" s="226" t="s">
        <v>2</v>
      </c>
      <c r="I101" s="191" t="s">
        <v>2</v>
      </c>
      <c r="J101" s="226" t="s">
        <v>3</v>
      </c>
      <c r="K101" s="191" t="s">
        <v>2</v>
      </c>
      <c r="L101" s="219" t="s">
        <v>2</v>
      </c>
      <c r="M101" s="220"/>
      <c r="N101" s="219" t="s">
        <v>2</v>
      </c>
      <c r="O101" s="219" t="s">
        <v>2</v>
      </c>
      <c r="P101" s="220"/>
      <c r="Q101" s="220"/>
    </row>
    <row r="102" spans="1:17" x14ac:dyDescent="0.2">
      <c r="A102" s="217" t="s">
        <v>9</v>
      </c>
      <c r="B102" s="217" t="s">
        <v>994</v>
      </c>
      <c r="C102" s="217" t="s">
        <v>265</v>
      </c>
      <c r="D102" s="217" t="s">
        <v>1129</v>
      </c>
      <c r="E102" s="218">
        <v>948.66</v>
      </c>
      <c r="F102" s="226" t="s">
        <v>3</v>
      </c>
      <c r="G102" s="191" t="s">
        <v>2</v>
      </c>
      <c r="H102" s="226" t="s">
        <v>2</v>
      </c>
      <c r="I102" s="191" t="s">
        <v>2</v>
      </c>
      <c r="J102" s="226" t="s">
        <v>3</v>
      </c>
      <c r="K102" s="191" t="s">
        <v>2</v>
      </c>
      <c r="L102" s="219" t="s">
        <v>2</v>
      </c>
      <c r="M102" s="220"/>
      <c r="N102" s="219" t="s">
        <v>2</v>
      </c>
      <c r="O102" s="219" t="s">
        <v>2</v>
      </c>
      <c r="P102" s="220"/>
      <c r="Q102" s="220"/>
    </row>
    <row r="103" spans="1:17" ht="38.25" x14ac:dyDescent="0.2">
      <c r="A103" s="217" t="s">
        <v>9</v>
      </c>
      <c r="B103" s="217" t="s">
        <v>1038</v>
      </c>
      <c r="C103" s="217" t="s">
        <v>267</v>
      </c>
      <c r="D103" s="217" t="s">
        <v>1130</v>
      </c>
      <c r="E103" s="218">
        <v>341.92</v>
      </c>
      <c r="F103" s="226" t="s">
        <v>3</v>
      </c>
      <c r="G103" s="191" t="s">
        <v>2</v>
      </c>
      <c r="H103" s="226" t="s">
        <v>2</v>
      </c>
      <c r="I103" s="191" t="s">
        <v>2</v>
      </c>
      <c r="J103" s="226" t="s">
        <v>2</v>
      </c>
      <c r="K103" s="191" t="s">
        <v>2</v>
      </c>
      <c r="L103" s="219" t="s">
        <v>2</v>
      </c>
      <c r="M103" s="220"/>
      <c r="N103" s="219" t="s">
        <v>2</v>
      </c>
      <c r="O103" s="219" t="s">
        <v>2</v>
      </c>
      <c r="P103" s="220"/>
      <c r="Q103" s="220"/>
    </row>
    <row r="104" spans="1:17" x14ac:dyDescent="0.2">
      <c r="A104" s="217" t="s">
        <v>9</v>
      </c>
      <c r="B104" s="217" t="s">
        <v>1038</v>
      </c>
      <c r="C104" s="217" t="s">
        <v>268</v>
      </c>
      <c r="D104" s="217" t="s">
        <v>1131</v>
      </c>
      <c r="E104" s="218">
        <v>154.19</v>
      </c>
      <c r="F104" s="226" t="s">
        <v>3</v>
      </c>
      <c r="G104" s="191" t="s">
        <v>2</v>
      </c>
      <c r="H104" s="226" t="s">
        <v>2</v>
      </c>
      <c r="I104" s="191" t="s">
        <v>2</v>
      </c>
      <c r="J104" s="226" t="s">
        <v>2</v>
      </c>
      <c r="K104" s="191" t="s">
        <v>2</v>
      </c>
      <c r="L104" s="219" t="s">
        <v>2</v>
      </c>
      <c r="M104" s="220"/>
      <c r="N104" s="219" t="s">
        <v>2</v>
      </c>
      <c r="O104" s="219" t="s">
        <v>2</v>
      </c>
      <c r="P104" s="220"/>
      <c r="Q104" s="220"/>
    </row>
    <row r="105" spans="1:17" x14ac:dyDescent="0.2">
      <c r="A105" s="217" t="s">
        <v>9</v>
      </c>
      <c r="B105" s="217" t="s">
        <v>1038</v>
      </c>
      <c r="C105" s="217" t="s">
        <v>269</v>
      </c>
      <c r="D105" s="217" t="s">
        <v>1132</v>
      </c>
      <c r="E105" s="218">
        <v>417.84</v>
      </c>
      <c r="F105" s="226" t="s">
        <v>3</v>
      </c>
      <c r="G105" s="191" t="s">
        <v>2</v>
      </c>
      <c r="H105" s="226" t="s">
        <v>2</v>
      </c>
      <c r="I105" s="191" t="s">
        <v>2</v>
      </c>
      <c r="J105" s="226" t="s">
        <v>2</v>
      </c>
      <c r="K105" s="191" t="s">
        <v>2</v>
      </c>
      <c r="L105" s="219" t="s">
        <v>2</v>
      </c>
      <c r="M105" s="220"/>
      <c r="N105" s="219" t="s">
        <v>2</v>
      </c>
      <c r="O105" s="219" t="s">
        <v>2</v>
      </c>
      <c r="P105" s="220"/>
      <c r="Q105" s="220"/>
    </row>
    <row r="106" spans="1:17" x14ac:dyDescent="0.2">
      <c r="A106" s="217" t="s">
        <v>9</v>
      </c>
      <c r="B106" s="217" t="s">
        <v>1038</v>
      </c>
      <c r="C106" s="217" t="s">
        <v>270</v>
      </c>
      <c r="D106" s="217" t="s">
        <v>1133</v>
      </c>
      <c r="E106" s="218">
        <v>347.22</v>
      </c>
      <c r="F106" s="226" t="s">
        <v>3</v>
      </c>
      <c r="G106" s="191" t="s">
        <v>2</v>
      </c>
      <c r="H106" s="226" t="s">
        <v>2</v>
      </c>
      <c r="I106" s="191" t="s">
        <v>2</v>
      </c>
      <c r="J106" s="226" t="s">
        <v>2</v>
      </c>
      <c r="K106" s="191" t="s">
        <v>2</v>
      </c>
      <c r="L106" s="219" t="s">
        <v>2</v>
      </c>
      <c r="M106" s="220"/>
      <c r="N106" s="219" t="s">
        <v>2</v>
      </c>
      <c r="O106" s="219" t="s">
        <v>2</v>
      </c>
      <c r="P106" s="220"/>
      <c r="Q106" s="220"/>
    </row>
    <row r="107" spans="1:17" x14ac:dyDescent="0.2">
      <c r="A107" s="217" t="s">
        <v>9</v>
      </c>
      <c r="B107" s="217" t="s">
        <v>1038</v>
      </c>
      <c r="C107" s="217" t="s">
        <v>271</v>
      </c>
      <c r="D107" s="217" t="s">
        <v>1134</v>
      </c>
      <c r="E107" s="218">
        <v>97.69</v>
      </c>
      <c r="F107" s="226" t="s">
        <v>3</v>
      </c>
      <c r="G107" s="191" t="s">
        <v>2</v>
      </c>
      <c r="H107" s="226" t="s">
        <v>2</v>
      </c>
      <c r="I107" s="191" t="s">
        <v>2</v>
      </c>
      <c r="J107" s="226" t="s">
        <v>2</v>
      </c>
      <c r="K107" s="191" t="s">
        <v>2</v>
      </c>
      <c r="L107" s="219" t="s">
        <v>2</v>
      </c>
      <c r="M107" s="220"/>
      <c r="N107" s="219" t="s">
        <v>2</v>
      </c>
      <c r="O107" s="219" t="s">
        <v>2</v>
      </c>
      <c r="P107" s="220"/>
      <c r="Q107" s="220"/>
    </row>
    <row r="108" spans="1:17" x14ac:dyDescent="0.2">
      <c r="A108" s="217" t="s">
        <v>9</v>
      </c>
      <c r="B108" s="217" t="s">
        <v>1038</v>
      </c>
      <c r="C108" s="217" t="s">
        <v>272</v>
      </c>
      <c r="D108" s="217" t="s">
        <v>1135</v>
      </c>
      <c r="E108" s="218">
        <v>297.2</v>
      </c>
      <c r="F108" s="226" t="s">
        <v>3</v>
      </c>
      <c r="G108" s="191" t="s">
        <v>2</v>
      </c>
      <c r="H108" s="226" t="s">
        <v>2</v>
      </c>
      <c r="I108" s="191" t="s">
        <v>2</v>
      </c>
      <c r="J108" s="226" t="s">
        <v>2</v>
      </c>
      <c r="K108" s="191" t="s">
        <v>2</v>
      </c>
      <c r="L108" s="219" t="s">
        <v>2</v>
      </c>
      <c r="M108" s="220"/>
      <c r="N108" s="219" t="s">
        <v>2</v>
      </c>
      <c r="O108" s="219" t="s">
        <v>2</v>
      </c>
      <c r="P108" s="220"/>
      <c r="Q108" s="220"/>
    </row>
    <row r="109" spans="1:17" x14ac:dyDescent="0.2">
      <c r="A109" s="217" t="s">
        <v>9</v>
      </c>
      <c r="B109" s="217" t="s">
        <v>1038</v>
      </c>
      <c r="C109" s="217" t="s">
        <v>273</v>
      </c>
      <c r="D109" s="217" t="s">
        <v>1136</v>
      </c>
      <c r="E109" s="218">
        <v>85.34</v>
      </c>
      <c r="F109" s="226" t="s">
        <v>3</v>
      </c>
      <c r="G109" s="191" t="s">
        <v>2</v>
      </c>
      <c r="H109" s="226" t="s">
        <v>2</v>
      </c>
      <c r="I109" s="191" t="s">
        <v>2</v>
      </c>
      <c r="J109" s="226" t="s">
        <v>2</v>
      </c>
      <c r="K109" s="191" t="s">
        <v>2</v>
      </c>
      <c r="L109" s="219" t="s">
        <v>2</v>
      </c>
      <c r="M109" s="220"/>
      <c r="N109" s="219" t="s">
        <v>2</v>
      </c>
      <c r="O109" s="219" t="s">
        <v>2</v>
      </c>
      <c r="P109" s="220"/>
      <c r="Q109" s="220"/>
    </row>
    <row r="110" spans="1:17" x14ac:dyDescent="0.2">
      <c r="A110" s="217" t="s">
        <v>9</v>
      </c>
      <c r="B110" s="217" t="s">
        <v>1038</v>
      </c>
      <c r="C110" s="217" t="s">
        <v>274</v>
      </c>
      <c r="D110" s="217" t="s">
        <v>1137</v>
      </c>
      <c r="E110" s="218">
        <v>247.17</v>
      </c>
      <c r="F110" s="226" t="s">
        <v>3</v>
      </c>
      <c r="G110" s="191" t="s">
        <v>2</v>
      </c>
      <c r="H110" s="226" t="s">
        <v>2</v>
      </c>
      <c r="I110" s="191" t="s">
        <v>2</v>
      </c>
      <c r="J110" s="226" t="s">
        <v>2</v>
      </c>
      <c r="K110" s="191" t="s">
        <v>2</v>
      </c>
      <c r="L110" s="219" t="s">
        <v>2</v>
      </c>
      <c r="M110" s="220"/>
      <c r="N110" s="219" t="s">
        <v>2</v>
      </c>
      <c r="O110" s="219" t="s">
        <v>2</v>
      </c>
      <c r="P110" s="220"/>
      <c r="Q110" s="220"/>
    </row>
    <row r="111" spans="1:17" s="194" customFormat="1" ht="14.1" customHeight="1" x14ac:dyDescent="0.2">
      <c r="A111" s="222"/>
      <c r="B111" s="222"/>
      <c r="C111" s="222"/>
      <c r="D111" s="222"/>
      <c r="E111" s="223"/>
      <c r="F111" s="179" t="s">
        <v>1991</v>
      </c>
      <c r="G111" s="179" t="s">
        <v>1992</v>
      </c>
      <c r="H111" s="179" t="s">
        <v>1993</v>
      </c>
      <c r="I111" s="179" t="s">
        <v>1994</v>
      </c>
      <c r="J111" s="179" t="s">
        <v>1999</v>
      </c>
      <c r="K111" s="179" t="s">
        <v>2000</v>
      </c>
      <c r="L111" s="179" t="s">
        <v>2001</v>
      </c>
      <c r="M111" s="179" t="s">
        <v>2002</v>
      </c>
      <c r="N111" s="179" t="s">
        <v>2007</v>
      </c>
      <c r="O111" s="179" t="s">
        <v>2008</v>
      </c>
      <c r="P111" s="179" t="s">
        <v>2009</v>
      </c>
      <c r="Q111" s="179" t="s">
        <v>2010</v>
      </c>
    </row>
    <row r="112" spans="1:17" ht="25.5" x14ac:dyDescent="0.2">
      <c r="A112" s="213" t="s">
        <v>33</v>
      </c>
      <c r="B112" s="213" t="s">
        <v>967</v>
      </c>
      <c r="C112" s="213" t="s">
        <v>251</v>
      </c>
      <c r="D112" s="213" t="s">
        <v>252</v>
      </c>
      <c r="E112" s="214" t="s">
        <v>253</v>
      </c>
      <c r="F112" s="227" t="str">
        <f>_xlfn.XLOOKUP(F$111,Data!$A:$A,Data!$I:$I)</f>
        <v>TASKalfa MZ2501ci</v>
      </c>
      <c r="G112" s="227" t="str">
        <f>_xlfn.XLOOKUP(G$111,Data!$A:$A,Data!$I:$I)</f>
        <v>TASKalfa MZ3501ci</v>
      </c>
      <c r="H112" s="227" t="str">
        <f>_xlfn.XLOOKUP(H$111,Data!$A:$A,Data!$I:$I)</f>
        <v>TASKalfa MA3500ci</v>
      </c>
      <c r="I112" s="227" t="str">
        <f>_xlfn.XLOOKUP(I$111,Data!$A:$A,Data!$I:$I)</f>
        <v>ECOSYS MA3500cix</v>
      </c>
      <c r="J112" s="227" t="str">
        <f>_xlfn.XLOOKUP(J$111,Data!$A:$A,Data!$I:$I)</f>
        <v>TASKalfa MZ4001ci</v>
      </c>
      <c r="K112" s="227" t="str">
        <f>_xlfn.XLOOKUP(K$111,Data!$A:$A,Data!$I:$I)</f>
        <v>TASKalfa MZ5001Ci</v>
      </c>
      <c r="L112" s="227" t="str">
        <f>_xlfn.XLOOKUP(L$111,Data!$A:$A,Data!$I:$I)</f>
        <v>ECOSYS MA4000cifx</v>
      </c>
      <c r="M112" s="227" t="str">
        <f>_xlfn.XLOOKUP(M$111,Data!$A:$A,Data!$I:$I)</f>
        <v>TASKalfa MA4500ci</v>
      </c>
      <c r="N112" s="227" t="str">
        <f>_xlfn.XLOOKUP(N$111,Data!$A:$A,Data!$I:$I)</f>
        <v>TASKalfa MZ6001ci</v>
      </c>
      <c r="O112" s="227" t="str">
        <f>_xlfn.XLOOKUP(O$111,Data!$A:$A,Data!$I:$I)</f>
        <v>TASKalfa MZ7001ci</v>
      </c>
      <c r="P112" s="227" t="str">
        <f>_xlfn.XLOOKUP(P$111,Data!$A:$A,Data!$I:$I)</f>
        <v>TASKalfa 7353ci</v>
      </c>
      <c r="Q112" s="227" t="str">
        <f>_xlfn.XLOOKUP(Q$111,Data!$A:$A,Data!$I:$I)</f>
        <v>TASKalfa 8353ci</v>
      </c>
    </row>
    <row r="113" spans="1:17" x14ac:dyDescent="0.2">
      <c r="A113" s="228" t="s">
        <v>7</v>
      </c>
      <c r="B113" s="228" t="s">
        <v>1012</v>
      </c>
      <c r="C113" s="228" t="s">
        <v>1577</v>
      </c>
      <c r="D113" s="228" t="s">
        <v>1586</v>
      </c>
      <c r="E113" s="229">
        <v>210.1</v>
      </c>
      <c r="F113" s="230" t="s">
        <v>3</v>
      </c>
      <c r="G113" s="231" t="s">
        <v>3</v>
      </c>
      <c r="H113" s="230" t="s">
        <v>2</v>
      </c>
      <c r="I113" s="231" t="s">
        <v>2</v>
      </c>
      <c r="J113" s="230" t="s">
        <v>3</v>
      </c>
      <c r="K113" s="191" t="s">
        <v>3</v>
      </c>
      <c r="L113" s="230" t="s">
        <v>2</v>
      </c>
      <c r="M113" s="231" t="s">
        <v>2</v>
      </c>
      <c r="N113" s="230" t="s">
        <v>3</v>
      </c>
      <c r="O113" s="219" t="s">
        <v>3</v>
      </c>
      <c r="P113" s="231" t="s">
        <v>3</v>
      </c>
      <c r="Q113" s="219" t="s">
        <v>3</v>
      </c>
    </row>
    <row r="114" spans="1:17" x14ac:dyDescent="0.2">
      <c r="A114" s="228" t="s">
        <v>7</v>
      </c>
      <c r="B114" s="228" t="s">
        <v>1012</v>
      </c>
      <c r="C114" s="228" t="s">
        <v>1578</v>
      </c>
      <c r="D114" s="228" t="s">
        <v>1587</v>
      </c>
      <c r="E114" s="229">
        <v>276.10000000000002</v>
      </c>
      <c r="F114" s="230" t="s">
        <v>3</v>
      </c>
      <c r="G114" s="231" t="s">
        <v>3</v>
      </c>
      <c r="H114" s="230" t="s">
        <v>3</v>
      </c>
      <c r="I114" s="231" t="s">
        <v>2</v>
      </c>
      <c r="J114" s="230" t="s">
        <v>3</v>
      </c>
      <c r="K114" s="191" t="s">
        <v>3</v>
      </c>
      <c r="L114" s="230" t="s">
        <v>3</v>
      </c>
      <c r="M114" s="231" t="s">
        <v>3</v>
      </c>
      <c r="N114" s="230" t="s">
        <v>3</v>
      </c>
      <c r="O114" s="219" t="s">
        <v>3</v>
      </c>
      <c r="P114" s="231" t="s">
        <v>3</v>
      </c>
      <c r="Q114" s="219" t="s">
        <v>3</v>
      </c>
    </row>
    <row r="115" spans="1:17" x14ac:dyDescent="0.2">
      <c r="A115" s="228" t="s">
        <v>7</v>
      </c>
      <c r="B115" s="228" t="s">
        <v>968</v>
      </c>
      <c r="C115" s="228" t="s">
        <v>1579</v>
      </c>
      <c r="D115" s="228" t="s">
        <v>1588</v>
      </c>
      <c r="E115" s="229">
        <v>333.3</v>
      </c>
      <c r="F115" s="230" t="s">
        <v>3</v>
      </c>
      <c r="G115" s="231" t="s">
        <v>3</v>
      </c>
      <c r="H115" s="230" t="s">
        <v>2</v>
      </c>
      <c r="I115" s="231" t="s">
        <v>2</v>
      </c>
      <c r="J115" s="230" t="s">
        <v>3</v>
      </c>
      <c r="K115" s="191" t="s">
        <v>3</v>
      </c>
      <c r="L115" s="230" t="s">
        <v>2</v>
      </c>
      <c r="M115" s="231" t="s">
        <v>2</v>
      </c>
      <c r="N115" s="230" t="s">
        <v>3</v>
      </c>
      <c r="O115" s="219" t="s">
        <v>3</v>
      </c>
      <c r="P115" s="231" t="s">
        <v>3</v>
      </c>
      <c r="Q115" s="219" t="s">
        <v>3</v>
      </c>
    </row>
    <row r="116" spans="1:17" x14ac:dyDescent="0.2">
      <c r="A116" s="228" t="s">
        <v>7</v>
      </c>
      <c r="B116" s="228" t="s">
        <v>968</v>
      </c>
      <c r="C116" s="228" t="s">
        <v>1580</v>
      </c>
      <c r="D116" s="228" t="s">
        <v>1589</v>
      </c>
      <c r="E116" s="229">
        <v>726</v>
      </c>
      <c r="F116" s="230" t="s">
        <v>2</v>
      </c>
      <c r="G116" s="231" t="s">
        <v>2</v>
      </c>
      <c r="H116" s="230" t="s">
        <v>3</v>
      </c>
      <c r="I116" s="231" t="s">
        <v>3</v>
      </c>
      <c r="J116" s="230" t="s">
        <v>2</v>
      </c>
      <c r="K116" s="191" t="s">
        <v>2</v>
      </c>
      <c r="L116" s="230" t="s">
        <v>3</v>
      </c>
      <c r="M116" s="231" t="s">
        <v>3</v>
      </c>
      <c r="N116" s="230" t="s">
        <v>2</v>
      </c>
      <c r="O116" s="219" t="s">
        <v>2</v>
      </c>
      <c r="P116" s="231" t="s">
        <v>3</v>
      </c>
      <c r="Q116" s="219" t="s">
        <v>3</v>
      </c>
    </row>
    <row r="117" spans="1:17" x14ac:dyDescent="0.2">
      <c r="A117" s="228" t="s">
        <v>7</v>
      </c>
      <c r="B117" s="228" t="s">
        <v>968</v>
      </c>
      <c r="C117" s="228" t="s">
        <v>1581</v>
      </c>
      <c r="D117" s="228" t="s">
        <v>1590</v>
      </c>
      <c r="E117" s="229">
        <v>573.1</v>
      </c>
      <c r="F117" s="230" t="s">
        <v>2</v>
      </c>
      <c r="G117" s="231" t="s">
        <v>2</v>
      </c>
      <c r="H117" s="230" t="s">
        <v>3</v>
      </c>
      <c r="I117" s="231" t="s">
        <v>3</v>
      </c>
      <c r="J117" s="230" t="s">
        <v>2</v>
      </c>
      <c r="K117" s="191" t="s">
        <v>2</v>
      </c>
      <c r="L117" s="230" t="s">
        <v>3</v>
      </c>
      <c r="M117" s="231" t="s">
        <v>3</v>
      </c>
      <c r="N117" s="230" t="s">
        <v>2</v>
      </c>
      <c r="O117" s="219" t="s">
        <v>2</v>
      </c>
      <c r="P117" s="231" t="s">
        <v>3</v>
      </c>
      <c r="Q117" s="219" t="s">
        <v>3</v>
      </c>
    </row>
    <row r="118" spans="1:17" x14ac:dyDescent="0.2">
      <c r="A118" s="228" t="s">
        <v>7</v>
      </c>
      <c r="B118" s="228" t="s">
        <v>968</v>
      </c>
      <c r="C118" s="228" t="s">
        <v>1582</v>
      </c>
      <c r="D118" s="228" t="s">
        <v>1591</v>
      </c>
      <c r="E118" s="229">
        <v>638</v>
      </c>
      <c r="F118" s="230" t="s">
        <v>2</v>
      </c>
      <c r="G118" s="231" t="s">
        <v>2</v>
      </c>
      <c r="H118" s="230" t="s">
        <v>3</v>
      </c>
      <c r="I118" s="231" t="s">
        <v>3</v>
      </c>
      <c r="J118" s="230" t="s">
        <v>2</v>
      </c>
      <c r="K118" s="191" t="s">
        <v>2</v>
      </c>
      <c r="L118" s="230" t="s">
        <v>3</v>
      </c>
      <c r="M118" s="231" t="s">
        <v>3</v>
      </c>
      <c r="N118" s="230" t="s">
        <v>2</v>
      </c>
      <c r="O118" s="219" t="s">
        <v>2</v>
      </c>
      <c r="P118" s="231" t="s">
        <v>2</v>
      </c>
      <c r="Q118" s="219" t="s">
        <v>2</v>
      </c>
    </row>
    <row r="119" spans="1:17" x14ac:dyDescent="0.2">
      <c r="A119" s="228" t="s">
        <v>7</v>
      </c>
      <c r="B119" s="228" t="s">
        <v>968</v>
      </c>
      <c r="C119" s="228" t="s">
        <v>1583</v>
      </c>
      <c r="D119" s="228" t="s">
        <v>1592</v>
      </c>
      <c r="E119" s="229">
        <v>447.7</v>
      </c>
      <c r="F119" s="230" t="s">
        <v>3</v>
      </c>
      <c r="G119" s="231" t="s">
        <v>3</v>
      </c>
      <c r="H119" s="230" t="s">
        <v>3</v>
      </c>
      <c r="I119" s="231" t="s">
        <v>3</v>
      </c>
      <c r="J119" s="230" t="s">
        <v>3</v>
      </c>
      <c r="K119" s="191" t="s">
        <v>3</v>
      </c>
      <c r="L119" s="230" t="s">
        <v>3</v>
      </c>
      <c r="M119" s="231" t="s">
        <v>3</v>
      </c>
      <c r="N119" s="230" t="s">
        <v>3</v>
      </c>
      <c r="O119" s="219" t="s">
        <v>3</v>
      </c>
      <c r="P119" s="231" t="s">
        <v>2</v>
      </c>
      <c r="Q119" s="219" t="s">
        <v>2</v>
      </c>
    </row>
    <row r="120" spans="1:17" x14ac:dyDescent="0.2">
      <c r="A120" s="228" t="s">
        <v>7</v>
      </c>
      <c r="B120" s="228" t="s">
        <v>968</v>
      </c>
      <c r="C120" s="228" t="s">
        <v>1584</v>
      </c>
      <c r="D120" s="228" t="s">
        <v>1593</v>
      </c>
      <c r="E120" s="229">
        <v>573.1</v>
      </c>
      <c r="F120" s="230" t="s">
        <v>3</v>
      </c>
      <c r="G120" s="231" t="s">
        <v>3</v>
      </c>
      <c r="H120" s="230" t="s">
        <v>3</v>
      </c>
      <c r="I120" s="231" t="s">
        <v>3</v>
      </c>
      <c r="J120" s="230" t="s">
        <v>3</v>
      </c>
      <c r="K120" s="191" t="s">
        <v>3</v>
      </c>
      <c r="L120" s="230" t="s">
        <v>3</v>
      </c>
      <c r="M120" s="231" t="s">
        <v>3</v>
      </c>
      <c r="N120" s="230" t="s">
        <v>3</v>
      </c>
      <c r="O120" s="219" t="s">
        <v>3</v>
      </c>
      <c r="P120" s="231" t="s">
        <v>2</v>
      </c>
      <c r="Q120" s="219" t="s">
        <v>2</v>
      </c>
    </row>
    <row r="121" spans="1:17" x14ac:dyDescent="0.2">
      <c r="A121" s="228" t="s">
        <v>7</v>
      </c>
      <c r="B121" s="228" t="s">
        <v>968</v>
      </c>
      <c r="C121" s="228" t="s">
        <v>1585</v>
      </c>
      <c r="D121" s="228" t="s">
        <v>1594</v>
      </c>
      <c r="E121" s="229">
        <v>726</v>
      </c>
      <c r="F121" s="230" t="s">
        <v>3</v>
      </c>
      <c r="G121" s="231" t="s">
        <v>3</v>
      </c>
      <c r="H121" s="230" t="s">
        <v>3</v>
      </c>
      <c r="I121" s="231" t="s">
        <v>3</v>
      </c>
      <c r="J121" s="230" t="s">
        <v>3</v>
      </c>
      <c r="K121" s="191" t="s">
        <v>3</v>
      </c>
      <c r="L121" s="230" t="s">
        <v>3</v>
      </c>
      <c r="M121" s="231" t="s">
        <v>3</v>
      </c>
      <c r="N121" s="230" t="s">
        <v>3</v>
      </c>
      <c r="O121" s="219" t="s">
        <v>3</v>
      </c>
      <c r="P121" s="231" t="s">
        <v>2</v>
      </c>
      <c r="Q121" s="219" t="s">
        <v>2</v>
      </c>
    </row>
    <row r="122" spans="1:17" x14ac:dyDescent="0.2">
      <c r="A122" s="228" t="s">
        <v>7</v>
      </c>
      <c r="B122" s="228" t="s">
        <v>975</v>
      </c>
      <c r="C122" s="228" t="s">
        <v>1595</v>
      </c>
      <c r="D122" s="228" t="s">
        <v>1600</v>
      </c>
      <c r="E122" s="229">
        <v>939.4</v>
      </c>
      <c r="F122" s="230" t="s">
        <v>2</v>
      </c>
      <c r="G122" s="231" t="s">
        <v>2</v>
      </c>
      <c r="H122" s="230" t="s">
        <v>3</v>
      </c>
      <c r="I122" s="231" t="s">
        <v>3</v>
      </c>
      <c r="J122" s="230" t="s">
        <v>2</v>
      </c>
      <c r="K122" s="191" t="s">
        <v>2</v>
      </c>
      <c r="L122" s="230" t="s">
        <v>3</v>
      </c>
      <c r="M122" s="231" t="s">
        <v>3</v>
      </c>
      <c r="N122" s="230" t="s">
        <v>2</v>
      </c>
      <c r="O122" s="219" t="s">
        <v>2</v>
      </c>
      <c r="P122" s="231" t="s">
        <v>3</v>
      </c>
      <c r="Q122" s="219" t="s">
        <v>3</v>
      </c>
    </row>
    <row r="123" spans="1:17" x14ac:dyDescent="0.2">
      <c r="A123" s="228" t="s">
        <v>7</v>
      </c>
      <c r="B123" s="228" t="s">
        <v>975</v>
      </c>
      <c r="C123" s="228" t="s">
        <v>1596</v>
      </c>
      <c r="D123" s="228" t="s">
        <v>1601</v>
      </c>
      <c r="E123" s="229">
        <v>559.9</v>
      </c>
      <c r="F123" s="230" t="s">
        <v>2</v>
      </c>
      <c r="G123" s="231" t="s">
        <v>2</v>
      </c>
      <c r="H123" s="230" t="s">
        <v>3</v>
      </c>
      <c r="I123" s="231" t="s">
        <v>3</v>
      </c>
      <c r="J123" s="230" t="s">
        <v>2</v>
      </c>
      <c r="K123" s="191" t="s">
        <v>2</v>
      </c>
      <c r="L123" s="230" t="s">
        <v>3</v>
      </c>
      <c r="M123" s="231" t="s">
        <v>3</v>
      </c>
      <c r="N123" s="230" t="s">
        <v>2</v>
      </c>
      <c r="O123" s="219" t="s">
        <v>2</v>
      </c>
      <c r="P123" s="231" t="s">
        <v>3</v>
      </c>
      <c r="Q123" s="219" t="s">
        <v>3</v>
      </c>
    </row>
    <row r="124" spans="1:17" x14ac:dyDescent="0.2">
      <c r="A124" s="228" t="s">
        <v>7</v>
      </c>
      <c r="B124" s="228" t="s">
        <v>975</v>
      </c>
      <c r="C124" s="228" t="s">
        <v>1597</v>
      </c>
      <c r="D124" s="228" t="s">
        <v>1602</v>
      </c>
      <c r="E124" s="229">
        <v>1398.1</v>
      </c>
      <c r="F124" s="230" t="s">
        <v>2</v>
      </c>
      <c r="G124" s="231" t="s">
        <v>2</v>
      </c>
      <c r="H124" s="230" t="s">
        <v>3</v>
      </c>
      <c r="I124" s="231" t="s">
        <v>3</v>
      </c>
      <c r="J124" s="230" t="s">
        <v>2</v>
      </c>
      <c r="K124" s="191" t="s">
        <v>2</v>
      </c>
      <c r="L124" s="230" t="s">
        <v>3</v>
      </c>
      <c r="M124" s="231" t="s">
        <v>3</v>
      </c>
      <c r="N124" s="230" t="s">
        <v>2</v>
      </c>
      <c r="O124" s="219" t="s">
        <v>2</v>
      </c>
      <c r="P124" s="231" t="s">
        <v>3</v>
      </c>
      <c r="Q124" s="219" t="s">
        <v>3</v>
      </c>
    </row>
    <row r="125" spans="1:17" x14ac:dyDescent="0.2">
      <c r="A125" s="228" t="s">
        <v>7</v>
      </c>
      <c r="B125" s="228" t="s">
        <v>975</v>
      </c>
      <c r="C125" s="228" t="s">
        <v>1598</v>
      </c>
      <c r="D125" s="228" t="s">
        <v>1603</v>
      </c>
      <c r="E125" s="229">
        <v>1398.1</v>
      </c>
      <c r="F125" s="230" t="s">
        <v>3</v>
      </c>
      <c r="G125" s="231" t="s">
        <v>3</v>
      </c>
      <c r="H125" s="230" t="s">
        <v>3</v>
      </c>
      <c r="I125" s="231" t="s">
        <v>3</v>
      </c>
      <c r="J125" s="230" t="s">
        <v>3</v>
      </c>
      <c r="K125" s="191" t="s">
        <v>3</v>
      </c>
      <c r="L125" s="230" t="s">
        <v>3</v>
      </c>
      <c r="M125" s="231" t="s">
        <v>3</v>
      </c>
      <c r="N125" s="230" t="s">
        <v>3</v>
      </c>
      <c r="O125" s="219" t="s">
        <v>3</v>
      </c>
      <c r="P125" s="231" t="s">
        <v>2</v>
      </c>
      <c r="Q125" s="219" t="s">
        <v>2</v>
      </c>
    </row>
    <row r="126" spans="1:17" x14ac:dyDescent="0.2">
      <c r="A126" s="228" t="s">
        <v>7</v>
      </c>
      <c r="B126" s="228" t="s">
        <v>975</v>
      </c>
      <c r="C126" s="228" t="s">
        <v>1599</v>
      </c>
      <c r="D126" s="228" t="s">
        <v>1604</v>
      </c>
      <c r="E126" s="229">
        <v>68.2</v>
      </c>
      <c r="F126" s="230" t="s">
        <v>2</v>
      </c>
      <c r="G126" s="231" t="s">
        <v>2</v>
      </c>
      <c r="H126" s="230" t="s">
        <v>3</v>
      </c>
      <c r="I126" s="231" t="s">
        <v>3</v>
      </c>
      <c r="J126" s="230" t="s">
        <v>2</v>
      </c>
      <c r="K126" s="191" t="s">
        <v>2</v>
      </c>
      <c r="L126" s="230" t="s">
        <v>3</v>
      </c>
      <c r="M126" s="231" t="s">
        <v>3</v>
      </c>
      <c r="N126" s="230" t="s">
        <v>2</v>
      </c>
      <c r="O126" s="219" t="s">
        <v>2</v>
      </c>
      <c r="P126" s="231" t="s">
        <v>3</v>
      </c>
      <c r="Q126" s="219" t="s">
        <v>3</v>
      </c>
    </row>
    <row r="127" spans="1:17" x14ac:dyDescent="0.2">
      <c r="A127" s="228" t="s">
        <v>7</v>
      </c>
      <c r="B127" s="228" t="s">
        <v>983</v>
      </c>
      <c r="C127" s="228" t="s">
        <v>1613</v>
      </c>
      <c r="D127" s="228" t="s">
        <v>1605</v>
      </c>
      <c r="E127" s="229">
        <v>677.6</v>
      </c>
      <c r="F127" s="230" t="s">
        <v>2</v>
      </c>
      <c r="G127" s="231" t="s">
        <v>2</v>
      </c>
      <c r="H127" s="230" t="s">
        <v>3</v>
      </c>
      <c r="I127" s="231" t="s">
        <v>3</v>
      </c>
      <c r="J127" s="230" t="s">
        <v>2</v>
      </c>
      <c r="K127" s="191" t="s">
        <v>2</v>
      </c>
      <c r="L127" s="230" t="s">
        <v>3</v>
      </c>
      <c r="M127" s="231" t="s">
        <v>3</v>
      </c>
      <c r="N127" s="230" t="s">
        <v>2</v>
      </c>
      <c r="O127" s="219" t="s">
        <v>2</v>
      </c>
      <c r="P127" s="231" t="s">
        <v>3</v>
      </c>
      <c r="Q127" s="219" t="s">
        <v>3</v>
      </c>
    </row>
    <row r="128" spans="1:17" x14ac:dyDescent="0.2">
      <c r="A128" s="228" t="s">
        <v>7</v>
      </c>
      <c r="B128" s="228" t="s">
        <v>983</v>
      </c>
      <c r="C128" s="228" t="s">
        <v>1614</v>
      </c>
      <c r="D128" s="228" t="s">
        <v>1606</v>
      </c>
      <c r="E128" s="229">
        <v>96.8</v>
      </c>
      <c r="F128" s="230" t="s">
        <v>2</v>
      </c>
      <c r="G128" s="231" t="s">
        <v>2</v>
      </c>
      <c r="H128" s="230" t="s">
        <v>3</v>
      </c>
      <c r="I128" s="231" t="s">
        <v>3</v>
      </c>
      <c r="J128" s="230" t="s">
        <v>2</v>
      </c>
      <c r="K128" s="191" t="s">
        <v>2</v>
      </c>
      <c r="L128" s="230" t="s">
        <v>3</v>
      </c>
      <c r="M128" s="231" t="s">
        <v>3</v>
      </c>
      <c r="N128" s="230" t="s">
        <v>2</v>
      </c>
      <c r="O128" s="219" t="s">
        <v>2</v>
      </c>
      <c r="P128" s="231" t="s">
        <v>3</v>
      </c>
      <c r="Q128" s="219" t="s">
        <v>3</v>
      </c>
    </row>
    <row r="129" spans="1:17" x14ac:dyDescent="0.2">
      <c r="A129" s="228" t="s">
        <v>7</v>
      </c>
      <c r="B129" s="228" t="s">
        <v>983</v>
      </c>
      <c r="C129" s="228" t="s">
        <v>1615</v>
      </c>
      <c r="D129" s="228" t="s">
        <v>1607</v>
      </c>
      <c r="E129" s="229">
        <v>429</v>
      </c>
      <c r="F129" s="230" t="s">
        <v>3</v>
      </c>
      <c r="G129" s="231" t="s">
        <v>3</v>
      </c>
      <c r="H129" s="230" t="s">
        <v>2</v>
      </c>
      <c r="I129" s="231" t="s">
        <v>2</v>
      </c>
      <c r="J129" s="230" t="s">
        <v>3</v>
      </c>
      <c r="K129" s="191" t="s">
        <v>3</v>
      </c>
      <c r="L129" s="230" t="s">
        <v>2</v>
      </c>
      <c r="M129" s="231" t="s">
        <v>2</v>
      </c>
      <c r="N129" s="230" t="s">
        <v>3</v>
      </c>
      <c r="O129" s="219" t="s">
        <v>3</v>
      </c>
      <c r="P129" s="231" t="s">
        <v>3</v>
      </c>
      <c r="Q129" s="219" t="s">
        <v>3</v>
      </c>
    </row>
    <row r="130" spans="1:17" x14ac:dyDescent="0.2">
      <c r="A130" s="228" t="s">
        <v>7</v>
      </c>
      <c r="B130" s="228" t="s">
        <v>983</v>
      </c>
      <c r="C130" s="228" t="s">
        <v>1616</v>
      </c>
      <c r="D130" s="228" t="s">
        <v>1608</v>
      </c>
      <c r="E130" s="229">
        <v>506</v>
      </c>
      <c r="F130" s="230" t="s">
        <v>3</v>
      </c>
      <c r="G130" s="231" t="s">
        <v>3</v>
      </c>
      <c r="H130" s="230" t="s">
        <v>2</v>
      </c>
      <c r="I130" s="231" t="s">
        <v>2</v>
      </c>
      <c r="J130" s="230" t="s">
        <v>3</v>
      </c>
      <c r="K130" s="191" t="s">
        <v>3</v>
      </c>
      <c r="L130" s="230" t="s">
        <v>2</v>
      </c>
      <c r="M130" s="231" t="s">
        <v>2</v>
      </c>
      <c r="N130" s="230" t="s">
        <v>3</v>
      </c>
      <c r="O130" s="219" t="s">
        <v>3</v>
      </c>
      <c r="P130" s="231" t="s">
        <v>3</v>
      </c>
      <c r="Q130" s="219" t="s">
        <v>3</v>
      </c>
    </row>
    <row r="131" spans="1:17" x14ac:dyDescent="0.2">
      <c r="A131" s="228" t="s">
        <v>7</v>
      </c>
      <c r="B131" s="228" t="s">
        <v>983</v>
      </c>
      <c r="C131" s="228" t="s">
        <v>1617</v>
      </c>
      <c r="D131" s="228" t="s">
        <v>1609</v>
      </c>
      <c r="E131" s="229">
        <v>572</v>
      </c>
      <c r="F131" s="230" t="s">
        <v>3</v>
      </c>
      <c r="G131" s="231" t="s">
        <v>3</v>
      </c>
      <c r="H131" s="230" t="s">
        <v>2</v>
      </c>
      <c r="I131" s="231" t="s">
        <v>2</v>
      </c>
      <c r="J131" s="230" t="s">
        <v>3</v>
      </c>
      <c r="K131" s="191" t="s">
        <v>3</v>
      </c>
      <c r="L131" s="230" t="s">
        <v>2</v>
      </c>
      <c r="M131" s="231" t="s">
        <v>2</v>
      </c>
      <c r="N131" s="230" t="s">
        <v>3</v>
      </c>
      <c r="O131" s="219" t="s">
        <v>3</v>
      </c>
      <c r="P131" s="231" t="s">
        <v>3</v>
      </c>
      <c r="Q131" s="219" t="s">
        <v>3</v>
      </c>
    </row>
    <row r="132" spans="1:17" x14ac:dyDescent="0.2">
      <c r="A132" s="228" t="s">
        <v>7</v>
      </c>
      <c r="B132" s="228" t="s">
        <v>1621</v>
      </c>
      <c r="C132" s="228" t="s">
        <v>1618</v>
      </c>
      <c r="D132" s="228" t="s">
        <v>1610</v>
      </c>
      <c r="E132" s="229">
        <v>440</v>
      </c>
      <c r="F132" s="230" t="s">
        <v>2</v>
      </c>
      <c r="G132" s="231" t="s">
        <v>2</v>
      </c>
      <c r="H132" s="230" t="s">
        <v>3</v>
      </c>
      <c r="I132" s="231" t="s">
        <v>3</v>
      </c>
      <c r="J132" s="230" t="s">
        <v>3</v>
      </c>
      <c r="K132" s="191" t="s">
        <v>3</v>
      </c>
      <c r="L132" s="230" t="s">
        <v>3</v>
      </c>
      <c r="M132" s="231" t="s">
        <v>3</v>
      </c>
      <c r="N132" s="230" t="s">
        <v>3</v>
      </c>
      <c r="O132" s="219" t="s">
        <v>3</v>
      </c>
      <c r="P132" s="231" t="s">
        <v>3</v>
      </c>
      <c r="Q132" s="219" t="s">
        <v>3</v>
      </c>
    </row>
    <row r="133" spans="1:17" x14ac:dyDescent="0.2">
      <c r="A133" s="228" t="s">
        <v>7</v>
      </c>
      <c r="B133" s="228" t="s">
        <v>1621</v>
      </c>
      <c r="C133" s="228" t="s">
        <v>1619</v>
      </c>
      <c r="D133" s="228" t="s">
        <v>1611</v>
      </c>
      <c r="E133" s="229">
        <v>761.2</v>
      </c>
      <c r="F133" s="230" t="s">
        <v>2</v>
      </c>
      <c r="G133" s="231" t="s">
        <v>2</v>
      </c>
      <c r="H133" s="230" t="s">
        <v>3</v>
      </c>
      <c r="I133" s="231" t="s">
        <v>3</v>
      </c>
      <c r="J133" s="230" t="s">
        <v>2</v>
      </c>
      <c r="K133" s="191" t="s">
        <v>2</v>
      </c>
      <c r="L133" s="230" t="s">
        <v>3</v>
      </c>
      <c r="M133" s="231" t="s">
        <v>3</v>
      </c>
      <c r="N133" s="230" t="s">
        <v>2</v>
      </c>
      <c r="O133" s="219" t="s">
        <v>2</v>
      </c>
      <c r="P133" s="231" t="s">
        <v>3</v>
      </c>
      <c r="Q133" s="219" t="s">
        <v>3</v>
      </c>
    </row>
    <row r="134" spans="1:17" ht="25.5" x14ac:dyDescent="0.2">
      <c r="A134" s="228" t="s">
        <v>7</v>
      </c>
      <c r="B134" s="228" t="s">
        <v>1621</v>
      </c>
      <c r="C134" s="228" t="s">
        <v>1620</v>
      </c>
      <c r="D134" s="228" t="s">
        <v>1612</v>
      </c>
      <c r="E134" s="229">
        <v>940.5</v>
      </c>
      <c r="F134" s="230" t="s">
        <v>2</v>
      </c>
      <c r="G134" s="231" t="s">
        <v>2</v>
      </c>
      <c r="H134" s="230" t="s">
        <v>3</v>
      </c>
      <c r="I134" s="231" t="s">
        <v>3</v>
      </c>
      <c r="J134" s="230" t="s">
        <v>2</v>
      </c>
      <c r="K134" s="191" t="s">
        <v>2</v>
      </c>
      <c r="L134" s="230" t="s">
        <v>3</v>
      </c>
      <c r="M134" s="231" t="s">
        <v>3</v>
      </c>
      <c r="N134" s="230" t="s">
        <v>2</v>
      </c>
      <c r="O134" s="219" t="s">
        <v>2</v>
      </c>
      <c r="P134" s="231" t="s">
        <v>3</v>
      </c>
      <c r="Q134" s="219" t="s">
        <v>3</v>
      </c>
    </row>
    <row r="135" spans="1:17" x14ac:dyDescent="0.2">
      <c r="A135" s="228" t="s">
        <v>7</v>
      </c>
      <c r="B135" s="228" t="s">
        <v>994</v>
      </c>
      <c r="C135" s="228" t="s">
        <v>1622</v>
      </c>
      <c r="D135" s="228" t="s">
        <v>1636</v>
      </c>
      <c r="E135" s="229">
        <v>382.8</v>
      </c>
      <c r="F135" s="230" t="s">
        <v>2</v>
      </c>
      <c r="G135" s="231" t="s">
        <v>2</v>
      </c>
      <c r="H135" s="230" t="s">
        <v>3</v>
      </c>
      <c r="I135" s="231" t="s">
        <v>3</v>
      </c>
      <c r="J135" s="230" t="s">
        <v>2</v>
      </c>
      <c r="K135" s="191" t="s">
        <v>2</v>
      </c>
      <c r="L135" s="230" t="s">
        <v>3</v>
      </c>
      <c r="M135" s="231" t="s">
        <v>3</v>
      </c>
      <c r="N135" s="230" t="s">
        <v>2</v>
      </c>
      <c r="O135" s="219" t="s">
        <v>2</v>
      </c>
      <c r="P135" s="231" t="s">
        <v>2</v>
      </c>
      <c r="Q135" s="219" t="s">
        <v>2</v>
      </c>
    </row>
    <row r="136" spans="1:17" ht="25.5" x14ac:dyDescent="0.2">
      <c r="A136" s="228" t="s">
        <v>7</v>
      </c>
      <c r="B136" s="228" t="s">
        <v>1197</v>
      </c>
      <c r="C136" s="228" t="s">
        <v>1623</v>
      </c>
      <c r="D136" s="228" t="s">
        <v>1637</v>
      </c>
      <c r="E136" s="229">
        <v>145.19999999999999</v>
      </c>
      <c r="F136" s="230" t="s">
        <v>2</v>
      </c>
      <c r="G136" s="231" t="s">
        <v>2</v>
      </c>
      <c r="H136" s="230" t="s">
        <v>3</v>
      </c>
      <c r="I136" s="231" t="s">
        <v>3</v>
      </c>
      <c r="J136" s="230" t="s">
        <v>2</v>
      </c>
      <c r="K136" s="191" t="s">
        <v>2</v>
      </c>
      <c r="L136" s="230" t="s">
        <v>3</v>
      </c>
      <c r="M136" s="231" t="s">
        <v>3</v>
      </c>
      <c r="N136" s="230" t="s">
        <v>2</v>
      </c>
      <c r="O136" s="219" t="s">
        <v>2</v>
      </c>
      <c r="P136" s="231" t="s">
        <v>3</v>
      </c>
      <c r="Q136" s="219" t="s">
        <v>3</v>
      </c>
    </row>
    <row r="137" spans="1:17" ht="25.5" x14ac:dyDescent="0.2">
      <c r="A137" s="228" t="s">
        <v>7</v>
      </c>
      <c r="B137" s="228" t="s">
        <v>1197</v>
      </c>
      <c r="C137" s="228" t="s">
        <v>1624</v>
      </c>
      <c r="D137" s="228" t="s">
        <v>1638</v>
      </c>
      <c r="E137" s="229">
        <v>816.2</v>
      </c>
      <c r="F137" s="230" t="s">
        <v>2</v>
      </c>
      <c r="G137" s="231" t="s">
        <v>2</v>
      </c>
      <c r="H137" s="230" t="s">
        <v>3</v>
      </c>
      <c r="I137" s="231" t="s">
        <v>3</v>
      </c>
      <c r="J137" s="230" t="s">
        <v>2</v>
      </c>
      <c r="K137" s="191" t="s">
        <v>2</v>
      </c>
      <c r="L137" s="230" t="s">
        <v>3</v>
      </c>
      <c r="M137" s="231" t="s">
        <v>3</v>
      </c>
      <c r="N137" s="230" t="s">
        <v>2</v>
      </c>
      <c r="O137" s="219" t="s">
        <v>2</v>
      </c>
      <c r="P137" s="231" t="s">
        <v>2</v>
      </c>
      <c r="Q137" s="219" t="s">
        <v>2</v>
      </c>
    </row>
    <row r="138" spans="1:17" ht="25.5" x14ac:dyDescent="0.2">
      <c r="A138" s="228" t="s">
        <v>7</v>
      </c>
      <c r="B138" s="228" t="s">
        <v>1197</v>
      </c>
      <c r="C138" s="228" t="s">
        <v>1625</v>
      </c>
      <c r="D138" s="228" t="s">
        <v>1639</v>
      </c>
      <c r="E138" s="229">
        <v>305.8</v>
      </c>
      <c r="F138" s="230" t="s">
        <v>2</v>
      </c>
      <c r="G138" s="231" t="s">
        <v>2</v>
      </c>
      <c r="H138" s="230" t="s">
        <v>3</v>
      </c>
      <c r="I138" s="231" t="s">
        <v>3</v>
      </c>
      <c r="J138" s="230" t="s">
        <v>2</v>
      </c>
      <c r="K138" s="191" t="s">
        <v>2</v>
      </c>
      <c r="L138" s="230" t="s">
        <v>3</v>
      </c>
      <c r="M138" s="231" t="s">
        <v>3</v>
      </c>
      <c r="N138" s="230" t="s">
        <v>2</v>
      </c>
      <c r="O138" s="219" t="s">
        <v>2</v>
      </c>
      <c r="P138" s="231" t="s">
        <v>2</v>
      </c>
      <c r="Q138" s="219" t="s">
        <v>2</v>
      </c>
    </row>
    <row r="139" spans="1:17" ht="25.5" x14ac:dyDescent="0.2">
      <c r="A139" s="228" t="s">
        <v>7</v>
      </c>
      <c r="B139" s="228" t="s">
        <v>1197</v>
      </c>
      <c r="C139" s="228" t="s">
        <v>1626</v>
      </c>
      <c r="D139" s="228" t="s">
        <v>1640</v>
      </c>
      <c r="E139" s="229">
        <v>272.8</v>
      </c>
      <c r="F139" s="230" t="s">
        <v>2</v>
      </c>
      <c r="G139" s="231" t="s">
        <v>2</v>
      </c>
      <c r="H139" s="230" t="s">
        <v>3</v>
      </c>
      <c r="I139" s="231" t="s">
        <v>3</v>
      </c>
      <c r="J139" s="230" t="s">
        <v>2</v>
      </c>
      <c r="K139" s="191" t="s">
        <v>2</v>
      </c>
      <c r="L139" s="230" t="s">
        <v>3</v>
      </c>
      <c r="M139" s="231" t="s">
        <v>3</v>
      </c>
      <c r="N139" s="230" t="s">
        <v>2</v>
      </c>
      <c r="O139" s="219" t="s">
        <v>2</v>
      </c>
      <c r="P139" s="231" t="s">
        <v>3</v>
      </c>
      <c r="Q139" s="219" t="s">
        <v>3</v>
      </c>
    </row>
    <row r="140" spans="1:17" ht="25.5" x14ac:dyDescent="0.2">
      <c r="A140" s="228" t="s">
        <v>7</v>
      </c>
      <c r="B140" s="228" t="s">
        <v>1197</v>
      </c>
      <c r="C140" s="228" t="s">
        <v>1627</v>
      </c>
      <c r="D140" s="228" t="s">
        <v>1641</v>
      </c>
      <c r="E140" s="229">
        <v>609.4</v>
      </c>
      <c r="F140" s="230" t="s">
        <v>2</v>
      </c>
      <c r="G140" s="231" t="s">
        <v>2</v>
      </c>
      <c r="H140" s="230" t="s">
        <v>3</v>
      </c>
      <c r="I140" s="231" t="s">
        <v>3</v>
      </c>
      <c r="J140" s="230" t="s">
        <v>2</v>
      </c>
      <c r="K140" s="191" t="s">
        <v>2</v>
      </c>
      <c r="L140" s="230" t="s">
        <v>3</v>
      </c>
      <c r="M140" s="231" t="s">
        <v>3</v>
      </c>
      <c r="N140" s="230" t="s">
        <v>2</v>
      </c>
      <c r="O140" s="219" t="s">
        <v>2</v>
      </c>
      <c r="P140" s="231" t="s">
        <v>2</v>
      </c>
      <c r="Q140" s="219" t="s">
        <v>2</v>
      </c>
    </row>
    <row r="141" spans="1:17" ht="25.5" x14ac:dyDescent="0.2">
      <c r="A141" s="228" t="s">
        <v>7</v>
      </c>
      <c r="B141" s="228" t="s">
        <v>1197</v>
      </c>
      <c r="C141" s="228" t="s">
        <v>1628</v>
      </c>
      <c r="D141" s="228" t="s">
        <v>1642</v>
      </c>
      <c r="E141" s="229">
        <v>77</v>
      </c>
      <c r="F141" s="230" t="s">
        <v>2</v>
      </c>
      <c r="G141" s="231" t="s">
        <v>2</v>
      </c>
      <c r="H141" s="230" t="s">
        <v>3</v>
      </c>
      <c r="I141" s="231" t="s">
        <v>3</v>
      </c>
      <c r="J141" s="230" t="s">
        <v>2</v>
      </c>
      <c r="K141" s="191" t="s">
        <v>2</v>
      </c>
      <c r="L141" s="230" t="s">
        <v>3</v>
      </c>
      <c r="M141" s="231" t="s">
        <v>3</v>
      </c>
      <c r="N141" s="230" t="s">
        <v>2</v>
      </c>
      <c r="O141" s="219" t="s">
        <v>2</v>
      </c>
      <c r="P141" s="231" t="s">
        <v>3</v>
      </c>
      <c r="Q141" s="219" t="s">
        <v>3</v>
      </c>
    </row>
    <row r="142" spans="1:17" ht="25.5" x14ac:dyDescent="0.2">
      <c r="A142" s="228" t="s">
        <v>7</v>
      </c>
      <c r="B142" s="228" t="s">
        <v>1197</v>
      </c>
      <c r="C142" s="228" t="s">
        <v>1629</v>
      </c>
      <c r="D142" s="228" t="s">
        <v>1643</v>
      </c>
      <c r="E142" s="229">
        <v>231</v>
      </c>
      <c r="F142" s="230" t="s">
        <v>2</v>
      </c>
      <c r="G142" s="231" t="s">
        <v>2</v>
      </c>
      <c r="H142" s="230" t="s">
        <v>3</v>
      </c>
      <c r="I142" s="231" t="s">
        <v>3</v>
      </c>
      <c r="J142" s="230" t="s">
        <v>2</v>
      </c>
      <c r="K142" s="191" t="s">
        <v>2</v>
      </c>
      <c r="L142" s="230" t="s">
        <v>3</v>
      </c>
      <c r="M142" s="231" t="s">
        <v>3</v>
      </c>
      <c r="N142" s="230" t="s">
        <v>2</v>
      </c>
      <c r="O142" s="219" t="s">
        <v>2</v>
      </c>
      <c r="P142" s="231" t="s">
        <v>3</v>
      </c>
      <c r="Q142" s="219" t="s">
        <v>3</v>
      </c>
    </row>
    <row r="143" spans="1:17" ht="25.5" x14ac:dyDescent="0.2">
      <c r="A143" s="228" t="s">
        <v>7</v>
      </c>
      <c r="B143" s="228" t="s">
        <v>1197</v>
      </c>
      <c r="C143" s="228" t="s">
        <v>1627</v>
      </c>
      <c r="D143" s="228" t="s">
        <v>1644</v>
      </c>
      <c r="E143" s="229">
        <v>28.6</v>
      </c>
      <c r="F143" s="230" t="s">
        <v>2</v>
      </c>
      <c r="G143" s="231" t="s">
        <v>2</v>
      </c>
      <c r="H143" s="230" t="s">
        <v>3</v>
      </c>
      <c r="I143" s="231" t="s">
        <v>3</v>
      </c>
      <c r="J143" s="230" t="s">
        <v>2</v>
      </c>
      <c r="K143" s="191" t="s">
        <v>2</v>
      </c>
      <c r="L143" s="230" t="s">
        <v>3</v>
      </c>
      <c r="M143" s="231" t="s">
        <v>3</v>
      </c>
      <c r="N143" s="230" t="s">
        <v>2</v>
      </c>
      <c r="O143" s="219" t="s">
        <v>2</v>
      </c>
      <c r="P143" s="231" t="s">
        <v>3</v>
      </c>
      <c r="Q143" s="219" t="s">
        <v>3</v>
      </c>
    </row>
    <row r="144" spans="1:17" ht="25.5" x14ac:dyDescent="0.2">
      <c r="A144" s="228" t="s">
        <v>7</v>
      </c>
      <c r="B144" s="228" t="s">
        <v>1197</v>
      </c>
      <c r="C144" s="228" t="s">
        <v>1630</v>
      </c>
      <c r="D144" s="228" t="s">
        <v>1645</v>
      </c>
      <c r="E144" s="229">
        <v>113.3</v>
      </c>
      <c r="F144" s="230" t="s">
        <v>2</v>
      </c>
      <c r="G144" s="231" t="s">
        <v>2</v>
      </c>
      <c r="H144" s="230" t="s">
        <v>3</v>
      </c>
      <c r="I144" s="231" t="s">
        <v>3</v>
      </c>
      <c r="J144" s="230" t="s">
        <v>2</v>
      </c>
      <c r="K144" s="191" t="s">
        <v>2</v>
      </c>
      <c r="L144" s="230" t="s">
        <v>3</v>
      </c>
      <c r="M144" s="231" t="s">
        <v>3</v>
      </c>
      <c r="N144" s="230" t="s">
        <v>2</v>
      </c>
      <c r="O144" s="219" t="s">
        <v>2</v>
      </c>
      <c r="P144" s="231" t="s">
        <v>3</v>
      </c>
      <c r="Q144" s="219" t="s">
        <v>3</v>
      </c>
    </row>
    <row r="145" spans="1:17" ht="25.5" x14ac:dyDescent="0.2">
      <c r="A145" s="228" t="s">
        <v>7</v>
      </c>
      <c r="B145" s="228" t="s">
        <v>1197</v>
      </c>
      <c r="C145" s="228" t="s">
        <v>1631</v>
      </c>
      <c r="D145" s="228" t="s">
        <v>1646</v>
      </c>
      <c r="E145" s="229">
        <v>113.5</v>
      </c>
      <c r="F145" s="230" t="s">
        <v>3</v>
      </c>
      <c r="G145" s="231" t="s">
        <v>3</v>
      </c>
      <c r="H145" s="230" t="s">
        <v>3</v>
      </c>
      <c r="I145" s="231" t="s">
        <v>3</v>
      </c>
      <c r="J145" s="230" t="s">
        <v>3</v>
      </c>
      <c r="K145" s="191" t="s">
        <v>3</v>
      </c>
      <c r="L145" s="230" t="s">
        <v>3</v>
      </c>
      <c r="M145" s="231" t="s">
        <v>3</v>
      </c>
      <c r="N145" s="230" t="s">
        <v>3</v>
      </c>
      <c r="O145" s="219" t="s">
        <v>3</v>
      </c>
      <c r="P145" s="231" t="s">
        <v>2</v>
      </c>
      <c r="Q145" s="219" t="s">
        <v>2</v>
      </c>
    </row>
    <row r="146" spans="1:17" ht="25.5" x14ac:dyDescent="0.2">
      <c r="A146" s="228" t="s">
        <v>7</v>
      </c>
      <c r="B146" s="228" t="s">
        <v>1197</v>
      </c>
      <c r="C146" s="228" t="s">
        <v>1632</v>
      </c>
      <c r="D146" s="228" t="s">
        <v>1647</v>
      </c>
      <c r="E146" s="229">
        <v>126.5</v>
      </c>
      <c r="F146" s="230" t="s">
        <v>2</v>
      </c>
      <c r="G146" s="231" t="s">
        <v>2</v>
      </c>
      <c r="H146" s="230" t="s">
        <v>2</v>
      </c>
      <c r="I146" s="231" t="s">
        <v>2</v>
      </c>
      <c r="J146" s="230" t="s">
        <v>2</v>
      </c>
      <c r="K146" s="191" t="s">
        <v>2</v>
      </c>
      <c r="L146" s="230" t="s">
        <v>2</v>
      </c>
      <c r="M146" s="231" t="s">
        <v>2</v>
      </c>
      <c r="N146" s="230" t="s">
        <v>2</v>
      </c>
      <c r="O146" s="219" t="s">
        <v>2</v>
      </c>
      <c r="P146" s="231" t="s">
        <v>3</v>
      </c>
      <c r="Q146" s="219" t="s">
        <v>3</v>
      </c>
    </row>
    <row r="147" spans="1:17" ht="25.5" x14ac:dyDescent="0.2">
      <c r="A147" s="228" t="s">
        <v>7</v>
      </c>
      <c r="B147" s="228" t="s">
        <v>1197</v>
      </c>
      <c r="C147" s="228" t="s">
        <v>1633</v>
      </c>
      <c r="D147" s="228" t="s">
        <v>1648</v>
      </c>
      <c r="E147" s="229">
        <v>126.5</v>
      </c>
      <c r="F147" s="230" t="s">
        <v>3</v>
      </c>
      <c r="G147" s="231" t="s">
        <v>3</v>
      </c>
      <c r="H147" s="230" t="s">
        <v>3</v>
      </c>
      <c r="I147" s="231" t="s">
        <v>3</v>
      </c>
      <c r="J147" s="230" t="s">
        <v>3</v>
      </c>
      <c r="K147" s="191" t="s">
        <v>3</v>
      </c>
      <c r="L147" s="230" t="s">
        <v>3</v>
      </c>
      <c r="M147" s="231" t="s">
        <v>3</v>
      </c>
      <c r="N147" s="230" t="s">
        <v>3</v>
      </c>
      <c r="O147" s="219" t="s">
        <v>3</v>
      </c>
      <c r="P147" s="231" t="s">
        <v>2</v>
      </c>
      <c r="Q147" s="219" t="s">
        <v>2</v>
      </c>
    </row>
    <row r="148" spans="1:17" ht="25.5" x14ac:dyDescent="0.2">
      <c r="A148" s="228" t="s">
        <v>7</v>
      </c>
      <c r="B148" s="228" t="s">
        <v>1197</v>
      </c>
      <c r="C148" s="228" t="s">
        <v>1634</v>
      </c>
      <c r="D148" s="228" t="s">
        <v>1649</v>
      </c>
      <c r="E148" s="229">
        <v>181.5</v>
      </c>
      <c r="F148" s="230" t="s">
        <v>2</v>
      </c>
      <c r="G148" s="231" t="s">
        <v>2</v>
      </c>
      <c r="H148" s="230" t="s">
        <v>2</v>
      </c>
      <c r="I148" s="231" t="s">
        <v>2</v>
      </c>
      <c r="J148" s="230" t="s">
        <v>2</v>
      </c>
      <c r="K148" s="191" t="s">
        <v>2</v>
      </c>
      <c r="L148" s="230" t="s">
        <v>2</v>
      </c>
      <c r="M148" s="231" t="s">
        <v>2</v>
      </c>
      <c r="N148" s="230" t="s">
        <v>2</v>
      </c>
      <c r="O148" s="219" t="s">
        <v>2</v>
      </c>
      <c r="P148" s="231" t="s">
        <v>2</v>
      </c>
      <c r="Q148" s="219" t="s">
        <v>2</v>
      </c>
    </row>
    <row r="149" spans="1:17" ht="25.5" x14ac:dyDescent="0.2">
      <c r="A149" s="228" t="s">
        <v>7</v>
      </c>
      <c r="B149" s="228" t="s">
        <v>1197</v>
      </c>
      <c r="C149" s="228" t="s">
        <v>1635</v>
      </c>
      <c r="D149" s="228" t="s">
        <v>1650</v>
      </c>
      <c r="E149" s="229">
        <v>242</v>
      </c>
      <c r="F149" s="230" t="s">
        <v>2</v>
      </c>
      <c r="G149" s="231" t="s">
        <v>2</v>
      </c>
      <c r="H149" s="230" t="s">
        <v>2</v>
      </c>
      <c r="I149" s="231" t="s">
        <v>2</v>
      </c>
      <c r="J149" s="230" t="s">
        <v>2</v>
      </c>
      <c r="K149" s="191" t="s">
        <v>2</v>
      </c>
      <c r="L149" s="230" t="s">
        <v>2</v>
      </c>
      <c r="M149" s="231" t="s">
        <v>2</v>
      </c>
      <c r="N149" s="230" t="s">
        <v>2</v>
      </c>
      <c r="O149" s="219" t="s">
        <v>2</v>
      </c>
      <c r="P149" s="231" t="s">
        <v>2</v>
      </c>
      <c r="Q149" s="219" t="s">
        <v>2</v>
      </c>
    </row>
    <row r="150" spans="1:17" s="194" customFormat="1" ht="19.5" customHeight="1" x14ac:dyDescent="0.2">
      <c r="A150" s="222"/>
      <c r="B150" s="222"/>
      <c r="C150" s="222"/>
      <c r="D150" s="222"/>
      <c r="E150" s="223"/>
      <c r="F150" s="179" t="s">
        <v>1995</v>
      </c>
      <c r="G150" s="179" t="s">
        <v>1996</v>
      </c>
      <c r="H150" s="179" t="s">
        <v>1997</v>
      </c>
      <c r="I150" s="179" t="s">
        <v>1998</v>
      </c>
      <c r="J150" s="179" t="s">
        <v>2003</v>
      </c>
      <c r="K150" s="179" t="s">
        <v>2004</v>
      </c>
      <c r="L150" s="179" t="s">
        <v>2005</v>
      </c>
      <c r="M150" s="179" t="s">
        <v>2006</v>
      </c>
      <c r="N150" s="179" t="s">
        <v>2011</v>
      </c>
      <c r="O150" s="179" t="s">
        <v>2012</v>
      </c>
      <c r="P150" s="179" t="s">
        <v>2013</v>
      </c>
      <c r="Q150" s="179" t="s">
        <v>2014</v>
      </c>
    </row>
    <row r="151" spans="1:17" ht="25.5" x14ac:dyDescent="0.2">
      <c r="A151" s="213" t="s">
        <v>33</v>
      </c>
      <c r="B151" s="213" t="s">
        <v>967</v>
      </c>
      <c r="C151" s="213" t="s">
        <v>251</v>
      </c>
      <c r="D151" s="213" t="s">
        <v>252</v>
      </c>
      <c r="E151" s="214" t="s">
        <v>253</v>
      </c>
      <c r="F151" s="213" t="str">
        <f>_xlfn.XLOOKUP(F$150,Data!$A:$A,Data!$I:$I)</f>
        <v>M C251FW</v>
      </c>
      <c r="G151" s="213" t="str">
        <f>_xlfn.XLOOKUP(G$150,Data!$A:$A,Data!$I:$I)</f>
        <v>IM C300F</v>
      </c>
      <c r="H151" s="213" t="str">
        <f>_xlfn.XLOOKUP(H$150,Data!$A:$A,Data!$I:$I)</f>
        <v>IM C2010</v>
      </c>
      <c r="I151" s="213" t="str">
        <f>_xlfn.XLOOKUP(I$150,Data!$A:$A,Data!$I:$I)</f>
        <v>IM C3010</v>
      </c>
      <c r="J151" s="213" t="str">
        <f>_xlfn.XLOOKUP(J$150,Data!$A:$A,Data!$I:$I)</f>
        <v>IM C400F</v>
      </c>
      <c r="K151" s="213" t="str">
        <f>_xlfn.XLOOKUP(K$150,Data!$A:$A,Data!$I:$I)</f>
        <v>IM C4510</v>
      </c>
      <c r="L151" s="232" t="str">
        <f>_xlfn.XLOOKUP(L$150,Data!$A:$A,Data!$I:$I)</f>
        <v>Not offered</v>
      </c>
      <c r="M151" s="232" t="str">
        <f>_xlfn.XLOOKUP(M$150,Data!$A:$A,Data!$I:$I)</f>
        <v>Not offered</v>
      </c>
      <c r="N151" s="213" t="str">
        <f>_xlfn.XLOOKUP(N$150,Data!$A:$A,Data!$I:$I)</f>
        <v>IM C6010</v>
      </c>
      <c r="O151" s="213" t="str">
        <f>_xlfn.XLOOKUP(O$150,Data!$A:$A,Data!$I:$I)</f>
        <v>IM C6500</v>
      </c>
      <c r="P151" s="213" t="str">
        <f>_xlfn.XLOOKUP(P$150,Data!$A:$A,Data!$I:$I)</f>
        <v>IM C8000</v>
      </c>
      <c r="Q151" s="232" t="str">
        <f>_xlfn.XLOOKUP(Q$150,Data!$A:$A,Data!$I:$I)</f>
        <v>Not offered</v>
      </c>
    </row>
    <row r="152" spans="1:17" ht="25.5" x14ac:dyDescent="0.2">
      <c r="A152" s="217" t="s">
        <v>8</v>
      </c>
      <c r="B152" s="217" t="s">
        <v>968</v>
      </c>
      <c r="C152" s="217">
        <v>407890</v>
      </c>
      <c r="D152" s="217" t="s">
        <v>1150</v>
      </c>
      <c r="E152" s="218">
        <v>148.5</v>
      </c>
      <c r="F152" s="185" t="s">
        <v>2</v>
      </c>
      <c r="G152" s="191" t="s">
        <v>3</v>
      </c>
      <c r="H152" s="185" t="s">
        <v>3</v>
      </c>
      <c r="I152" s="191" t="s">
        <v>3</v>
      </c>
      <c r="J152" s="185" t="s">
        <v>3</v>
      </c>
      <c r="K152" s="191" t="s">
        <v>3</v>
      </c>
      <c r="L152" s="220"/>
      <c r="M152" s="220"/>
      <c r="N152" s="219" t="s">
        <v>3</v>
      </c>
      <c r="O152" s="219" t="s">
        <v>3</v>
      </c>
      <c r="P152" s="219" t="s">
        <v>3</v>
      </c>
      <c r="Q152" s="220"/>
    </row>
    <row r="153" spans="1:17" ht="25.5" x14ac:dyDescent="0.2">
      <c r="A153" s="217" t="s">
        <v>8</v>
      </c>
      <c r="B153" s="217" t="s">
        <v>968</v>
      </c>
      <c r="C153" s="217">
        <v>418583</v>
      </c>
      <c r="D153" s="217" t="s">
        <v>1151</v>
      </c>
      <c r="E153" s="218">
        <v>258.98400000000004</v>
      </c>
      <c r="F153" s="182" t="s">
        <v>3</v>
      </c>
      <c r="G153" s="187" t="s">
        <v>2</v>
      </c>
      <c r="H153" s="182" t="s">
        <v>3</v>
      </c>
      <c r="I153" s="187" t="s">
        <v>3</v>
      </c>
      <c r="J153" s="182" t="s">
        <v>2</v>
      </c>
      <c r="K153" s="187" t="s">
        <v>3</v>
      </c>
      <c r="L153" s="233"/>
      <c r="M153" s="233"/>
      <c r="N153" s="234" t="s">
        <v>3</v>
      </c>
      <c r="O153" s="234" t="s">
        <v>3</v>
      </c>
      <c r="P153" s="234" t="s">
        <v>3</v>
      </c>
      <c r="Q153" s="233"/>
    </row>
    <row r="154" spans="1:17" ht="25.5" x14ac:dyDescent="0.2">
      <c r="A154" s="217" t="s">
        <v>8</v>
      </c>
      <c r="B154" s="217" t="s">
        <v>968</v>
      </c>
      <c r="C154" s="217">
        <v>423700</v>
      </c>
      <c r="D154" s="217" t="s">
        <v>1152</v>
      </c>
      <c r="E154" s="218">
        <v>481.14</v>
      </c>
      <c r="F154" s="182" t="s">
        <v>3</v>
      </c>
      <c r="G154" s="187" t="s">
        <v>3</v>
      </c>
      <c r="H154" s="182" t="s">
        <v>2</v>
      </c>
      <c r="I154" s="187" t="s">
        <v>3</v>
      </c>
      <c r="J154" s="182" t="s">
        <v>3</v>
      </c>
      <c r="K154" s="187" t="s">
        <v>3</v>
      </c>
      <c r="L154" s="233"/>
      <c r="M154" s="233"/>
      <c r="N154" s="234" t="s">
        <v>3</v>
      </c>
      <c r="O154" s="234" t="s">
        <v>3</v>
      </c>
      <c r="P154" s="234" t="s">
        <v>3</v>
      </c>
      <c r="Q154" s="233"/>
    </row>
    <row r="155" spans="1:17" ht="25.5" x14ac:dyDescent="0.2">
      <c r="A155" s="217" t="s">
        <v>8</v>
      </c>
      <c r="B155" s="217" t="s">
        <v>968</v>
      </c>
      <c r="C155" s="217">
        <v>423699</v>
      </c>
      <c r="D155" s="217" t="s">
        <v>1153</v>
      </c>
      <c r="E155" s="218">
        <v>485.89200000000005</v>
      </c>
      <c r="F155" s="182" t="s">
        <v>3</v>
      </c>
      <c r="G155" s="187" t="s">
        <v>3</v>
      </c>
      <c r="H155" s="182" t="s">
        <v>3</v>
      </c>
      <c r="I155" s="187" t="s">
        <v>2</v>
      </c>
      <c r="J155" s="182" t="s">
        <v>3</v>
      </c>
      <c r="K155" s="187" t="s">
        <v>2</v>
      </c>
      <c r="L155" s="233"/>
      <c r="M155" s="233"/>
      <c r="N155" s="234" t="s">
        <v>2</v>
      </c>
      <c r="O155" s="234" t="s">
        <v>3</v>
      </c>
      <c r="P155" s="234" t="s">
        <v>3</v>
      </c>
      <c r="Q155" s="233"/>
    </row>
    <row r="156" spans="1:17" ht="38.25" x14ac:dyDescent="0.2">
      <c r="A156" s="217" t="s">
        <v>8</v>
      </c>
      <c r="B156" s="217" t="s">
        <v>968</v>
      </c>
      <c r="C156" s="217">
        <v>419376</v>
      </c>
      <c r="D156" s="217" t="s">
        <v>1154</v>
      </c>
      <c r="E156" s="218">
        <v>692.60400000000004</v>
      </c>
      <c r="F156" s="182" t="s">
        <v>3</v>
      </c>
      <c r="G156" s="187" t="s">
        <v>3</v>
      </c>
      <c r="H156" s="182" t="s">
        <v>3</v>
      </c>
      <c r="I156" s="187" t="s">
        <v>2</v>
      </c>
      <c r="J156" s="182" t="s">
        <v>3</v>
      </c>
      <c r="K156" s="187" t="s">
        <v>2</v>
      </c>
      <c r="L156" s="233"/>
      <c r="M156" s="233"/>
      <c r="N156" s="234" t="s">
        <v>2</v>
      </c>
      <c r="O156" s="234" t="s">
        <v>3</v>
      </c>
      <c r="P156" s="234" t="s">
        <v>3</v>
      </c>
      <c r="Q156" s="233"/>
    </row>
    <row r="157" spans="1:17" ht="38.25" x14ac:dyDescent="0.2">
      <c r="A157" s="217" t="s">
        <v>8</v>
      </c>
      <c r="B157" s="217" t="s">
        <v>968</v>
      </c>
      <c r="C157" s="217">
        <v>419380</v>
      </c>
      <c r="D157" s="217" t="s">
        <v>1155</v>
      </c>
      <c r="E157" s="218">
        <v>425.30400000000003</v>
      </c>
      <c r="F157" s="182" t="s">
        <v>3</v>
      </c>
      <c r="G157" s="187" t="s">
        <v>3</v>
      </c>
      <c r="H157" s="182" t="s">
        <v>3</v>
      </c>
      <c r="I157" s="187" t="s">
        <v>2</v>
      </c>
      <c r="J157" s="182" t="s">
        <v>3</v>
      </c>
      <c r="K157" s="187" t="s">
        <v>2</v>
      </c>
      <c r="L157" s="233"/>
      <c r="M157" s="233"/>
      <c r="N157" s="234" t="s">
        <v>2</v>
      </c>
      <c r="O157" s="234" t="s">
        <v>3</v>
      </c>
      <c r="P157" s="234" t="s">
        <v>3</v>
      </c>
      <c r="Q157" s="233"/>
    </row>
    <row r="158" spans="1:17" ht="25.5" x14ac:dyDescent="0.2">
      <c r="A158" s="217" t="s">
        <v>8</v>
      </c>
      <c r="B158" s="217" t="s">
        <v>1138</v>
      </c>
      <c r="C158" s="217">
        <v>423745</v>
      </c>
      <c r="D158" s="217" t="s">
        <v>1156</v>
      </c>
      <c r="E158" s="218">
        <v>555.5</v>
      </c>
      <c r="F158" s="182" t="s">
        <v>3</v>
      </c>
      <c r="G158" s="187" t="s">
        <v>3</v>
      </c>
      <c r="H158" s="182" t="s">
        <v>2</v>
      </c>
      <c r="I158" s="187" t="s">
        <v>3</v>
      </c>
      <c r="J158" s="182" t="s">
        <v>3</v>
      </c>
      <c r="K158" s="187" t="s">
        <v>3</v>
      </c>
      <c r="L158" s="233"/>
      <c r="M158" s="233"/>
      <c r="N158" s="234" t="s">
        <v>3</v>
      </c>
      <c r="O158" s="234" t="s">
        <v>3</v>
      </c>
      <c r="P158" s="234" t="s">
        <v>3</v>
      </c>
      <c r="Q158" s="233"/>
    </row>
    <row r="159" spans="1:17" x14ac:dyDescent="0.2">
      <c r="A159" s="217" t="s">
        <v>8</v>
      </c>
      <c r="B159" s="217" t="s">
        <v>974</v>
      </c>
      <c r="C159" s="217">
        <v>418581</v>
      </c>
      <c r="D159" s="217" t="s">
        <v>1157</v>
      </c>
      <c r="E159" s="218">
        <v>229.9</v>
      </c>
      <c r="F159" s="182" t="s">
        <v>3</v>
      </c>
      <c r="G159" s="187" t="s">
        <v>2</v>
      </c>
      <c r="H159" s="182" t="s">
        <v>3</v>
      </c>
      <c r="I159" s="187" t="s">
        <v>3</v>
      </c>
      <c r="J159" s="182" t="s">
        <v>2</v>
      </c>
      <c r="K159" s="187" t="s">
        <v>3</v>
      </c>
      <c r="L159" s="233"/>
      <c r="M159" s="233"/>
      <c r="N159" s="234" t="s">
        <v>3</v>
      </c>
      <c r="O159" s="234" t="s">
        <v>3</v>
      </c>
      <c r="P159" s="234" t="s">
        <v>3</v>
      </c>
      <c r="Q159" s="233"/>
    </row>
    <row r="160" spans="1:17" x14ac:dyDescent="0.2">
      <c r="A160" s="217" t="s">
        <v>8</v>
      </c>
      <c r="B160" s="217" t="s">
        <v>974</v>
      </c>
      <c r="C160" s="217">
        <v>419416</v>
      </c>
      <c r="D160" s="217" t="s">
        <v>1158</v>
      </c>
      <c r="E160" s="218">
        <v>222.15600000000003</v>
      </c>
      <c r="F160" s="182" t="s">
        <v>3</v>
      </c>
      <c r="G160" s="187" t="s">
        <v>3</v>
      </c>
      <c r="H160" s="182" t="s">
        <v>2</v>
      </c>
      <c r="I160" s="187" t="s">
        <v>2</v>
      </c>
      <c r="J160" s="182" t="s">
        <v>3</v>
      </c>
      <c r="K160" s="187" t="s">
        <v>2</v>
      </c>
      <c r="L160" s="233"/>
      <c r="M160" s="233"/>
      <c r="N160" s="234" t="s">
        <v>2</v>
      </c>
      <c r="O160" s="234" t="s">
        <v>3</v>
      </c>
      <c r="P160" s="234" t="s">
        <v>3</v>
      </c>
      <c r="Q160" s="233"/>
    </row>
    <row r="161" spans="1:17" x14ac:dyDescent="0.2">
      <c r="A161" s="217" t="s">
        <v>8</v>
      </c>
      <c r="B161" s="217" t="s">
        <v>974</v>
      </c>
      <c r="C161" s="217">
        <v>418194</v>
      </c>
      <c r="D161" s="217" t="s">
        <v>1191</v>
      </c>
      <c r="E161" s="218">
        <v>528.66000000000008</v>
      </c>
      <c r="F161" s="182" t="s">
        <v>3</v>
      </c>
      <c r="G161" s="182" t="s">
        <v>3</v>
      </c>
      <c r="H161" s="182" t="s">
        <v>3</v>
      </c>
      <c r="I161" s="182" t="s">
        <v>3</v>
      </c>
      <c r="J161" s="182" t="s">
        <v>3</v>
      </c>
      <c r="K161" s="182" t="s">
        <v>3</v>
      </c>
      <c r="L161" s="233"/>
      <c r="M161" s="233"/>
      <c r="N161" s="182" t="s">
        <v>3</v>
      </c>
      <c r="O161" s="182" t="s">
        <v>2</v>
      </c>
      <c r="P161" s="235" t="s">
        <v>2</v>
      </c>
      <c r="Q161" s="233"/>
    </row>
    <row r="162" spans="1:17" ht="25.5" x14ac:dyDescent="0.2">
      <c r="A162" s="217" t="s">
        <v>8</v>
      </c>
      <c r="B162" s="217" t="s">
        <v>1139</v>
      </c>
      <c r="C162" s="217">
        <v>418584</v>
      </c>
      <c r="D162" s="217" t="s">
        <v>1159</v>
      </c>
      <c r="E162" s="218">
        <v>141.37200000000001</v>
      </c>
      <c r="F162" s="182" t="s">
        <v>3</v>
      </c>
      <c r="G162" s="187" t="s">
        <v>2</v>
      </c>
      <c r="H162" s="182" t="s">
        <v>3</v>
      </c>
      <c r="I162" s="187" t="s">
        <v>3</v>
      </c>
      <c r="J162" s="182" t="s">
        <v>2</v>
      </c>
      <c r="K162" s="187" t="s">
        <v>3</v>
      </c>
      <c r="L162" s="233"/>
      <c r="M162" s="233"/>
      <c r="N162" s="234"/>
      <c r="O162" s="234"/>
      <c r="P162" s="234"/>
      <c r="Q162" s="233"/>
    </row>
    <row r="163" spans="1:17" ht="25.5" x14ac:dyDescent="0.2">
      <c r="A163" s="217" t="s">
        <v>8</v>
      </c>
      <c r="B163" s="217" t="s">
        <v>1139</v>
      </c>
      <c r="C163" s="217">
        <v>419383</v>
      </c>
      <c r="D163" s="217" t="s">
        <v>1160</v>
      </c>
      <c r="E163" s="218">
        <v>130.68</v>
      </c>
      <c r="F163" s="182" t="s">
        <v>3</v>
      </c>
      <c r="G163" s="187" t="s">
        <v>3</v>
      </c>
      <c r="H163" s="182" t="s">
        <v>2</v>
      </c>
      <c r="I163" s="187" t="s">
        <v>2</v>
      </c>
      <c r="J163" s="182" t="s">
        <v>3</v>
      </c>
      <c r="K163" s="187" t="s">
        <v>2</v>
      </c>
      <c r="L163" s="233"/>
      <c r="M163" s="233"/>
      <c r="N163" s="182" t="s">
        <v>2</v>
      </c>
      <c r="O163" s="182" t="s">
        <v>3</v>
      </c>
      <c r="P163" s="235" t="s">
        <v>3</v>
      </c>
      <c r="Q163" s="233"/>
    </row>
    <row r="164" spans="1:17" ht="51" x14ac:dyDescent="0.2">
      <c r="A164" s="217" t="s">
        <v>8</v>
      </c>
      <c r="B164" s="217" t="s">
        <v>1139</v>
      </c>
      <c r="C164" s="217">
        <v>418184</v>
      </c>
      <c r="D164" s="217" t="s">
        <v>1190</v>
      </c>
      <c r="E164" s="218">
        <v>102.16800000000001</v>
      </c>
      <c r="F164" s="182" t="s">
        <v>3</v>
      </c>
      <c r="G164" s="182" t="s">
        <v>3</v>
      </c>
      <c r="H164" s="182" t="s">
        <v>3</v>
      </c>
      <c r="I164" s="182" t="s">
        <v>3</v>
      </c>
      <c r="J164" s="182" t="s">
        <v>3</v>
      </c>
      <c r="K164" s="182" t="s">
        <v>3</v>
      </c>
      <c r="L164" s="233"/>
      <c r="M164" s="233"/>
      <c r="N164" s="182" t="s">
        <v>3</v>
      </c>
      <c r="O164" s="182" t="s">
        <v>2</v>
      </c>
      <c r="P164" s="235" t="s">
        <v>2</v>
      </c>
      <c r="Q164" s="233"/>
    </row>
    <row r="165" spans="1:17" ht="38.25" x14ac:dyDescent="0.2">
      <c r="A165" s="217" t="s">
        <v>8</v>
      </c>
      <c r="B165" s="217" t="s">
        <v>1140</v>
      </c>
      <c r="C165" s="217">
        <v>419401</v>
      </c>
      <c r="D165" s="217" t="s">
        <v>1161</v>
      </c>
      <c r="E165" s="218">
        <v>490.64400000000006</v>
      </c>
      <c r="F165" s="182" t="s">
        <v>3</v>
      </c>
      <c r="G165" s="187" t="s">
        <v>3</v>
      </c>
      <c r="H165" s="182" t="s">
        <v>2</v>
      </c>
      <c r="I165" s="187" t="s">
        <v>2</v>
      </c>
      <c r="J165" s="182" t="s">
        <v>3</v>
      </c>
      <c r="K165" s="187" t="s">
        <v>2</v>
      </c>
      <c r="L165" s="233"/>
      <c r="M165" s="233"/>
      <c r="N165" s="234" t="s">
        <v>3</v>
      </c>
      <c r="O165" s="234" t="s">
        <v>3</v>
      </c>
      <c r="P165" s="234" t="s">
        <v>3</v>
      </c>
      <c r="Q165" s="233"/>
    </row>
    <row r="166" spans="1:17" ht="25.5" x14ac:dyDescent="0.2">
      <c r="A166" s="217" t="s">
        <v>8</v>
      </c>
      <c r="B166" s="217" t="s">
        <v>1141</v>
      </c>
      <c r="C166" s="217">
        <v>419405</v>
      </c>
      <c r="D166" s="217" t="s">
        <v>1162</v>
      </c>
      <c r="E166" s="218">
        <v>496.1</v>
      </c>
      <c r="F166" s="182" t="s">
        <v>3</v>
      </c>
      <c r="G166" s="187" t="s">
        <v>3</v>
      </c>
      <c r="H166" s="182" t="s">
        <v>2</v>
      </c>
      <c r="I166" s="187" t="s">
        <v>2</v>
      </c>
      <c r="J166" s="182" t="s">
        <v>3</v>
      </c>
      <c r="K166" s="187" t="s">
        <v>2</v>
      </c>
      <c r="L166" s="233"/>
      <c r="M166" s="233"/>
      <c r="N166" s="234" t="s">
        <v>3</v>
      </c>
      <c r="O166" s="234" t="s">
        <v>3</v>
      </c>
      <c r="P166" s="234" t="s">
        <v>3</v>
      </c>
      <c r="Q166" s="233"/>
    </row>
    <row r="167" spans="1:17" ht="63.75" x14ac:dyDescent="0.2">
      <c r="A167" s="217" t="s">
        <v>8</v>
      </c>
      <c r="B167" s="217" t="s">
        <v>1142</v>
      </c>
      <c r="C167" s="217">
        <v>419381</v>
      </c>
      <c r="D167" s="217" t="s">
        <v>1163</v>
      </c>
      <c r="E167" s="218">
        <v>112.86</v>
      </c>
      <c r="F167" s="182" t="s">
        <v>3</v>
      </c>
      <c r="G167" s="187" t="s">
        <v>3</v>
      </c>
      <c r="H167" s="182" t="s">
        <v>2</v>
      </c>
      <c r="I167" s="187" t="s">
        <v>2</v>
      </c>
      <c r="J167" s="182" t="s">
        <v>3</v>
      </c>
      <c r="K167" s="187" t="s">
        <v>2</v>
      </c>
      <c r="L167" s="233"/>
      <c r="M167" s="233"/>
      <c r="N167" s="234" t="s">
        <v>2</v>
      </c>
      <c r="O167" s="234" t="s">
        <v>3</v>
      </c>
      <c r="P167" s="234" t="s">
        <v>3</v>
      </c>
      <c r="Q167" s="233"/>
    </row>
    <row r="168" spans="1:17" ht="51" x14ac:dyDescent="0.2">
      <c r="A168" s="217" t="s">
        <v>8</v>
      </c>
      <c r="B168" s="217" t="s">
        <v>975</v>
      </c>
      <c r="C168" s="217">
        <v>419399</v>
      </c>
      <c r="D168" s="217" t="s">
        <v>1164</v>
      </c>
      <c r="E168" s="218">
        <v>604.69200000000012</v>
      </c>
      <c r="F168" s="182" t="s">
        <v>3</v>
      </c>
      <c r="G168" s="187" t="s">
        <v>3</v>
      </c>
      <c r="H168" s="182" t="s">
        <v>3</v>
      </c>
      <c r="I168" s="187" t="s">
        <v>2</v>
      </c>
      <c r="J168" s="182" t="s">
        <v>3</v>
      </c>
      <c r="K168" s="187" t="s">
        <v>2</v>
      </c>
      <c r="L168" s="233"/>
      <c r="M168" s="233"/>
      <c r="N168" s="234" t="s">
        <v>2</v>
      </c>
      <c r="O168" s="234" t="s">
        <v>3</v>
      </c>
      <c r="P168" s="234" t="s">
        <v>3</v>
      </c>
      <c r="Q168" s="233"/>
    </row>
    <row r="169" spans="1:17" ht="51" x14ac:dyDescent="0.2">
      <c r="A169" s="217" t="s">
        <v>8</v>
      </c>
      <c r="B169" s="217" t="s">
        <v>1143</v>
      </c>
      <c r="C169" s="217">
        <v>419397</v>
      </c>
      <c r="D169" s="217" t="s">
        <v>1165</v>
      </c>
      <c r="E169" s="218">
        <v>1398.2760000000003</v>
      </c>
      <c r="F169" s="182" t="s">
        <v>3</v>
      </c>
      <c r="G169" s="187" t="s">
        <v>3</v>
      </c>
      <c r="H169" s="182" t="s">
        <v>2</v>
      </c>
      <c r="I169" s="187" t="s">
        <v>2</v>
      </c>
      <c r="J169" s="182" t="s">
        <v>3</v>
      </c>
      <c r="K169" s="187" t="s">
        <v>2</v>
      </c>
      <c r="L169" s="233"/>
      <c r="M169" s="233"/>
      <c r="N169" s="234" t="s">
        <v>2</v>
      </c>
      <c r="O169" s="234" t="s">
        <v>3</v>
      </c>
      <c r="P169" s="234" t="s">
        <v>3</v>
      </c>
      <c r="Q169" s="233"/>
    </row>
    <row r="170" spans="1:17" ht="25.5" x14ac:dyDescent="0.2">
      <c r="A170" s="217" t="s">
        <v>8</v>
      </c>
      <c r="B170" s="217" t="s">
        <v>1141</v>
      </c>
      <c r="C170" s="217">
        <v>418382</v>
      </c>
      <c r="D170" s="217" t="s">
        <v>1166</v>
      </c>
      <c r="E170" s="218">
        <v>279.18</v>
      </c>
      <c r="F170" s="182" t="s">
        <v>3</v>
      </c>
      <c r="G170" s="187" t="s">
        <v>3</v>
      </c>
      <c r="H170" s="182" t="s">
        <v>2</v>
      </c>
      <c r="I170" s="187" t="s">
        <v>2</v>
      </c>
      <c r="J170" s="182" t="s">
        <v>3</v>
      </c>
      <c r="K170" s="187" t="s">
        <v>2</v>
      </c>
      <c r="L170" s="233"/>
      <c r="M170" s="233"/>
      <c r="N170" s="234" t="s">
        <v>2</v>
      </c>
      <c r="O170" s="234" t="s">
        <v>3</v>
      </c>
      <c r="P170" s="234" t="s">
        <v>3</v>
      </c>
      <c r="Q170" s="233"/>
    </row>
    <row r="171" spans="1:17" ht="51" x14ac:dyDescent="0.2">
      <c r="A171" s="217" t="s">
        <v>8</v>
      </c>
      <c r="B171" s="217" t="s">
        <v>975</v>
      </c>
      <c r="C171" s="217">
        <v>419392</v>
      </c>
      <c r="D171" s="217" t="s">
        <v>1167</v>
      </c>
      <c r="E171" s="218">
        <v>2083.4</v>
      </c>
      <c r="F171" s="182" t="s">
        <v>3</v>
      </c>
      <c r="G171" s="187" t="s">
        <v>3</v>
      </c>
      <c r="H171" s="182" t="s">
        <v>2</v>
      </c>
      <c r="I171" s="187" t="s">
        <v>2</v>
      </c>
      <c r="J171" s="182" t="s">
        <v>3</v>
      </c>
      <c r="K171" s="187" t="s">
        <v>2</v>
      </c>
      <c r="L171" s="233"/>
      <c r="M171" s="233"/>
      <c r="N171" s="182" t="s">
        <v>2</v>
      </c>
      <c r="O171" s="182" t="s">
        <v>3</v>
      </c>
      <c r="P171" s="182" t="s">
        <v>3</v>
      </c>
      <c r="Q171" s="233"/>
    </row>
    <row r="172" spans="1:17" ht="51" x14ac:dyDescent="0.2">
      <c r="A172" s="217" t="s">
        <v>8</v>
      </c>
      <c r="B172" s="217" t="s">
        <v>1143</v>
      </c>
      <c r="C172" s="217">
        <v>419390</v>
      </c>
      <c r="D172" s="217" t="s">
        <v>1168</v>
      </c>
      <c r="E172" s="218">
        <v>1608.5520000000001</v>
      </c>
      <c r="F172" s="182" t="s">
        <v>3</v>
      </c>
      <c r="G172" s="187" t="s">
        <v>3</v>
      </c>
      <c r="H172" s="182" t="s">
        <v>2</v>
      </c>
      <c r="I172" s="187" t="s">
        <v>2</v>
      </c>
      <c r="J172" s="182" t="s">
        <v>3</v>
      </c>
      <c r="K172" s="187" t="s">
        <v>2</v>
      </c>
      <c r="L172" s="233"/>
      <c r="M172" s="233"/>
      <c r="N172" s="182" t="s">
        <v>2</v>
      </c>
      <c r="O172" s="182" t="s">
        <v>3</v>
      </c>
      <c r="P172" s="182" t="s">
        <v>3</v>
      </c>
      <c r="Q172" s="233"/>
    </row>
    <row r="173" spans="1:17" ht="25.5" x14ac:dyDescent="0.2">
      <c r="A173" s="217" t="s">
        <v>8</v>
      </c>
      <c r="B173" s="217" t="s">
        <v>1141</v>
      </c>
      <c r="C173" s="217">
        <v>419440</v>
      </c>
      <c r="D173" s="217" t="s">
        <v>1169</v>
      </c>
      <c r="E173" s="218">
        <v>352.83600000000001</v>
      </c>
      <c r="F173" s="182" t="s">
        <v>3</v>
      </c>
      <c r="G173" s="187" t="s">
        <v>3</v>
      </c>
      <c r="H173" s="182" t="s">
        <v>2</v>
      </c>
      <c r="I173" s="187" t="s">
        <v>2</v>
      </c>
      <c r="J173" s="182" t="s">
        <v>3</v>
      </c>
      <c r="K173" s="187" t="s">
        <v>2</v>
      </c>
      <c r="L173" s="233"/>
      <c r="M173" s="233"/>
      <c r="N173" s="234" t="s">
        <v>2</v>
      </c>
      <c r="O173" s="234" t="s">
        <v>3</v>
      </c>
      <c r="P173" s="234" t="s">
        <v>3</v>
      </c>
      <c r="Q173" s="233"/>
    </row>
    <row r="174" spans="1:17" ht="38.25" x14ac:dyDescent="0.2">
      <c r="A174" s="217" t="s">
        <v>8</v>
      </c>
      <c r="B174" s="217" t="s">
        <v>1144</v>
      </c>
      <c r="C174" s="217">
        <v>419409</v>
      </c>
      <c r="D174" s="217" t="s">
        <v>1170</v>
      </c>
      <c r="E174" s="218">
        <v>1273.5360000000001</v>
      </c>
      <c r="F174" s="182" t="s">
        <v>3</v>
      </c>
      <c r="G174" s="187" t="s">
        <v>3</v>
      </c>
      <c r="H174" s="182" t="s">
        <v>2</v>
      </c>
      <c r="I174" s="187" t="s">
        <v>2</v>
      </c>
      <c r="J174" s="182" t="s">
        <v>3</v>
      </c>
      <c r="K174" s="187" t="s">
        <v>2</v>
      </c>
      <c r="L174" s="233"/>
      <c r="M174" s="233"/>
      <c r="N174" s="182" t="s">
        <v>2</v>
      </c>
      <c r="O174" s="182" t="s">
        <v>3</v>
      </c>
      <c r="P174" s="182" t="s">
        <v>3</v>
      </c>
      <c r="Q174" s="233"/>
    </row>
    <row r="175" spans="1:17" ht="38.25" x14ac:dyDescent="0.2">
      <c r="A175" s="217" t="s">
        <v>8</v>
      </c>
      <c r="B175" s="217" t="s">
        <v>975</v>
      </c>
      <c r="C175" s="217">
        <v>418183</v>
      </c>
      <c r="D175" s="217" t="s">
        <v>1180</v>
      </c>
      <c r="E175" s="218">
        <v>3689.4</v>
      </c>
      <c r="F175" s="182" t="s">
        <v>3</v>
      </c>
      <c r="G175" s="182" t="s">
        <v>3</v>
      </c>
      <c r="H175" s="182" t="s">
        <v>3</v>
      </c>
      <c r="I175" s="182" t="s">
        <v>3</v>
      </c>
      <c r="J175" s="182" t="s">
        <v>3</v>
      </c>
      <c r="K175" s="182" t="s">
        <v>3</v>
      </c>
      <c r="L175" s="233"/>
      <c r="M175" s="233"/>
      <c r="N175" s="182" t="s">
        <v>3</v>
      </c>
      <c r="O175" s="182" t="s">
        <v>2</v>
      </c>
      <c r="P175" s="182" t="s">
        <v>2</v>
      </c>
      <c r="Q175" s="233"/>
    </row>
    <row r="176" spans="1:17" ht="25.5" x14ac:dyDescent="0.2">
      <c r="A176" s="217" t="s">
        <v>8</v>
      </c>
      <c r="B176" s="217" t="s">
        <v>1141</v>
      </c>
      <c r="C176" s="217">
        <v>418333</v>
      </c>
      <c r="D176" s="217" t="s">
        <v>1181</v>
      </c>
      <c r="E176" s="218">
        <v>352.83600000000001</v>
      </c>
      <c r="F176" s="182" t="s">
        <v>3</v>
      </c>
      <c r="G176" s="182" t="s">
        <v>3</v>
      </c>
      <c r="H176" s="182" t="s">
        <v>3</v>
      </c>
      <c r="I176" s="182" t="s">
        <v>3</v>
      </c>
      <c r="J176" s="182" t="s">
        <v>3</v>
      </c>
      <c r="K176" s="182" t="s">
        <v>3</v>
      </c>
      <c r="L176" s="233"/>
      <c r="M176" s="233"/>
      <c r="N176" s="234" t="s">
        <v>3</v>
      </c>
      <c r="O176" s="234" t="s">
        <v>2</v>
      </c>
      <c r="P176" s="234" t="s">
        <v>2</v>
      </c>
      <c r="Q176" s="233"/>
    </row>
    <row r="177" spans="1:17" ht="38.25" x14ac:dyDescent="0.2">
      <c r="A177" s="217" t="s">
        <v>8</v>
      </c>
      <c r="B177" s="217" t="s">
        <v>975</v>
      </c>
      <c r="C177" s="217">
        <v>418178</v>
      </c>
      <c r="D177" s="217" t="s">
        <v>1182</v>
      </c>
      <c r="E177" s="218">
        <v>1275.9120000000003</v>
      </c>
      <c r="F177" s="182" t="s">
        <v>3</v>
      </c>
      <c r="G177" s="182" t="s">
        <v>3</v>
      </c>
      <c r="H177" s="182" t="s">
        <v>3</v>
      </c>
      <c r="I177" s="182" t="s">
        <v>3</v>
      </c>
      <c r="J177" s="182" t="s">
        <v>3</v>
      </c>
      <c r="K177" s="182" t="s">
        <v>3</v>
      </c>
      <c r="L177" s="233"/>
      <c r="M177" s="233"/>
      <c r="N177" s="234" t="s">
        <v>3</v>
      </c>
      <c r="O177" s="234" t="s">
        <v>2</v>
      </c>
      <c r="P177" s="234" t="s">
        <v>2</v>
      </c>
      <c r="Q177" s="233"/>
    </row>
    <row r="178" spans="1:17" ht="63.75" x14ac:dyDescent="0.2">
      <c r="A178" s="217" t="s">
        <v>8</v>
      </c>
      <c r="B178" s="217" t="s">
        <v>1143</v>
      </c>
      <c r="C178" s="217">
        <v>418180</v>
      </c>
      <c r="D178" s="217" t="s">
        <v>1183</v>
      </c>
      <c r="E178" s="218">
        <v>2436.5880000000002</v>
      </c>
      <c r="F178" s="182" t="s">
        <v>3</v>
      </c>
      <c r="G178" s="182" t="s">
        <v>3</v>
      </c>
      <c r="H178" s="182" t="s">
        <v>3</v>
      </c>
      <c r="I178" s="182" t="s">
        <v>3</v>
      </c>
      <c r="J178" s="182" t="s">
        <v>3</v>
      </c>
      <c r="K178" s="182" t="s">
        <v>3</v>
      </c>
      <c r="L178" s="233"/>
      <c r="M178" s="233"/>
      <c r="N178" s="234" t="s">
        <v>3</v>
      </c>
      <c r="O178" s="234" t="s">
        <v>2</v>
      </c>
      <c r="P178" s="234" t="s">
        <v>2</v>
      </c>
      <c r="Q178" s="233"/>
    </row>
    <row r="179" spans="1:17" ht="25.5" x14ac:dyDescent="0.2">
      <c r="A179" s="217" t="s">
        <v>8</v>
      </c>
      <c r="B179" s="217" t="s">
        <v>1141</v>
      </c>
      <c r="C179" s="217">
        <v>418202</v>
      </c>
      <c r="D179" s="217" t="s">
        <v>1184</v>
      </c>
      <c r="E179" s="218">
        <v>484.00000000000006</v>
      </c>
      <c r="F179" s="182" t="s">
        <v>3</v>
      </c>
      <c r="G179" s="182" t="s">
        <v>3</v>
      </c>
      <c r="H179" s="182" t="s">
        <v>3</v>
      </c>
      <c r="I179" s="182" t="s">
        <v>3</v>
      </c>
      <c r="J179" s="182" t="s">
        <v>3</v>
      </c>
      <c r="K179" s="182" t="s">
        <v>3</v>
      </c>
      <c r="L179" s="233"/>
      <c r="M179" s="233"/>
      <c r="N179" s="234" t="s">
        <v>3</v>
      </c>
      <c r="O179" s="234" t="s">
        <v>2</v>
      </c>
      <c r="P179" s="234" t="s">
        <v>2</v>
      </c>
      <c r="Q179" s="233"/>
    </row>
    <row r="180" spans="1:17" ht="63.75" x14ac:dyDescent="0.2">
      <c r="A180" s="217" t="s">
        <v>8</v>
      </c>
      <c r="B180" s="217" t="s">
        <v>1144</v>
      </c>
      <c r="C180" s="217">
        <v>418186</v>
      </c>
      <c r="D180" s="217" t="s">
        <v>1185</v>
      </c>
      <c r="E180" s="218">
        <v>5517.6</v>
      </c>
      <c r="F180" s="182" t="s">
        <v>3</v>
      </c>
      <c r="G180" s="182" t="s">
        <v>3</v>
      </c>
      <c r="H180" s="182" t="s">
        <v>3</v>
      </c>
      <c r="I180" s="182" t="s">
        <v>3</v>
      </c>
      <c r="J180" s="182" t="s">
        <v>3</v>
      </c>
      <c r="K180" s="182" t="s">
        <v>3</v>
      </c>
      <c r="L180" s="233"/>
      <c r="M180" s="233"/>
      <c r="N180" s="234" t="s">
        <v>3</v>
      </c>
      <c r="O180" s="234" t="s">
        <v>2</v>
      </c>
      <c r="P180" s="234" t="s">
        <v>2</v>
      </c>
      <c r="Q180" s="233"/>
    </row>
    <row r="181" spans="1:17" ht="63.75" x14ac:dyDescent="0.2">
      <c r="A181" s="217" t="s">
        <v>8</v>
      </c>
      <c r="B181" s="217" t="s">
        <v>1144</v>
      </c>
      <c r="C181" s="217">
        <v>418188</v>
      </c>
      <c r="D181" s="217" t="s">
        <v>1186</v>
      </c>
      <c r="E181" s="218">
        <v>3620.1000000000004</v>
      </c>
      <c r="F181" s="182" t="s">
        <v>3</v>
      </c>
      <c r="G181" s="182" t="s">
        <v>3</v>
      </c>
      <c r="H181" s="182" t="s">
        <v>3</v>
      </c>
      <c r="I181" s="182" t="s">
        <v>3</v>
      </c>
      <c r="J181" s="182" t="s">
        <v>3</v>
      </c>
      <c r="K181" s="182" t="s">
        <v>3</v>
      </c>
      <c r="L181" s="233"/>
      <c r="M181" s="233"/>
      <c r="N181" s="234" t="s">
        <v>3</v>
      </c>
      <c r="O181" s="234" t="s">
        <v>2</v>
      </c>
      <c r="P181" s="234" t="s">
        <v>2</v>
      </c>
      <c r="Q181" s="233"/>
    </row>
    <row r="182" spans="1:17" x14ac:dyDescent="0.2">
      <c r="A182" s="217" t="s">
        <v>8</v>
      </c>
      <c r="B182" s="217" t="s">
        <v>994</v>
      </c>
      <c r="C182" s="217">
        <v>419424</v>
      </c>
      <c r="D182" s="217" t="s">
        <v>1171</v>
      </c>
      <c r="E182" s="218">
        <v>440.74800000000005</v>
      </c>
      <c r="F182" s="182" t="s">
        <v>3</v>
      </c>
      <c r="G182" s="187" t="s">
        <v>3</v>
      </c>
      <c r="H182" s="182" t="s">
        <v>2</v>
      </c>
      <c r="I182" s="187" t="s">
        <v>2</v>
      </c>
      <c r="J182" s="182" t="s">
        <v>3</v>
      </c>
      <c r="K182" s="187" t="s">
        <v>2</v>
      </c>
      <c r="L182" s="233"/>
      <c r="M182" s="233"/>
      <c r="N182" s="234" t="s">
        <v>2</v>
      </c>
      <c r="O182" s="234" t="s">
        <v>3</v>
      </c>
      <c r="P182" s="234" t="s">
        <v>3</v>
      </c>
      <c r="Q182" s="233"/>
    </row>
    <row r="183" spans="1:17" x14ac:dyDescent="0.2">
      <c r="A183" s="217" t="s">
        <v>8</v>
      </c>
      <c r="B183" s="217" t="s">
        <v>994</v>
      </c>
      <c r="C183" s="217">
        <v>418211</v>
      </c>
      <c r="D183" s="217" t="s">
        <v>1187</v>
      </c>
      <c r="E183" s="218">
        <v>321.94800000000004</v>
      </c>
      <c r="F183" s="182" t="s">
        <v>3</v>
      </c>
      <c r="G183" s="182" t="s">
        <v>3</v>
      </c>
      <c r="H183" s="182" t="s">
        <v>3</v>
      </c>
      <c r="I183" s="182" t="s">
        <v>3</v>
      </c>
      <c r="J183" s="182" t="s">
        <v>3</v>
      </c>
      <c r="K183" s="182" t="s">
        <v>3</v>
      </c>
      <c r="L183" s="233"/>
      <c r="M183" s="233"/>
      <c r="N183" s="234" t="s">
        <v>3</v>
      </c>
      <c r="O183" s="234" t="s">
        <v>2</v>
      </c>
      <c r="P183" s="234" t="s">
        <v>2</v>
      </c>
      <c r="Q183" s="233"/>
    </row>
    <row r="184" spans="1:17" ht="38.25" x14ac:dyDescent="0.2">
      <c r="A184" s="217" t="s">
        <v>8</v>
      </c>
      <c r="B184" s="217" t="s">
        <v>1145</v>
      </c>
      <c r="C184" s="217">
        <v>417493</v>
      </c>
      <c r="D184" s="217" t="s">
        <v>1172</v>
      </c>
      <c r="E184" s="218">
        <v>292.24800000000005</v>
      </c>
      <c r="F184" s="182" t="s">
        <v>3</v>
      </c>
      <c r="G184" s="187" t="s">
        <v>2</v>
      </c>
      <c r="H184" s="182" t="s">
        <v>3</v>
      </c>
      <c r="I184" s="187" t="s">
        <v>3</v>
      </c>
      <c r="J184" s="182" t="s">
        <v>2</v>
      </c>
      <c r="K184" s="187" t="s">
        <v>3</v>
      </c>
      <c r="L184" s="233"/>
      <c r="M184" s="233"/>
      <c r="N184" s="234" t="s">
        <v>3</v>
      </c>
      <c r="O184" s="234" t="s">
        <v>3</v>
      </c>
      <c r="P184" s="234" t="s">
        <v>3</v>
      </c>
      <c r="Q184" s="233"/>
    </row>
    <row r="185" spans="1:17" ht="25.5" x14ac:dyDescent="0.2">
      <c r="A185" s="217" t="s">
        <v>8</v>
      </c>
      <c r="B185" s="217" t="s">
        <v>1145</v>
      </c>
      <c r="C185" s="217">
        <v>423571</v>
      </c>
      <c r="D185" s="217" t="s">
        <v>1173</v>
      </c>
      <c r="E185" s="218">
        <v>167.20000000000002</v>
      </c>
      <c r="F185" s="182" t="s">
        <v>3</v>
      </c>
      <c r="G185" s="187" t="s">
        <v>3</v>
      </c>
      <c r="H185" s="182" t="s">
        <v>2</v>
      </c>
      <c r="I185" s="187" t="s">
        <v>2</v>
      </c>
      <c r="J185" s="182" t="s">
        <v>3</v>
      </c>
      <c r="K185" s="187" t="s">
        <v>2</v>
      </c>
      <c r="L185" s="233"/>
      <c r="M185" s="233"/>
      <c r="N185" s="234" t="s">
        <v>2</v>
      </c>
      <c r="O185" s="234" t="s">
        <v>3</v>
      </c>
      <c r="P185" s="234" t="s">
        <v>3</v>
      </c>
      <c r="Q185" s="233"/>
    </row>
    <row r="186" spans="1:17" ht="25.5" x14ac:dyDescent="0.2">
      <c r="A186" s="217" t="s">
        <v>8</v>
      </c>
      <c r="B186" s="217" t="s">
        <v>1145</v>
      </c>
      <c r="C186" s="217">
        <v>417493</v>
      </c>
      <c r="D186" s="217" t="s">
        <v>1188</v>
      </c>
      <c r="E186" s="218">
        <v>481.8</v>
      </c>
      <c r="F186" s="182" t="s">
        <v>3</v>
      </c>
      <c r="G186" s="182" t="s">
        <v>3</v>
      </c>
      <c r="H186" s="182" t="s">
        <v>3</v>
      </c>
      <c r="I186" s="182" t="s">
        <v>3</v>
      </c>
      <c r="J186" s="182" t="s">
        <v>3</v>
      </c>
      <c r="K186" s="182" t="s">
        <v>3</v>
      </c>
      <c r="L186" s="233"/>
      <c r="M186" s="233"/>
      <c r="N186" s="182" t="s">
        <v>3</v>
      </c>
      <c r="O186" s="182" t="s">
        <v>2</v>
      </c>
      <c r="P186" s="235" t="s">
        <v>2</v>
      </c>
      <c r="Q186" s="233"/>
    </row>
    <row r="187" spans="1:17" ht="38.25" x14ac:dyDescent="0.2">
      <c r="A187" s="217" t="s">
        <v>8</v>
      </c>
      <c r="B187" s="217" t="s">
        <v>1146</v>
      </c>
      <c r="C187" s="217">
        <v>417430</v>
      </c>
      <c r="D187" s="217" t="s">
        <v>1174</v>
      </c>
      <c r="E187" s="218">
        <v>190.3</v>
      </c>
      <c r="F187" s="182" t="s">
        <v>3</v>
      </c>
      <c r="G187" s="187" t="s">
        <v>2</v>
      </c>
      <c r="H187" s="182" t="s">
        <v>3</v>
      </c>
      <c r="I187" s="187" t="s">
        <v>3</v>
      </c>
      <c r="J187" s="182" t="s">
        <v>2</v>
      </c>
      <c r="K187" s="187" t="s">
        <v>3</v>
      </c>
      <c r="L187" s="233"/>
      <c r="M187" s="233"/>
      <c r="N187" s="234" t="s">
        <v>3</v>
      </c>
      <c r="O187" s="234" t="s">
        <v>2</v>
      </c>
      <c r="P187" s="234" t="s">
        <v>2</v>
      </c>
      <c r="Q187" s="233"/>
    </row>
    <row r="188" spans="1:17" ht="38.25" x14ac:dyDescent="0.2">
      <c r="A188" s="217" t="s">
        <v>8</v>
      </c>
      <c r="B188" s="217" t="s">
        <v>1146</v>
      </c>
      <c r="C188" s="217">
        <v>419445</v>
      </c>
      <c r="D188" s="217" t="s">
        <v>1175</v>
      </c>
      <c r="E188" s="218">
        <v>199.584</v>
      </c>
      <c r="F188" s="182" t="s">
        <v>3</v>
      </c>
      <c r="G188" s="187" t="s">
        <v>3</v>
      </c>
      <c r="H188" s="182" t="s">
        <v>2</v>
      </c>
      <c r="I188" s="187" t="s">
        <v>2</v>
      </c>
      <c r="J188" s="182" t="s">
        <v>3</v>
      </c>
      <c r="K188" s="187" t="s">
        <v>2</v>
      </c>
      <c r="L188" s="233"/>
      <c r="M188" s="233"/>
      <c r="N188" s="234" t="s">
        <v>2</v>
      </c>
      <c r="O188" s="234" t="s">
        <v>3</v>
      </c>
      <c r="P188" s="234" t="s">
        <v>3</v>
      </c>
      <c r="Q188" s="233"/>
    </row>
    <row r="189" spans="1:17" ht="38.25" x14ac:dyDescent="0.2">
      <c r="A189" s="217" t="s">
        <v>8</v>
      </c>
      <c r="B189" s="217" t="s">
        <v>1147</v>
      </c>
      <c r="C189" s="217">
        <v>972528</v>
      </c>
      <c r="D189" s="217" t="s">
        <v>1176</v>
      </c>
      <c r="E189" s="218">
        <v>119.9</v>
      </c>
      <c r="F189" s="182" t="s">
        <v>3</v>
      </c>
      <c r="G189" s="187" t="s">
        <v>2</v>
      </c>
      <c r="H189" s="182" t="s">
        <v>3</v>
      </c>
      <c r="I189" s="187" t="s">
        <v>3</v>
      </c>
      <c r="J189" s="182" t="s">
        <v>2</v>
      </c>
      <c r="K189" s="187" t="s">
        <v>3</v>
      </c>
      <c r="L189" s="233"/>
      <c r="M189" s="233"/>
      <c r="N189" s="234" t="s">
        <v>3</v>
      </c>
      <c r="O189" s="234" t="s">
        <v>3</v>
      </c>
      <c r="P189" s="234" t="s">
        <v>3</v>
      </c>
      <c r="Q189" s="233"/>
    </row>
    <row r="190" spans="1:17" ht="38.25" x14ac:dyDescent="0.2">
      <c r="A190" s="217" t="s">
        <v>8</v>
      </c>
      <c r="B190" s="217" t="s">
        <v>1147</v>
      </c>
      <c r="C190" s="217">
        <v>972540</v>
      </c>
      <c r="D190" s="217" t="s">
        <v>1177</v>
      </c>
      <c r="E190" s="218">
        <v>111.67200000000001</v>
      </c>
      <c r="F190" s="182" t="s">
        <v>3</v>
      </c>
      <c r="G190" s="187" t="s">
        <v>3</v>
      </c>
      <c r="H190" s="182" t="s">
        <v>2</v>
      </c>
      <c r="I190" s="187" t="s">
        <v>2</v>
      </c>
      <c r="J190" s="182" t="s">
        <v>3</v>
      </c>
      <c r="K190" s="187" t="s">
        <v>2</v>
      </c>
      <c r="L190" s="233"/>
      <c r="M190" s="233"/>
      <c r="N190" s="234" t="s">
        <v>2</v>
      </c>
      <c r="O190" s="234" t="s">
        <v>3</v>
      </c>
      <c r="P190" s="234" t="s">
        <v>3</v>
      </c>
      <c r="Q190" s="233"/>
    </row>
    <row r="191" spans="1:17" ht="38.25" x14ac:dyDescent="0.2">
      <c r="A191" s="217" t="s">
        <v>8</v>
      </c>
      <c r="B191" s="217" t="s">
        <v>1148</v>
      </c>
      <c r="C191" s="217">
        <v>418216</v>
      </c>
      <c r="D191" s="217" t="s">
        <v>1178</v>
      </c>
      <c r="E191" s="218">
        <v>183.70000000000002</v>
      </c>
      <c r="F191" s="182" t="s">
        <v>3</v>
      </c>
      <c r="G191" s="187" t="s">
        <v>2</v>
      </c>
      <c r="H191" s="182" t="s">
        <v>3</v>
      </c>
      <c r="I191" s="187" t="s">
        <v>3</v>
      </c>
      <c r="J191" s="182" t="s">
        <v>2</v>
      </c>
      <c r="K191" s="187" t="s">
        <v>3</v>
      </c>
      <c r="L191" s="233"/>
      <c r="M191" s="233"/>
      <c r="N191" s="234" t="s">
        <v>3</v>
      </c>
      <c r="O191" s="234" t="s">
        <v>3</v>
      </c>
      <c r="P191" s="234" t="s">
        <v>3</v>
      </c>
      <c r="Q191" s="233"/>
    </row>
    <row r="192" spans="1:17" ht="63.75" x14ac:dyDescent="0.2">
      <c r="A192" s="217" t="s">
        <v>8</v>
      </c>
      <c r="B192" s="217" t="s">
        <v>1149</v>
      </c>
      <c r="C192" s="217">
        <v>419413</v>
      </c>
      <c r="D192" s="217" t="s">
        <v>1179</v>
      </c>
      <c r="E192" s="218">
        <v>57.024000000000008</v>
      </c>
      <c r="F192" s="182" t="s">
        <v>3</v>
      </c>
      <c r="G192" s="187" t="s">
        <v>3</v>
      </c>
      <c r="H192" s="182" t="s">
        <v>2</v>
      </c>
      <c r="I192" s="187" t="s">
        <v>2</v>
      </c>
      <c r="J192" s="182" t="s">
        <v>3</v>
      </c>
      <c r="K192" s="187" t="s">
        <v>2</v>
      </c>
      <c r="L192" s="233"/>
      <c r="M192" s="233"/>
      <c r="N192" s="234" t="s">
        <v>2</v>
      </c>
      <c r="O192" s="234" t="s">
        <v>3</v>
      </c>
      <c r="P192" s="234" t="s">
        <v>3</v>
      </c>
      <c r="Q192" s="233"/>
    </row>
    <row r="193" spans="1:17" ht="38.25" x14ac:dyDescent="0.2">
      <c r="A193" s="217" t="s">
        <v>8</v>
      </c>
      <c r="B193" s="217" t="s">
        <v>1149</v>
      </c>
      <c r="C193" s="217">
        <v>417595</v>
      </c>
      <c r="D193" s="217" t="s">
        <v>1189</v>
      </c>
      <c r="E193" s="218">
        <v>57.024000000000008</v>
      </c>
      <c r="F193" s="236" t="s">
        <v>3</v>
      </c>
      <c r="G193" s="236" t="s">
        <v>3</v>
      </c>
      <c r="H193" s="236" t="s">
        <v>3</v>
      </c>
      <c r="I193" s="236" t="s">
        <v>3</v>
      </c>
      <c r="J193" s="236" t="s">
        <v>3</v>
      </c>
      <c r="K193" s="236" t="s">
        <v>3</v>
      </c>
      <c r="L193" s="233"/>
      <c r="M193" s="233"/>
      <c r="N193" s="234" t="s">
        <v>3</v>
      </c>
      <c r="O193" s="234" t="s">
        <v>2</v>
      </c>
      <c r="P193" s="234" t="s">
        <v>2</v>
      </c>
      <c r="Q193" s="233"/>
    </row>
    <row r="194" spans="1:17" x14ac:dyDescent="0.2"/>
    <row r="195" spans="1:17" x14ac:dyDescent="0.2"/>
    <row r="196" spans="1:17" x14ac:dyDescent="0.2"/>
    <row r="197" spans="1:17" x14ac:dyDescent="0.2"/>
  </sheetData>
  <sheetProtection algorithmName="SHA-512" hashValue="2Q0BtMtZT5TapykcRhcZ3SsJZWkP0j1gd4lKiVxlAlnvpH/X7t+1PXJcC/TeB6TPmOl8Jlyl7xlLYie8Y0P6RA==" saltValue="xxmIUUuRVFTkFlMi2NmjeQ==" spinCount="100000" sheet="1" formatCells="0" formatColumns="0" formatRows="0" sort="0" autoFilter="0"/>
  <mergeCells count="3">
    <mergeCell ref="A3:Q3"/>
    <mergeCell ref="A1:Q1"/>
    <mergeCell ref="A2:Q2"/>
  </mergeCells>
  <dataValidations count="1">
    <dataValidation type="list" allowBlank="1" showInputMessage="1" showErrorMessage="1" sqref="N163:P164 N186:P186 N161:P161" xr:uid="{03BA3339-E1B9-4870-A736-EFA5C2004436}">
      <formula1>"YES, NO"</formula1>
    </dataValidation>
  </dataValidations>
  <pageMargins left="0.7" right="0.7" top="0.75" bottom="0.75" header="0.3" footer="0.3"/>
  <pageSetup paperSize="9" orientation="portrait" r:id="rId1"/>
  <headerFooter>
    <oddHeader>&amp;C&amp;"Calibri"&amp;12&amp;KFF0000 OFFICIAL&amp;1#_x000D_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98A8"/>
  </sheetPr>
  <dimension ref="A1:Q49"/>
  <sheetViews>
    <sheetView zoomScaleNormal="100" workbookViewId="0">
      <selection sqref="A1:N1"/>
    </sheetView>
  </sheetViews>
  <sheetFormatPr defaultColWidth="0" defaultRowHeight="12.75" zeroHeight="1" x14ac:dyDescent="0.2"/>
  <cols>
    <col min="1" max="1" width="17" style="167" customWidth="1"/>
    <col min="2" max="2" width="30.7109375" style="167" customWidth="1"/>
    <col min="3" max="3" width="17.7109375" style="167" customWidth="1"/>
    <col min="4" max="4" width="15.7109375" style="167" customWidth="1"/>
    <col min="5" max="5" width="15.7109375" style="205" customWidth="1"/>
    <col min="6" max="8" width="15.7109375" style="167" customWidth="1"/>
    <col min="9" max="9" width="18.42578125" style="167" customWidth="1"/>
    <col min="10" max="10" width="19.28515625" style="167" customWidth="1"/>
    <col min="11" max="11" width="18.5703125" style="167" customWidth="1"/>
    <col min="12" max="14" width="15.7109375" style="167" customWidth="1"/>
    <col min="15" max="16" width="12.7109375" style="167" customWidth="1"/>
    <col min="17" max="17" width="10.28515625" style="167" hidden="1" customWidth="1"/>
    <col min="18" max="16384" width="9.140625" style="167" hidden="1"/>
  </cols>
  <sheetData>
    <row r="1" spans="1:15" ht="20.100000000000001" customHeight="1" x14ac:dyDescent="0.2">
      <c r="A1" s="393" t="s">
        <v>1825</v>
      </c>
      <c r="B1" s="398"/>
      <c r="C1" s="398"/>
      <c r="D1" s="398"/>
      <c r="E1" s="398"/>
      <c r="F1" s="398"/>
      <c r="G1" s="398"/>
      <c r="H1" s="398"/>
      <c r="I1" s="398"/>
      <c r="J1" s="398"/>
      <c r="K1" s="398"/>
      <c r="L1" s="398"/>
      <c r="M1" s="398"/>
      <c r="N1" s="399"/>
      <c r="O1" s="238"/>
    </row>
    <row r="2" spans="1:15" ht="20.100000000000001" customHeight="1" x14ac:dyDescent="0.2">
      <c r="A2" s="418" t="s">
        <v>213</v>
      </c>
      <c r="B2" s="419"/>
      <c r="C2" s="419"/>
      <c r="D2" s="420"/>
      <c r="E2" s="238"/>
      <c r="F2" s="393" t="s">
        <v>214</v>
      </c>
      <c r="G2" s="398"/>
      <c r="H2" s="398"/>
      <c r="I2" s="398"/>
      <c r="J2" s="399"/>
      <c r="K2" s="239"/>
      <c r="L2" s="239"/>
      <c r="M2" s="239"/>
      <c r="N2" s="239"/>
    </row>
    <row r="3" spans="1:15" ht="30" customHeight="1" x14ac:dyDescent="0.2">
      <c r="A3" s="240" t="s">
        <v>200</v>
      </c>
      <c r="B3" s="241" t="s">
        <v>201</v>
      </c>
      <c r="C3" s="242" t="s">
        <v>40</v>
      </c>
      <c r="D3" s="243">
        <v>0</v>
      </c>
      <c r="E3" s="167"/>
      <c r="F3" s="173" t="s">
        <v>216</v>
      </c>
      <c r="G3" s="174" t="s">
        <v>215</v>
      </c>
      <c r="H3" s="175" t="s">
        <v>219</v>
      </c>
      <c r="I3" s="176" t="s">
        <v>217</v>
      </c>
      <c r="J3" s="244" t="s">
        <v>218</v>
      </c>
      <c r="K3" s="421"/>
      <c r="L3" s="421"/>
      <c r="M3" s="421"/>
      <c r="N3" s="421"/>
    </row>
    <row r="4" spans="1:15" s="209" customFormat="1" ht="13.5" x14ac:dyDescent="0.2">
      <c r="C4" s="245" t="s">
        <v>546</v>
      </c>
      <c r="D4" s="245" t="s">
        <v>1828</v>
      </c>
      <c r="E4" s="245" t="s">
        <v>1829</v>
      </c>
      <c r="F4" s="245" t="s">
        <v>1853</v>
      </c>
      <c r="G4" s="245" t="s">
        <v>1854</v>
      </c>
      <c r="H4" s="245" t="s">
        <v>1855</v>
      </c>
      <c r="I4" s="245" t="s">
        <v>1874</v>
      </c>
      <c r="J4" s="245" t="s">
        <v>1875</v>
      </c>
      <c r="K4" s="245" t="s">
        <v>1876</v>
      </c>
      <c r="L4" s="245" t="s">
        <v>1893</v>
      </c>
      <c r="M4" s="245" t="s">
        <v>1894</v>
      </c>
      <c r="N4" s="245" t="s">
        <v>1895</v>
      </c>
    </row>
    <row r="5" spans="1:15" ht="24.95" customHeight="1" x14ac:dyDescent="0.2">
      <c r="A5" s="389" t="s">
        <v>1795</v>
      </c>
      <c r="B5" s="390"/>
      <c r="C5" s="390"/>
      <c r="D5" s="390"/>
      <c r="E5" s="390"/>
      <c r="F5" s="390"/>
      <c r="G5" s="390"/>
      <c r="H5" s="390"/>
      <c r="I5" s="392"/>
      <c r="J5" s="392"/>
      <c r="K5" s="392"/>
      <c r="L5" s="392"/>
      <c r="M5" s="392"/>
      <c r="N5" s="392"/>
    </row>
    <row r="6" spans="1:15" ht="24.95" customHeight="1" x14ac:dyDescent="0.2">
      <c r="A6" s="389" t="s">
        <v>4</v>
      </c>
      <c r="B6" s="389" t="s">
        <v>36</v>
      </c>
      <c r="C6" s="389" t="s">
        <v>352</v>
      </c>
      <c r="D6" s="390"/>
      <c r="E6" s="390"/>
      <c r="F6" s="389" t="s">
        <v>9</v>
      </c>
      <c r="G6" s="390"/>
      <c r="H6" s="390"/>
      <c r="I6" s="389" t="s">
        <v>7</v>
      </c>
      <c r="J6" s="390"/>
      <c r="K6" s="390"/>
      <c r="L6" s="389" t="s">
        <v>8</v>
      </c>
      <c r="M6" s="390"/>
      <c r="N6" s="390"/>
    </row>
    <row r="7" spans="1:15" ht="24.95" customHeight="1" x14ac:dyDescent="0.2">
      <c r="A7" s="390"/>
      <c r="B7" s="390"/>
      <c r="C7" s="153" t="s">
        <v>44</v>
      </c>
      <c r="D7" s="153" t="s">
        <v>45</v>
      </c>
      <c r="E7" s="153" t="s">
        <v>46</v>
      </c>
      <c r="F7" s="153" t="s">
        <v>44</v>
      </c>
      <c r="G7" s="153" t="s">
        <v>45</v>
      </c>
      <c r="H7" s="153" t="s">
        <v>46</v>
      </c>
      <c r="I7" s="153" t="s">
        <v>44</v>
      </c>
      <c r="J7" s="153" t="s">
        <v>45</v>
      </c>
      <c r="K7" s="153" t="s">
        <v>46</v>
      </c>
      <c r="L7" s="153" t="s">
        <v>44</v>
      </c>
      <c r="M7" s="153" t="s">
        <v>45</v>
      </c>
      <c r="N7" s="153" t="s">
        <v>46</v>
      </c>
    </row>
    <row r="8" spans="1:15" ht="24.95" customHeight="1" x14ac:dyDescent="0.2">
      <c r="A8" s="387" t="s">
        <v>31</v>
      </c>
      <c r="B8" s="181" t="s">
        <v>26</v>
      </c>
      <c r="C8" s="155" t="str">
        <f>_xlfn.XLOOKUP(C$4,Data!$A:$A,Data!$H:$H)</f>
        <v>AB3060</v>
      </c>
      <c r="D8" s="203" t="str">
        <f>_xlfn.XLOOKUP(D$4,Data!$A:$A,Data!$H:$H)</f>
        <v>Not Offered</v>
      </c>
      <c r="E8" s="203" t="str">
        <f>_xlfn.XLOOKUP(E$4,Data!$A:$A,Data!$H:$H)</f>
        <v>Not Offered</v>
      </c>
      <c r="F8" s="155" t="str">
        <f>_xlfn.XLOOKUP(F$4,Data!$A:$A,Data!$H:$H)</f>
        <v>227b1</v>
      </c>
      <c r="G8" s="155" t="str">
        <f>_xlfn.XLOOKUP(G$4,Data!$A:$A,Data!$H:$H)</f>
        <v>301ib2</v>
      </c>
      <c r="H8" s="155" t="str">
        <f>_xlfn.XLOOKUP(H$4,Data!$A:$A,Data!$H:$H)</f>
        <v>361ib2</v>
      </c>
      <c r="I8" s="203" t="str">
        <f>_xlfn.XLOOKUP(I$4,Data!$A:$A,Data!$H:$H)</f>
        <v>Not offered</v>
      </c>
      <c r="J8" s="155" t="str">
        <f>_xlfn.XLOOKUP(J$4,Data!$A:$A,Data!$H:$H)</f>
        <v>110C3C3AU0</v>
      </c>
      <c r="K8" s="155" t="str">
        <f>_xlfn.XLOOKUP(K$4,Data!$A:$A,Data!$H:$H)</f>
        <v>1102ZT3AU0</v>
      </c>
      <c r="L8" s="155">
        <f>_xlfn.XLOOKUP(L$4,Data!$A:$A,Data!$H:$H)</f>
        <v>408534</v>
      </c>
      <c r="M8" s="155">
        <f>_xlfn.XLOOKUP(M$4,Data!$A:$A,Data!$H:$H)</f>
        <v>423504</v>
      </c>
      <c r="N8" s="155">
        <f>_xlfn.XLOOKUP(N$4,Data!$A:$A,Data!$H:$H)</f>
        <v>418844</v>
      </c>
    </row>
    <row r="9" spans="1:15" ht="24.95" customHeight="1" x14ac:dyDescent="0.2">
      <c r="A9" s="386"/>
      <c r="B9" s="183" t="s">
        <v>43</v>
      </c>
      <c r="C9" s="155" t="str">
        <f>_xlfn.XLOOKUP(C$4,Data!$A:$A,Data!$I:$I)</f>
        <v>Apeos 3060</v>
      </c>
      <c r="D9" s="203" t="str">
        <f>_xlfn.XLOOKUP(D$4,Data!$A:$A,Data!$I:$I)</f>
        <v>Not Offered</v>
      </c>
      <c r="E9" s="203" t="str">
        <f>_xlfn.XLOOKUP(E$4,Data!$A:$A,Data!$I:$I)</f>
        <v>Not Offered</v>
      </c>
      <c r="F9" s="155" t="str">
        <f>_xlfn.XLOOKUP(F$4,Data!$A:$A,Data!$I:$I)</f>
        <v>bizhub 227</v>
      </c>
      <c r="G9" s="155" t="str">
        <f>_xlfn.XLOOKUP(G$4,Data!$A:$A,Data!$I:$I)</f>
        <v>bizhub 301i</v>
      </c>
      <c r="H9" s="155" t="str">
        <f>_xlfn.XLOOKUP(H$4,Data!$A:$A,Data!$I:$I)</f>
        <v>bizhub 361i</v>
      </c>
      <c r="I9" s="203" t="str">
        <f>_xlfn.XLOOKUP(I$4,Data!$A:$A,Data!$I:$I)</f>
        <v>Not offered</v>
      </c>
      <c r="J9" s="155" t="str">
        <f>_xlfn.XLOOKUP(J$4,Data!$A:$A,Data!$I:$I)</f>
        <v>ECOSYS MA3501WFX</v>
      </c>
      <c r="K9" s="155" t="str">
        <f>_xlfn.XLOOKUP(K$4,Data!$A:$A,Data!$I:$I)</f>
        <v>TASKalfa MZ3200i</v>
      </c>
      <c r="L9" s="155" t="str">
        <f>_xlfn.XLOOKUP(L$4,Data!$A:$A,Data!$I:$I)</f>
        <v>M 320F</v>
      </c>
      <c r="M9" s="155" t="str">
        <f>_xlfn.XLOOKUP(M$4,Data!$A:$A,Data!$I:$I)</f>
        <v>IM 370F</v>
      </c>
      <c r="N9" s="155" t="str">
        <f>_xlfn.XLOOKUP(N$4,Data!$A:$A,Data!$I:$I)</f>
        <v>IM 3000</v>
      </c>
    </row>
    <row r="10" spans="1:15" ht="24.95" customHeight="1" x14ac:dyDescent="0.2">
      <c r="A10" s="386"/>
      <c r="B10" s="183" t="s">
        <v>29</v>
      </c>
      <c r="C10" s="8">
        <f>IF(C8="Not Offered","",VLOOKUP(C8,Data!$H:$BC,3,FALSE))</f>
        <v>30</v>
      </c>
      <c r="D10" s="196" t="str">
        <f>IF(D8="Not Offered","",VLOOKUP(D8,Data!$H:$BC,3,FALSE))</f>
        <v/>
      </c>
      <c r="E10" s="195" t="str">
        <f>IF(E8="Not Offered","",VLOOKUP(E8,Data!$H:$BC,3,FALSE))</f>
        <v/>
      </c>
      <c r="F10" s="182">
        <f>IF(F8="Not Offered","",VLOOKUP(F8,Data!$H:$BC,3,FALSE))</f>
        <v>22</v>
      </c>
      <c r="G10" s="182">
        <f>IF(G8="Not Offered","",VLOOKUP(G8,Data!$H:$BC,3,FALSE))</f>
        <v>30</v>
      </c>
      <c r="H10" s="182">
        <f>IF(H8="Not Offered","",VLOOKUP(H8,Data!$H:$BC,3,FALSE))</f>
        <v>36</v>
      </c>
      <c r="I10" s="195" t="str">
        <f>IF(I8="Not Offered","",VLOOKUP(I8,Data!$H:$BC,3,FALSE))</f>
        <v/>
      </c>
      <c r="J10" s="182">
        <f>IF(J8="Not Offered","",VLOOKUP(J8,Data!$H:$BC,3,FALSE))</f>
        <v>35</v>
      </c>
      <c r="K10" s="182">
        <f>IF(K8="Not Offered","",VLOOKUP(K8,Data!$H:$BC,3,FALSE))</f>
        <v>32</v>
      </c>
      <c r="L10" s="182">
        <f>IF(L8="Not Offered","",VLOOKUP(L8,Data!$H:$BC,3,FALSE))</f>
        <v>32</v>
      </c>
      <c r="M10" s="182">
        <f>IF(M8="Not Offered","",VLOOKUP(M8,Data!$H:$BC,3,FALSE))</f>
        <v>37</v>
      </c>
      <c r="N10" s="182">
        <f>IF(N8="Not Offered","",VLOOKUP(N8,Data!$H:$BC,3,FALSE))</f>
        <v>30</v>
      </c>
    </row>
    <row r="11" spans="1:15" ht="24.95" customHeight="1" x14ac:dyDescent="0.2">
      <c r="A11" s="386"/>
      <c r="B11" s="183" t="s">
        <v>27</v>
      </c>
      <c r="C11" s="246">
        <f>IF(C8="Not Offered","",VLOOKUP(C8,Data!$H:$BC,4,FALSE))</f>
        <v>1800000</v>
      </c>
      <c r="D11" s="196" t="str">
        <f>IF(D8="Not Offered","",VLOOKUP(D8,Data!$H:$BC,4,FALSE))</f>
        <v/>
      </c>
      <c r="E11" s="196" t="str">
        <f>IF(E8="Not Offered","",VLOOKUP(E8,Data!$H:$BC,4,FALSE))</f>
        <v/>
      </c>
      <c r="F11" s="184">
        <f>IF(F8="Not Offered","",VLOOKUP(F8,Data!$H:$BC,4,FALSE))</f>
        <v>600000</v>
      </c>
      <c r="G11" s="184">
        <f>IF(G8="Not Offered","",VLOOKUP(G8,Data!$H:$BC,4,FALSE))</f>
        <v>1500000</v>
      </c>
      <c r="H11" s="184">
        <f>IF(H8="Not Offered","",VLOOKUP(H8,Data!$H:$BC,4,FALSE))</f>
        <v>2000000</v>
      </c>
      <c r="I11" s="196" t="str">
        <f>IF(I8="Not Offered","",VLOOKUP(I8,Data!$H:$BC,4,FALSE))</f>
        <v/>
      </c>
      <c r="J11" s="184">
        <f>IF(J8="Not Offered","",VLOOKUP(J8,Data!$H:$BC,4,FALSE))</f>
        <v>200000</v>
      </c>
      <c r="K11" s="184">
        <f>IF(K8="Not Offered","",VLOOKUP(K8,Data!$H:$BC,4,FALSE))</f>
        <v>1800000</v>
      </c>
      <c r="L11" s="184">
        <f>IF(L8="Not Offered","",VLOOKUP(L8,Data!$H:$BC,4,FALSE))</f>
        <v>350000</v>
      </c>
      <c r="M11" s="184">
        <f>IF(M8="Not Offered","",VLOOKUP(M8,Data!$H:$BC,4,FALSE))</f>
        <v>600000</v>
      </c>
      <c r="N11" s="184">
        <f>IF(N8="Not Offered","",VLOOKUP(N8,Data!$H:$BC,4,FALSE))</f>
        <v>1200000</v>
      </c>
    </row>
    <row r="12" spans="1:15" ht="24.95" customHeight="1" x14ac:dyDescent="0.2">
      <c r="A12" s="384"/>
      <c r="B12" s="183" t="s">
        <v>28</v>
      </c>
      <c r="C12" s="246">
        <f>IF(C8="Not Offered","",VLOOKUP(C8,Data!$H:$BC,5,FALSE))</f>
        <v>129000</v>
      </c>
      <c r="D12" s="196" t="str">
        <f>IF(D8="Not Offered","",VLOOKUP(D8,Data!$H:$BC,5,FALSE))</f>
        <v/>
      </c>
      <c r="E12" s="196" t="str">
        <f>IF(E8="Not Offered","",VLOOKUP(E8,Data!$H:$BC,5,FALSE))</f>
        <v/>
      </c>
      <c r="F12" s="184">
        <f>IF(F8="Not Offered","",VLOOKUP(F8,Data!$H:$BC,5,FALSE))</f>
        <v>10000</v>
      </c>
      <c r="G12" s="184">
        <f>IF(G8="Not Offered","",VLOOKUP(G8,Data!$H:$BC,5,FALSE))</f>
        <v>25000</v>
      </c>
      <c r="H12" s="184">
        <f>IF(H8="Not Offered","",VLOOKUP(H8,Data!$H:$BC,5,FALSE))</f>
        <v>33000</v>
      </c>
      <c r="I12" s="196" t="str">
        <f>IF(I8="Not Offered","",VLOOKUP(I8,Data!$H:$BC,5,FALSE))</f>
        <v/>
      </c>
      <c r="J12" s="184">
        <f>IF(J8="Not Offered","",VLOOKUP(J8,Data!$H:$BC,5,FALSE))</f>
        <v>3300</v>
      </c>
      <c r="K12" s="184">
        <f>IF(K8="Not Offered","",VLOOKUP(K8,Data!$H:$BC,5,FALSE))</f>
        <v>30000</v>
      </c>
      <c r="L12" s="184">
        <f>IF(L8="Not Offered","",VLOOKUP(L8,Data!$H:$BC,5,FALSE))</f>
        <v>5800</v>
      </c>
      <c r="M12" s="184">
        <f>IF(M8="Not Offered","",VLOOKUP(M8,Data!$H:$BC,5,FALSE))</f>
        <v>10000</v>
      </c>
      <c r="N12" s="184">
        <f>IF(N8="Not Offered","",VLOOKUP(N8,Data!$H:$BC,5,FALSE))</f>
        <v>20000</v>
      </c>
    </row>
    <row r="13" spans="1:15" ht="24.95" customHeight="1" x14ac:dyDescent="0.2">
      <c r="A13" s="383" t="s">
        <v>34</v>
      </c>
      <c r="B13" s="183" t="s">
        <v>35</v>
      </c>
      <c r="C13" s="34">
        <f>IF(C8="Not Offered","",VLOOKUP(C8,Data!$H:$BC,6,FALSE))</f>
        <v>2932.6000000000004</v>
      </c>
      <c r="D13" s="197" t="str">
        <f>IF(D8="Not Offered","",VLOOKUP(D8,Data!$H:$BC,6,FALSE))</f>
        <v/>
      </c>
      <c r="E13" s="197" t="str">
        <f>IF(E8="Not Offered","",VLOOKUP(E8,Data!$H:$BC,6,FALSE))</f>
        <v/>
      </c>
      <c r="F13" s="187">
        <f>IF(F8="Not Offered","",VLOOKUP(F8,Data!$H:$BC,6,FALSE))</f>
        <v>2507.1999999999998</v>
      </c>
      <c r="G13" s="187">
        <f>IF(G8="Not Offered","",VLOOKUP(G8,Data!$H:$BC,6,FALSE))</f>
        <v>3133.77</v>
      </c>
      <c r="H13" s="187">
        <f>IF(H8="Not Offered","",VLOOKUP(H8,Data!$H:$BC,6,FALSE))</f>
        <v>3369.1625000000004</v>
      </c>
      <c r="I13" s="197" t="str">
        <f>IF(I8="Not Offered","",VLOOKUP(I8,Data!$H:$BC,6,FALSE))</f>
        <v/>
      </c>
      <c r="J13" s="187">
        <f>IF(J8="Not Offered","",VLOOKUP(J8,Data!$H:$BC,6,FALSE))</f>
        <v>477.4</v>
      </c>
      <c r="K13" s="187">
        <f>IF(K8="Not Offered","",VLOOKUP(K8,Data!$H:$BC,6,FALSE))</f>
        <v>2515.6999999999998</v>
      </c>
      <c r="L13" s="187">
        <f>IF(L8="Not Offered","",VLOOKUP(L8,Data!$H:$BC,6,FALSE))</f>
        <v>464.2</v>
      </c>
      <c r="M13" s="187">
        <f>IF(M8="Not Offered","",VLOOKUP(M8,Data!$H:$BC,6,FALSE))</f>
        <v>1377.2</v>
      </c>
      <c r="N13" s="187">
        <f>IF(N8="Not Offered","",VLOOKUP(N8,Data!$H:$BC,6,FALSE))</f>
        <v>2219.2719999999999</v>
      </c>
    </row>
    <row r="14" spans="1:15" ht="24.95" customHeight="1" x14ac:dyDescent="0.2">
      <c r="A14" s="387"/>
      <c r="B14" s="183" t="str">
        <f>$B$3&amp;" BW CPC"</f>
        <v>Zone 1 (Perth Metro) BW CPC</v>
      </c>
      <c r="C14" s="247">
        <f>IF(C8="Not Offered","",VLOOKUP(C8,Data!$H:$AM,5+2*(MATCH($B$3,Locations,0)),FALSE))</f>
        <v>1.6500000000000001E-2</v>
      </c>
      <c r="D14" s="199" t="str">
        <f>IF(D8="Not Offered","",VLOOKUP(D8,Data!$H:$AM,5+2*(MATCH($B$3,Locations,0)),FALSE))</f>
        <v/>
      </c>
      <c r="E14" s="199" t="str">
        <f>IF(E8="Not Offered","",VLOOKUP(E8,Data!$H:$AM,5+2*(MATCH($B$3,Locations,0)),FALSE))</f>
        <v/>
      </c>
      <c r="F14" s="189">
        <f>IF(F8="Not Offered","",VLOOKUP(F8,Data!$H:$AM,5+2*(MATCH($B$3,Locations,0)),FALSE))</f>
        <v>5.5000000000000005E-3</v>
      </c>
      <c r="G14" s="189">
        <f>IF(G8="Not Offered","",VLOOKUP(G8,Data!$H:$AM,5+2*(MATCH($B$3,Locations,0)),FALSE))</f>
        <v>5.5000000000000005E-3</v>
      </c>
      <c r="H14" s="189">
        <f>IF(H8="Not Offered","",VLOOKUP(H8,Data!$H:$AM,5+2*(MATCH($B$3,Locations,0)),FALSE))</f>
        <v>5.5000000000000005E-3</v>
      </c>
      <c r="I14" s="199" t="str">
        <f>IF(I8="Not Offered","",VLOOKUP(I8,Data!$H:$AM,5+2*(MATCH($B$3,Locations,0)),FALSE))</f>
        <v/>
      </c>
      <c r="J14" s="189">
        <f>IF(J8="Not Offered","",VLOOKUP(J8,Data!$H:$AM,5+2*(MATCH($B$3,Locations,0)),FALSE))</f>
        <v>2.0899999999999998E-2</v>
      </c>
      <c r="K14" s="189">
        <f>IF(K8="Not Offered","",VLOOKUP(K8,Data!$H:$AM,5+2*(MATCH($B$3,Locations,0)),FALSE))</f>
        <v>6.6E-3</v>
      </c>
      <c r="L14" s="189">
        <f>IF(L8="Not Offered","",VLOOKUP(L8,Data!$H:$AM,5+2*(MATCH($B$3,Locations,0)),FALSE))</f>
        <v>2.0900000000000002E-2</v>
      </c>
      <c r="M14" s="189">
        <f>IF(M8="Not Offered","",VLOOKUP(M8,Data!$H:$AM,5+2*(MATCH($B$3,Locations,0)),FALSE))</f>
        <v>1.21E-2</v>
      </c>
      <c r="N14" s="189">
        <f>IF(N8="Not Offered","",VLOOKUP(N8,Data!$H:$AM,5+2*(MATCH($B$3,Locations,0)),FALSE))</f>
        <v>5.5000000000000005E-3</v>
      </c>
    </row>
    <row r="15" spans="1:15" ht="24.95" customHeight="1" x14ac:dyDescent="0.2">
      <c r="A15" s="388"/>
      <c r="B15" s="183" t="str">
        <f>$B$3&amp;" Surcharge &amp; Installation"</f>
        <v>Zone 1 (Perth Metro) Surcharge &amp; Installation</v>
      </c>
      <c r="C15" s="34">
        <f>IF(C8="Not Offered","",IF($B$3="Zone 1 (Perth Metro)",0,VLOOKUP(C8,Data!$H:$BL,44+(MATCH($B$3,Locations,0)),FALSE)))</f>
        <v>0</v>
      </c>
      <c r="D15" s="201" t="str">
        <f>IF(D8="Not Offered","",IF($B$3="Zone 1 (Perth Metro)",0,VLOOKUP(D8,Data!$H:$BL,44+(MATCH($B$3,Locations,0)),FALSE)))</f>
        <v/>
      </c>
      <c r="E15" s="201" t="str">
        <f>IF(E8="Not Offered","",IF($B$3="Zone 1 (Perth Metro)",0,VLOOKUP(E8,Data!$H:$BL,44+(MATCH($B$3,Locations,0)),FALSE)))</f>
        <v/>
      </c>
      <c r="F15" s="191">
        <f>IF(F8="Not Offered","",IF($B$3="Zone 1 (Perth Metro)",0,VLOOKUP(F8,Data!$H:$BL,44+(MATCH($B$3,Locations,0)),FALSE)))</f>
        <v>0</v>
      </c>
      <c r="G15" s="191">
        <f>IF(G8="Not Offered","",IF($B$3="Zone 1 (Perth Metro)",0,VLOOKUP(G8,Data!$H:$BL,44+(MATCH($B$3,Locations,0)),FALSE)))</f>
        <v>0</v>
      </c>
      <c r="H15" s="191">
        <f>IF(H8="Not Offered","",IF($B$3="Zone 1 (Perth Metro)",0,VLOOKUP(H8,Data!$H:$BL,44+(MATCH($B$3,Locations,0)),FALSE)))</f>
        <v>0</v>
      </c>
      <c r="I15" s="201" t="str">
        <f>IF(I8="Not Offered","",IF($B$3="Zone 1 (Perth Metro)",0,VLOOKUP(I8,Data!$H:$BL,44+(MATCH($B$3,Locations,0)),FALSE)))</f>
        <v/>
      </c>
      <c r="J15" s="191">
        <f>IF(J8="Not Offered","",IF($B$3="Zone 1 (Perth Metro)",0,VLOOKUP(J8,Data!$H:$BL,44+(MATCH($B$3,Locations,0)),FALSE)))</f>
        <v>0</v>
      </c>
      <c r="K15" s="191">
        <f>IF(K8="Not Offered","",IF($B$3="Zone 1 (Perth Metro)",0,VLOOKUP(K8,Data!$H:$BL,44+(MATCH($B$3,Locations,0)),FALSE)))</f>
        <v>0</v>
      </c>
      <c r="L15" s="191">
        <f>IF(L8="Not Offered","",IF($B$3="Zone 1 (Perth Metro)",0,VLOOKUP(L8,Data!$H:$BL,44+(MATCH($B$3,Locations,0)),FALSE)))</f>
        <v>0</v>
      </c>
      <c r="M15" s="191">
        <f>IF(M8="Not Offered","",IF($B$3="Zone 1 (Perth Metro)",0,VLOOKUP(M8,Data!$H:$BL,44+(MATCH($B$3,Locations,0)),FALSE)))</f>
        <v>0</v>
      </c>
      <c r="N15" s="191">
        <f>IF(N8="Not Offered","",IF($B$3="Zone 1 (Perth Metro)",0,VLOOKUP(N8,Data!$H:$BL,44+(MATCH($B$3,Locations,0)),FALSE)))</f>
        <v>0</v>
      </c>
    </row>
    <row r="16" spans="1:15" ht="24.95" customHeight="1" x14ac:dyDescent="0.2">
      <c r="A16" s="192" t="s">
        <v>41</v>
      </c>
      <c r="B16" s="183" t="s">
        <v>42</v>
      </c>
      <c r="C16" s="155" t="str">
        <f>IF(C9="Not Offered","",IF(C11&gt;=$D$3*5,"Y","N"))</f>
        <v>Y</v>
      </c>
      <c r="D16" s="203" t="str">
        <f t="shared" ref="D16:E16" si="0">IF(D9="Not Offered","",IF(D11&gt;=$D$3*5,"Y","N"))</f>
        <v/>
      </c>
      <c r="E16" s="203" t="str">
        <f t="shared" si="0"/>
        <v/>
      </c>
      <c r="F16" s="185" t="str">
        <f t="shared" ref="F16:N16" si="1">IF(F9="Not Offered","",IF(F11&gt;=$D$3*5,"Y","N"))</f>
        <v>Y</v>
      </c>
      <c r="G16" s="185" t="str">
        <f t="shared" si="1"/>
        <v>Y</v>
      </c>
      <c r="H16" s="185" t="str">
        <f t="shared" si="1"/>
        <v>Y</v>
      </c>
      <c r="I16" s="203" t="str">
        <f t="shared" ref="I16:K16" si="2">IF(I9="Not Offered","",IF(I11&gt;=$D$3*5,"Y","N"))</f>
        <v/>
      </c>
      <c r="J16" s="185" t="str">
        <f t="shared" si="2"/>
        <v>Y</v>
      </c>
      <c r="K16" s="185" t="str">
        <f t="shared" si="2"/>
        <v>Y</v>
      </c>
      <c r="L16" s="185" t="str">
        <f t="shared" si="1"/>
        <v>Y</v>
      </c>
      <c r="M16" s="185" t="str">
        <f t="shared" si="1"/>
        <v>Y</v>
      </c>
      <c r="N16" s="185" t="str">
        <f t="shared" si="1"/>
        <v>Y</v>
      </c>
    </row>
    <row r="17" spans="1:14" ht="24.95" customHeight="1" x14ac:dyDescent="0.2">
      <c r="A17" s="383" t="s">
        <v>37</v>
      </c>
      <c r="B17" s="183" t="s">
        <v>39</v>
      </c>
      <c r="C17" s="248">
        <f>IF(OR(C8="Not Offered",C14="N/A"),"",IF(C16="Y",C13,((ROUNDUP(($D$3*5)/C11,0))*C13))+(C14*$D$3*5))</f>
        <v>2932.6000000000004</v>
      </c>
      <c r="D17" s="204" t="str">
        <f t="shared" ref="D17:E17" si="3">IF(OR(D8="Not Offered",D14="N/A"),"",IF(D16="Y",D13,((ROUNDUP(($D$3*5)/D11,0))*D13))+(D14*$D$3*5))</f>
        <v/>
      </c>
      <c r="E17" s="204" t="str">
        <f t="shared" si="3"/>
        <v/>
      </c>
      <c r="F17" s="193">
        <f t="shared" ref="F17:H17" si="4">IF(OR(F8="Not Offered",F14="N/A"),"",IF(F16="Y",F13,((ROUNDUP(($D$3*5)/F11,0))*F13))+(F14*$D$3*5))</f>
        <v>2507.1999999999998</v>
      </c>
      <c r="G17" s="193">
        <f t="shared" si="4"/>
        <v>3133.77</v>
      </c>
      <c r="H17" s="193">
        <f t="shared" si="4"/>
        <v>3369.1625000000004</v>
      </c>
      <c r="I17" s="204" t="str">
        <f t="shared" ref="I17:K17" si="5">IF(OR(I8="Not Offered",I14="N/A"),"",IF(I16="Y",I13,((ROUNDUP(($D$3*5)/I11,0))*I13))+(I14*$D$3*5))</f>
        <v/>
      </c>
      <c r="J17" s="193">
        <f t="shared" si="5"/>
        <v>477.4</v>
      </c>
      <c r="K17" s="193">
        <f t="shared" si="5"/>
        <v>2515.6999999999998</v>
      </c>
      <c r="L17" s="193">
        <f>IF(OR(L8="Not Offered",L14="N/A"),"",IF(L16="Y",L13,((ROUNDUP(($D$3*5)/L11,0))*L13))+(L14*$D$3*5))</f>
        <v>464.2</v>
      </c>
      <c r="M17" s="193">
        <f t="shared" ref="M17:N17" si="6">IF(OR(M8="Not Offered",M14="N/A"),"",IF(M16="Y",M13,((ROUNDUP(($D$3*5)/M11,0))*M13))+(M14*$D$3*5))</f>
        <v>1377.2</v>
      </c>
      <c r="N17" s="193">
        <f t="shared" si="6"/>
        <v>2219.2719999999999</v>
      </c>
    </row>
    <row r="18" spans="1:14" ht="24.95" customHeight="1" x14ac:dyDescent="0.2">
      <c r="A18" s="384"/>
      <c r="B18" s="183" t="s">
        <v>38</v>
      </c>
      <c r="C18" s="8">
        <f t="shared" ref="C18:H18" si="7">IF(C17="","",IF(ISNA(RANK(C17,$A17:$N17)),"",RANK(C17,$A17:$N17,1)))</f>
        <v>7</v>
      </c>
      <c r="D18" s="195" t="str">
        <f t="shared" ref="D18:E18" si="8">IF(D17="","",IF(ISNA(RANK(D17,$A17:$N17)),"",RANK(D17,$A17:$N17,1)))</f>
        <v/>
      </c>
      <c r="E18" s="195" t="str">
        <f t="shared" si="8"/>
        <v/>
      </c>
      <c r="F18" s="182">
        <f t="shared" si="7"/>
        <v>5</v>
      </c>
      <c r="G18" s="182">
        <f t="shared" si="7"/>
        <v>8</v>
      </c>
      <c r="H18" s="182">
        <f t="shared" si="7"/>
        <v>9</v>
      </c>
      <c r="I18" s="195" t="str">
        <f t="shared" ref="I18" si="9">IF(I17="","",IF(ISNA(RANK(I17,$A17:$N17)),"",RANK(I17,$A17:$N17,1)))</f>
        <v/>
      </c>
      <c r="J18" s="182">
        <f t="shared" ref="J18" si="10">IF(J17="","",IF(ISNA(RANK(J17,$A17:$N17)),"",RANK(J17,$A17:$N17,1)))</f>
        <v>2</v>
      </c>
      <c r="K18" s="182">
        <f t="shared" ref="K18" si="11">IF(K17="","",IF(ISNA(RANK(K17,$A17:$N17)),"",RANK(K17,$A17:$N17,1)))</f>
        <v>6</v>
      </c>
      <c r="L18" s="182">
        <f>IF(L17="","",IF(ISNA(RANK(L17,$A17:$N17)),"",RANK(L17,$A17:$N17,1)))</f>
        <v>1</v>
      </c>
      <c r="M18" s="182">
        <f>IF(M17="","",IF(ISNA(RANK(M17,$A17:$N17)),"",RANK(M17,$A17:$N17,1)))</f>
        <v>3</v>
      </c>
      <c r="N18" s="182">
        <f>IF(N17="","",IF(ISNA(RANK(N17,$A17:$N17)),"",RANK(N17,$A17:$N17,1)))</f>
        <v>4</v>
      </c>
    </row>
    <row r="19" spans="1:14" s="209" customFormat="1" ht="15" customHeight="1" x14ac:dyDescent="0.2">
      <c r="C19" s="245" t="s">
        <v>547</v>
      </c>
      <c r="D19" s="245" t="s">
        <v>548</v>
      </c>
      <c r="E19" s="245" t="s">
        <v>549</v>
      </c>
      <c r="F19" s="245" t="s">
        <v>1856</v>
      </c>
      <c r="G19" s="245" t="s">
        <v>1857</v>
      </c>
      <c r="H19" s="245" t="s">
        <v>1858</v>
      </c>
      <c r="I19" s="245" t="s">
        <v>1877</v>
      </c>
      <c r="J19" s="245" t="s">
        <v>1878</v>
      </c>
      <c r="K19" s="245" t="s">
        <v>1879</v>
      </c>
      <c r="L19" s="245" t="s">
        <v>1896</v>
      </c>
      <c r="M19" s="245" t="s">
        <v>1897</v>
      </c>
      <c r="N19" s="245" t="s">
        <v>1898</v>
      </c>
    </row>
    <row r="20" spans="1:14" ht="24.95" customHeight="1" x14ac:dyDescent="0.2">
      <c r="A20" s="389" t="s">
        <v>1796</v>
      </c>
      <c r="B20" s="390"/>
      <c r="C20" s="390"/>
      <c r="D20" s="390"/>
      <c r="E20" s="390"/>
      <c r="F20" s="390"/>
      <c r="G20" s="390"/>
      <c r="H20" s="390"/>
      <c r="I20" s="390"/>
      <c r="J20" s="390"/>
      <c r="K20" s="390"/>
      <c r="L20" s="392"/>
      <c r="M20" s="392"/>
      <c r="N20" s="392"/>
    </row>
    <row r="21" spans="1:14" ht="24.95" customHeight="1" x14ac:dyDescent="0.2">
      <c r="A21" s="389" t="s">
        <v>4</v>
      </c>
      <c r="B21" s="389" t="s">
        <v>36</v>
      </c>
      <c r="C21" s="389" t="s">
        <v>352</v>
      </c>
      <c r="D21" s="390"/>
      <c r="E21" s="390"/>
      <c r="F21" s="389" t="s">
        <v>9</v>
      </c>
      <c r="G21" s="390"/>
      <c r="H21" s="390"/>
      <c r="I21" s="389" t="s">
        <v>7</v>
      </c>
      <c r="J21" s="390"/>
      <c r="K21" s="390"/>
      <c r="L21" s="389" t="s">
        <v>8</v>
      </c>
      <c r="M21" s="390"/>
      <c r="N21" s="390"/>
    </row>
    <row r="22" spans="1:14" ht="30" customHeight="1" x14ac:dyDescent="0.2">
      <c r="A22" s="390"/>
      <c r="B22" s="390"/>
      <c r="C22" s="153" t="s">
        <v>128</v>
      </c>
      <c r="D22" s="153" t="s">
        <v>129</v>
      </c>
      <c r="E22" s="153" t="s">
        <v>130</v>
      </c>
      <c r="F22" s="153" t="s">
        <v>128</v>
      </c>
      <c r="G22" s="153" t="s">
        <v>129</v>
      </c>
      <c r="H22" s="153" t="s">
        <v>130</v>
      </c>
      <c r="I22" s="153" t="s">
        <v>128</v>
      </c>
      <c r="J22" s="153" t="s">
        <v>129</v>
      </c>
      <c r="K22" s="153" t="s">
        <v>130</v>
      </c>
      <c r="L22" s="153" t="s">
        <v>128</v>
      </c>
      <c r="M22" s="153" t="s">
        <v>129</v>
      </c>
      <c r="N22" s="153" t="s">
        <v>130</v>
      </c>
    </row>
    <row r="23" spans="1:14" ht="24.95" customHeight="1" x14ac:dyDescent="0.2">
      <c r="A23" s="387" t="s">
        <v>31</v>
      </c>
      <c r="B23" s="181" t="s">
        <v>26</v>
      </c>
      <c r="C23" s="185" t="str">
        <f>_xlfn.XLOOKUP(C$19,Data!$A:$A,Data!$H:$H)</f>
        <v>AB4570-4</v>
      </c>
      <c r="D23" s="185" t="str">
        <f>_xlfn.XLOOKUP(D$19,Data!$A:$A,Data!$H:$H)</f>
        <v>AB5570-4</v>
      </c>
      <c r="E23" s="185" t="str">
        <f>_xlfn.XLOOKUP(E$19,Data!$A:$A,Data!$H:$H)</f>
        <v>AB4830</v>
      </c>
      <c r="F23" s="185" t="str">
        <f>_xlfn.XLOOKUP(F$19,Data!$A:$A,Data!$H:$H)</f>
        <v>4051ib</v>
      </c>
      <c r="G23" s="185" t="str">
        <f>_xlfn.XLOOKUP(G$19,Data!$A:$A,Data!$H:$H)</f>
        <v>451ib1</v>
      </c>
      <c r="H23" s="185" t="str">
        <f>_xlfn.XLOOKUP(H$19,Data!$A:$A,Data!$H:$H)</f>
        <v>551ib1</v>
      </c>
      <c r="I23" s="185" t="str">
        <f>_xlfn.XLOOKUP(I$19,Data!$A:$A,Data!$H:$H)</f>
        <v>110C143AU0</v>
      </c>
      <c r="J23" s="185" t="str">
        <f>_xlfn.XLOOKUP(J$19,Data!$A:$A,Data!$H:$H)</f>
        <v>1102ZSAU0</v>
      </c>
      <c r="K23" s="185" t="str">
        <f>_xlfn.XLOOKUP(K$19,Data!$A:$A,Data!$H:$H)</f>
        <v>110C2R3AU0</v>
      </c>
      <c r="L23" s="185">
        <f>_xlfn.XLOOKUP(L$19,Data!$A:$A,Data!$H:$H)</f>
        <v>418846</v>
      </c>
      <c r="M23" s="185">
        <f>_xlfn.XLOOKUP(M$19,Data!$A:$A,Data!$H:$H)</f>
        <v>423509</v>
      </c>
      <c r="N23" s="185">
        <f>_xlfn.XLOOKUP(N$19,Data!$A:$A,Data!$H:$H)</f>
        <v>418460</v>
      </c>
    </row>
    <row r="24" spans="1:14" ht="24.95" customHeight="1" x14ac:dyDescent="0.2">
      <c r="A24" s="386"/>
      <c r="B24" s="183" t="s">
        <v>43</v>
      </c>
      <c r="C24" s="182" t="str">
        <f>_xlfn.XLOOKUP(C$19,Data!$A:$A,Data!$I:$I)</f>
        <v>Apeos 4570</v>
      </c>
      <c r="D24" s="182" t="str">
        <f>_xlfn.XLOOKUP(D$19,Data!$A:$A,Data!$I:$I)</f>
        <v>Apeos 5570</v>
      </c>
      <c r="E24" s="182" t="str">
        <f>_xlfn.XLOOKUP(E$19,Data!$A:$A,Data!$I:$I)</f>
        <v>Apeos 4830</v>
      </c>
      <c r="F24" s="182" t="str">
        <f>_xlfn.XLOOKUP(F$19,Data!$A:$A,Data!$I:$I)</f>
        <v>bizhub 4051i</v>
      </c>
      <c r="G24" s="182" t="str">
        <f>_xlfn.XLOOKUP(G$19,Data!$A:$A,Data!$I:$I)</f>
        <v>bizhub 451i</v>
      </c>
      <c r="H24" s="182" t="str">
        <f>_xlfn.XLOOKUP(H$19,Data!$A:$A,Data!$I:$I)</f>
        <v>bizhub 551i</v>
      </c>
      <c r="I24" s="182" t="str">
        <f>_xlfn.XLOOKUP(I$19,Data!$A:$A,Data!$I:$I)</f>
        <v>ECOSYS MA4000X</v>
      </c>
      <c r="J24" s="182" t="str">
        <f>_xlfn.XLOOKUP(J$19,Data!$A:$A,Data!$I:$I)</f>
        <v>TASKalfa MZ4000i</v>
      </c>
      <c r="K24" s="182" t="str">
        <f>_xlfn.XLOOKUP(K$19,Data!$A:$A,Data!$I:$I)</f>
        <v>TASKalfa MZ5001i</v>
      </c>
      <c r="L24" s="182" t="str">
        <f>_xlfn.XLOOKUP(L$19,Data!$A:$A,Data!$I:$I)</f>
        <v>IM 4000</v>
      </c>
      <c r="M24" s="182" t="str">
        <f>_xlfn.XLOOKUP(M$19,Data!$A:$A,Data!$I:$I)</f>
        <v>IM 460F</v>
      </c>
      <c r="N24" s="182" t="str">
        <f>_xlfn.XLOOKUP(N$19,Data!$A:$A,Data!$I:$I)</f>
        <v>IM 550F</v>
      </c>
    </row>
    <row r="25" spans="1:14" ht="24.95" customHeight="1" x14ac:dyDescent="0.2">
      <c r="A25" s="386"/>
      <c r="B25" s="183" t="s">
        <v>29</v>
      </c>
      <c r="C25" s="182">
        <f>IF(C23="Not Offered","",VLOOKUP(C23,Data!$H:$BC,3,FALSE))</f>
        <v>45</v>
      </c>
      <c r="D25" s="182">
        <f>IF(D23="Not Offered","",VLOOKUP(D23,Data!$H:$BC,3,FALSE))</f>
        <v>55</v>
      </c>
      <c r="E25" s="182">
        <f>IF(E23="Not Offered","",VLOOKUP(E23,Data!$H:$BC,3,FALSE))</f>
        <v>48</v>
      </c>
      <c r="F25" s="182">
        <f>IF(F23="Not Offered","",VLOOKUP(F23,Data!$H:$BC,3,FALSE))</f>
        <v>40</v>
      </c>
      <c r="G25" s="182">
        <f>IF(G23="Not Offered","",VLOOKUP(G23,Data!$H:$BC,3,FALSE))</f>
        <v>45</v>
      </c>
      <c r="H25" s="182">
        <f>IF(H23="Not Offered","",VLOOKUP(H23,Data!$H:$BC,3,FALSE))</f>
        <v>55</v>
      </c>
      <c r="I25" s="182">
        <f>IF(I23="Not Offered","",VLOOKUP(I23,Data!$H:$BC,3,FALSE))</f>
        <v>40</v>
      </c>
      <c r="J25" s="182">
        <f>IF(J23="Not Offered","",VLOOKUP(J23,Data!$H:$BC,3,FALSE))</f>
        <v>40</v>
      </c>
      <c r="K25" s="182">
        <f>IF(K23="Not Offered","",VLOOKUP(K23,Data!$H:$BC,3,FALSE))</f>
        <v>50</v>
      </c>
      <c r="L25" s="182">
        <f>IF(L23="Not Offered","",VLOOKUP(L23,Data!$H:$BC,3,FALSE))</f>
        <v>40</v>
      </c>
      <c r="M25" s="182">
        <f>IF(M23="Not Offered","",VLOOKUP(M23,Data!$H:$BC,3,FALSE))</f>
        <v>46</v>
      </c>
      <c r="N25" s="182">
        <f>IF(N23="Not Offered","",VLOOKUP(N23,Data!$H:$BC,3,FALSE))</f>
        <v>55</v>
      </c>
    </row>
    <row r="26" spans="1:14" ht="24.95" customHeight="1" x14ac:dyDescent="0.2">
      <c r="A26" s="386"/>
      <c r="B26" s="183" t="s">
        <v>27</v>
      </c>
      <c r="C26" s="184">
        <f>IF(C23="Not Offered","",VLOOKUP(C23,Data!$H:$BC,4,FALSE))</f>
        <v>2400000</v>
      </c>
      <c r="D26" s="184">
        <f>IF(D23="Not Offered","",VLOOKUP(D23,Data!$H:$BC,4,FALSE))</f>
        <v>2400000</v>
      </c>
      <c r="E26" s="184">
        <f>IF(E23="Not Offered","",VLOOKUP(E23,Data!$H:$BC,4,FALSE))</f>
        <v>600000</v>
      </c>
      <c r="F26" s="184">
        <f>IF(F23="Not Offered","",VLOOKUP(F23,Data!$H:$BC,4,FALSE))</f>
        <v>400000</v>
      </c>
      <c r="G26" s="184">
        <f>IF(G23="Not Offered","",VLOOKUP(G23,Data!$H:$BC,4,FALSE))</f>
        <v>2400000</v>
      </c>
      <c r="H26" s="184">
        <f>IF(H23="Not Offered","",VLOOKUP(H23,Data!$H:$BC,4,FALSE))</f>
        <v>3000000</v>
      </c>
      <c r="I26" s="184">
        <f>IF(I23="Not Offered","",VLOOKUP(I23,Data!$H:$BC,4,FALSE))</f>
        <v>200000</v>
      </c>
      <c r="J26" s="184">
        <f>IF(J23="Not Offered","",VLOOKUP(J23,Data!$H:$BC,4,FALSE))</f>
        <v>1800000</v>
      </c>
      <c r="K26" s="184">
        <f>IF(K23="Not Offered","",VLOOKUP(K23,Data!$H:$BC,4,FALSE))</f>
        <v>2400000</v>
      </c>
      <c r="L26" s="184">
        <f>IF(L23="Not Offered","",VLOOKUP(L23,Data!$H:$BC,4,FALSE))</f>
        <v>3200000</v>
      </c>
      <c r="M26" s="184">
        <f>IF(M23="Not Offered","",VLOOKUP(M23,Data!$H:$BC,4,FALSE))</f>
        <v>600000</v>
      </c>
      <c r="N26" s="184">
        <f>IF(N23="Not Offered","",VLOOKUP(N23,Data!$H:$BC,4,FALSE))</f>
        <v>1000000</v>
      </c>
    </row>
    <row r="27" spans="1:14" ht="24.95" customHeight="1" x14ac:dyDescent="0.2">
      <c r="A27" s="384"/>
      <c r="B27" s="183" t="s">
        <v>28</v>
      </c>
      <c r="C27" s="184">
        <f>IF(C23="Not Offered","",VLOOKUP(C23,Data!$H:$BC,5,FALSE))</f>
        <v>207000</v>
      </c>
      <c r="D27" s="184">
        <f>IF(D23="Not Offered","",VLOOKUP(D23,Data!$H:$BC,5,FALSE))</f>
        <v>270000</v>
      </c>
      <c r="E27" s="184">
        <f>IF(E23="Not Offered","",VLOOKUP(E23,Data!$H:$BC,5,FALSE))</f>
        <v>225000</v>
      </c>
      <c r="F27" s="184">
        <f>IF(F23="Not Offered","",VLOOKUP(F23,Data!$H:$BC,5,FALSE))</f>
        <v>6667</v>
      </c>
      <c r="G27" s="184">
        <f>IF(G23="Not Offered","",VLOOKUP(G23,Data!$H:$BC,5,FALSE))</f>
        <v>40000</v>
      </c>
      <c r="H27" s="184">
        <f>IF(H23="Not Offered","",VLOOKUP(H23,Data!$H:$BC,5,FALSE))</f>
        <v>50000</v>
      </c>
      <c r="I27" s="184">
        <f>IF(I23="Not Offered","",VLOOKUP(I23,Data!$H:$BC,5,FALSE))</f>
        <v>3300</v>
      </c>
      <c r="J27" s="184">
        <f>IF(J23="Not Offered","",VLOOKUP(J23,Data!$H:$BC,5,FALSE))</f>
        <v>30000</v>
      </c>
      <c r="K27" s="184">
        <f>IF(K23="Not Offered","",VLOOKUP(K23,Data!$H:$BC,5,FALSE))</f>
        <v>35000</v>
      </c>
      <c r="L27" s="184">
        <f>IF(L23="Not Offered","",VLOOKUP(L23,Data!$H:$BC,5,FALSE))</f>
        <v>50000</v>
      </c>
      <c r="M27" s="184">
        <f>IF(M23="Not Offered","",VLOOKUP(M23,Data!$H:$BC,5,FALSE))</f>
        <v>10000</v>
      </c>
      <c r="N27" s="184">
        <f>IF(N23="Not Offered","",VLOOKUP(N23,Data!$H:$BC,5,FALSE))</f>
        <v>16600</v>
      </c>
    </row>
    <row r="28" spans="1:14" ht="24.95" customHeight="1" x14ac:dyDescent="0.2">
      <c r="A28" s="383" t="s">
        <v>34</v>
      </c>
      <c r="B28" s="183" t="s">
        <v>35</v>
      </c>
      <c r="C28" s="187">
        <f>IF(C23="Not Offered","",VLOOKUP(C23,Data!$H:$BC,6,FALSE))</f>
        <v>4208.6000000000004</v>
      </c>
      <c r="D28" s="187">
        <f>IF(D23="Not Offered","",VLOOKUP(D23,Data!$H:$BC,6,FALSE))</f>
        <v>4815.8</v>
      </c>
      <c r="E28" s="187">
        <f>IF(E23="Not Offered","",VLOOKUP(E23,Data!$H:$BC,6,FALSE))</f>
        <v>2088.9</v>
      </c>
      <c r="F28" s="187">
        <f>IF(F23="Not Offered","",VLOOKUP(F23,Data!$H:$BC,6,FALSE))</f>
        <v>1588.95</v>
      </c>
      <c r="G28" s="187">
        <f>IF(G23="Not Offered","",VLOOKUP(G23,Data!$H:$BC,6,FALSE))</f>
        <v>3722.3213500000006</v>
      </c>
      <c r="H28" s="187">
        <f>IF(H23="Not Offered","",VLOOKUP(H23,Data!$H:$BC,6,FALSE))</f>
        <v>4546.17</v>
      </c>
      <c r="I28" s="187">
        <f>IF(I23="Not Offered","",VLOOKUP(I23,Data!$H:$BC,6,FALSE))</f>
        <v>700.7</v>
      </c>
      <c r="J28" s="187">
        <f>IF(J23="Not Offered","",VLOOKUP(J23,Data!$H:$BC,6,FALSE))</f>
        <v>3063.5</v>
      </c>
      <c r="K28" s="187">
        <f>IF(K23="Not Offered","",VLOOKUP(K23,Data!$H:$BC,6,FALSE))</f>
        <v>3932.5</v>
      </c>
      <c r="L28" s="187">
        <f>IF(L23="Not Offered","",VLOOKUP(L23,Data!$H:$BC,6,FALSE))</f>
        <v>2900.172</v>
      </c>
      <c r="M28" s="187">
        <f>IF(M23="Not Offered","",VLOOKUP(M23,Data!$H:$BC,6,FALSE))</f>
        <v>1610.9280000000001</v>
      </c>
      <c r="N28" s="187">
        <f>IF(N23="Not Offered","",VLOOKUP(N23,Data!$H:$BC,6,FALSE))</f>
        <v>1736.856</v>
      </c>
    </row>
    <row r="29" spans="1:14" ht="24.95" customHeight="1" x14ac:dyDescent="0.2">
      <c r="A29" s="387"/>
      <c r="B29" s="183" t="str">
        <f>$B$3&amp;" BW CPC"</f>
        <v>Zone 1 (Perth Metro) BW CPC</v>
      </c>
      <c r="C29" s="189">
        <f>IF(C23="Not Offered","",VLOOKUP(C23,Data!$H:$AM,5+2*(MATCH($B$3,Locations,0)),FALSE))</f>
        <v>6.6000000000000008E-3</v>
      </c>
      <c r="D29" s="189">
        <f>IF(D23="Not Offered","",VLOOKUP(D23,Data!$H:$AM,5+2*(MATCH($B$3,Locations,0)),FALSE))</f>
        <v>6.6000000000000008E-3</v>
      </c>
      <c r="E29" s="189">
        <f>IF(E23="Not Offered","",VLOOKUP(E23,Data!$H:$AM,5+2*(MATCH($B$3,Locations,0)),FALSE))</f>
        <v>1.21E-2</v>
      </c>
      <c r="F29" s="189">
        <f>IF(F23="Not Offered","",VLOOKUP(F23,Data!$H:$AM,5+2*(MATCH($B$3,Locations,0)),FALSE))</f>
        <v>7.1500000000000001E-3</v>
      </c>
      <c r="G29" s="189">
        <f>IF(G23="Not Offered","",VLOOKUP(G23,Data!$H:$AM,5+2*(MATCH($B$3,Locations,0)),FALSE))</f>
        <v>5.5000000000000005E-3</v>
      </c>
      <c r="H29" s="189">
        <f>IF(H23="Not Offered","",VLOOKUP(H23,Data!$H:$AM,5+2*(MATCH($B$3,Locations,0)),FALSE))</f>
        <v>5.5000000000000005E-3</v>
      </c>
      <c r="I29" s="189">
        <f>IF(I23="Not Offered","",VLOOKUP(I23,Data!$H:$AM,5+2*(MATCH($B$3,Locations,0)),FALSE))</f>
        <v>1.43E-2</v>
      </c>
      <c r="J29" s="189">
        <f>IF(J23="Not Offered","",VLOOKUP(J23,Data!$H:$AM,5+2*(MATCH($B$3,Locations,0)),FALSE))</f>
        <v>6.6E-3</v>
      </c>
      <c r="K29" s="189">
        <f>IF(K23="Not Offered","",VLOOKUP(K23,Data!$H:$AM,5+2*(MATCH($B$3,Locations,0)),FALSE))</f>
        <v>5.4999999999999997E-3</v>
      </c>
      <c r="L29" s="189">
        <f>IF(L23="Not Offered","",VLOOKUP(L23,Data!$H:$AM,5+2*(MATCH($B$3,Locations,0)),FALSE))</f>
        <v>5.5000000000000005E-3</v>
      </c>
      <c r="M29" s="189">
        <f>IF(M23="Not Offered","",VLOOKUP(M23,Data!$H:$AM,5+2*(MATCH($B$3,Locations,0)),FALSE))</f>
        <v>1.21E-2</v>
      </c>
      <c r="N29" s="189">
        <f>IF(N23="Not Offered","",VLOOKUP(N23,Data!$H:$AM,5+2*(MATCH($B$3,Locations,0)),FALSE))</f>
        <v>8.8000000000000005E-3</v>
      </c>
    </row>
    <row r="30" spans="1:14" ht="24.95" customHeight="1" x14ac:dyDescent="0.2">
      <c r="A30" s="388"/>
      <c r="B30" s="183" t="str">
        <f>$B$3&amp;" Surcharge &amp; Installation"</f>
        <v>Zone 1 (Perth Metro) Surcharge &amp; Installation</v>
      </c>
      <c r="C30" s="187">
        <f>IF(C23="Not Offered","",IF($B$3="Zone 1 (Perth Metro)",0,VLOOKUP(C23,Data!$H:$BL,44+(MATCH($B$3,Locations,0)),FALSE)))</f>
        <v>0</v>
      </c>
      <c r="D30" s="191">
        <f>IF(D23="Not Offered","",IF($B$3="Zone 1 (Perth Metro)",0,VLOOKUP(D23,Data!$H:$BL,44+(MATCH($B$3,Locations,0)),FALSE)))</f>
        <v>0</v>
      </c>
      <c r="E30" s="191">
        <f>IF(E23="Not Offered","",IF($B$3="Zone 1 (Perth Metro)",0,VLOOKUP(E23,Data!$H:$BL,44+(MATCH($B$3,Locations,0)),FALSE)))</f>
        <v>0</v>
      </c>
      <c r="F30" s="191">
        <f>IF(F23="Not Offered","",IF($B$3="Zone 1 (Perth Metro)",0,VLOOKUP(F23,Data!$H:$BL,44+(MATCH($B$3,Locations,0)),FALSE)))</f>
        <v>0</v>
      </c>
      <c r="G30" s="191">
        <f>IF(G23="Not Offered","",IF($B$3="Zone 1 (Perth Metro)",0,VLOOKUP(G23,Data!$H:$BL,44+(MATCH($B$3,Locations,0)),FALSE)))</f>
        <v>0</v>
      </c>
      <c r="H30" s="191">
        <f>IF(H23="Not Offered","",IF($B$3="Zone 1 (Perth Metro)",0,VLOOKUP(H23,Data!$H:$BL,44+(MATCH($B$3,Locations,0)),FALSE)))</f>
        <v>0</v>
      </c>
      <c r="I30" s="191">
        <f>IF(I23="Not Offered","",IF($B$3="Zone 1 (Perth Metro)",0,VLOOKUP(I23,Data!$H:$BL,44+(MATCH($B$3,Locations,0)),FALSE)))</f>
        <v>0</v>
      </c>
      <c r="J30" s="191">
        <f>IF(J23="Not Offered","",IF($B$3="Zone 1 (Perth Metro)",0,VLOOKUP(J23,Data!$H:$BL,44+(MATCH($B$3,Locations,0)),FALSE)))</f>
        <v>0</v>
      </c>
      <c r="K30" s="191">
        <f>IF(K23="Not Offered","",IF($B$3="Zone 1 (Perth Metro)",0,VLOOKUP(K23,Data!$H:$BL,44+(MATCH($B$3,Locations,0)),FALSE)))</f>
        <v>0</v>
      </c>
      <c r="L30" s="191">
        <f>IF(L23="Not Offered","",IF($B$3="Zone 1 (Perth Metro)",0,VLOOKUP(L23,Data!$H:$BL,44+(MATCH($B$3,Locations,0)),FALSE)))</f>
        <v>0</v>
      </c>
      <c r="M30" s="191">
        <f>IF(M23="Not Offered","",IF($B$3="Zone 1 (Perth Metro)",0,VLOOKUP(M23,Data!$H:$BL,44+(MATCH($B$3,Locations,0)),FALSE)))</f>
        <v>0</v>
      </c>
      <c r="N30" s="191">
        <f>IF(N23="Not Offered","",IF($B$3="Zone 1 (Perth Metro)",0,VLOOKUP(N23,Data!$H:$BL,44+(MATCH($B$3,Locations,0)),FALSE)))</f>
        <v>0</v>
      </c>
    </row>
    <row r="31" spans="1:14" ht="24.95" customHeight="1" x14ac:dyDescent="0.2">
      <c r="A31" s="192" t="s">
        <v>41</v>
      </c>
      <c r="B31" s="183" t="s">
        <v>42</v>
      </c>
      <c r="C31" s="185" t="str">
        <f>IF(C24="Not Offered","",IF(C26&gt;=$D$3*5,"Y","N"))</f>
        <v>Y</v>
      </c>
      <c r="D31" s="185" t="str">
        <f t="shared" ref="D31:N31" si="12">IF(D24="Not Offered","",IF(D26&gt;=$D$3*5,"Y","N"))</f>
        <v>Y</v>
      </c>
      <c r="E31" s="185" t="str">
        <f t="shared" si="12"/>
        <v>Y</v>
      </c>
      <c r="F31" s="185" t="str">
        <f t="shared" si="12"/>
        <v>Y</v>
      </c>
      <c r="G31" s="185" t="str">
        <f t="shared" si="12"/>
        <v>Y</v>
      </c>
      <c r="H31" s="185" t="str">
        <f t="shared" si="12"/>
        <v>Y</v>
      </c>
      <c r="I31" s="185" t="str">
        <f t="shared" ref="I31:K31" si="13">IF(I24="Not Offered","",IF(I26&gt;=$D$3*5,"Y","N"))</f>
        <v>Y</v>
      </c>
      <c r="J31" s="185" t="str">
        <f t="shared" si="13"/>
        <v>Y</v>
      </c>
      <c r="K31" s="185" t="str">
        <f t="shared" si="13"/>
        <v>Y</v>
      </c>
      <c r="L31" s="185" t="str">
        <f t="shared" si="12"/>
        <v>Y</v>
      </c>
      <c r="M31" s="185" t="str">
        <f t="shared" si="12"/>
        <v>Y</v>
      </c>
      <c r="N31" s="185" t="str">
        <f t="shared" si="12"/>
        <v>Y</v>
      </c>
    </row>
    <row r="32" spans="1:14" ht="24.95" customHeight="1" x14ac:dyDescent="0.2">
      <c r="A32" s="383" t="s">
        <v>37</v>
      </c>
      <c r="B32" s="183" t="s">
        <v>39</v>
      </c>
      <c r="C32" s="193">
        <f>IF(OR(C23="Not Offered",C29="N/A"),"",IF(C31="Y",C28,((ROUNDUP(($D$3*5)/C26,0))*C28))+(C29*$D$3*5))</f>
        <v>4208.6000000000004</v>
      </c>
      <c r="D32" s="193">
        <f t="shared" ref="D32:N32" si="14">IF(OR(D23="Not Offered",D29="N/A"),"",IF(D31="Y",D28,((ROUNDUP(($D$3*5)/D26,0))*D28))+(D29*$D$3*5))</f>
        <v>4815.8</v>
      </c>
      <c r="E32" s="193">
        <f t="shared" si="14"/>
        <v>2088.9</v>
      </c>
      <c r="F32" s="193">
        <f t="shared" si="14"/>
        <v>1588.95</v>
      </c>
      <c r="G32" s="193">
        <f t="shared" si="14"/>
        <v>3722.3213500000006</v>
      </c>
      <c r="H32" s="193">
        <f t="shared" si="14"/>
        <v>4546.17</v>
      </c>
      <c r="I32" s="193">
        <f t="shared" si="14"/>
        <v>700.7</v>
      </c>
      <c r="J32" s="193">
        <f t="shared" si="14"/>
        <v>3063.5</v>
      </c>
      <c r="K32" s="193">
        <f t="shared" si="14"/>
        <v>3932.5</v>
      </c>
      <c r="L32" s="193">
        <f>IF(OR(L23="Not Offered",L29="N/A"),"",IF(L31="Y",L28,((ROUNDUP(($D$3*5)/L26,0))*L28))+(L29*$D$3*5))</f>
        <v>2900.172</v>
      </c>
      <c r="M32" s="193">
        <f t="shared" si="14"/>
        <v>1610.9280000000001</v>
      </c>
      <c r="N32" s="193">
        <f t="shared" si="14"/>
        <v>1736.856</v>
      </c>
    </row>
    <row r="33" spans="1:14" ht="24.95" customHeight="1" x14ac:dyDescent="0.2">
      <c r="A33" s="384"/>
      <c r="B33" s="183" t="s">
        <v>38</v>
      </c>
      <c r="C33" s="182">
        <f t="shared" ref="C33:K33" si="15">IF(C32="","",IF(ISNA(RANK(C32,$A32:$N32)),"",RANK(C32,$A32:$N32,1)))</f>
        <v>10</v>
      </c>
      <c r="D33" s="182">
        <f t="shared" si="15"/>
        <v>12</v>
      </c>
      <c r="E33" s="182">
        <f t="shared" si="15"/>
        <v>5</v>
      </c>
      <c r="F33" s="182">
        <f t="shared" si="15"/>
        <v>2</v>
      </c>
      <c r="G33" s="182">
        <f t="shared" si="15"/>
        <v>8</v>
      </c>
      <c r="H33" s="182">
        <f t="shared" si="15"/>
        <v>11</v>
      </c>
      <c r="I33" s="182">
        <f t="shared" si="15"/>
        <v>1</v>
      </c>
      <c r="J33" s="182">
        <f t="shared" si="15"/>
        <v>7</v>
      </c>
      <c r="K33" s="182">
        <f t="shared" si="15"/>
        <v>9</v>
      </c>
      <c r="L33" s="182">
        <f>IF(L32="","",IF(ISNA(RANK(L32,$A32:$N32)),"",RANK(L32,$A32:$N32,1)))</f>
        <v>6</v>
      </c>
      <c r="M33" s="182">
        <f>IF(M32="","",IF(ISNA(RANK(M32,$A32:$N32)),"",RANK(M32,$A32:$N32,1)))</f>
        <v>3</v>
      </c>
      <c r="N33" s="182">
        <f>IF(N32="","",IF(ISNA(RANK(N32,$A32:$N32)),"",RANK(N32,$A32:$N32,1)))</f>
        <v>4</v>
      </c>
    </row>
    <row r="34" spans="1:14" s="209" customFormat="1" ht="15" customHeight="1" x14ac:dyDescent="0.2">
      <c r="C34" s="245" t="s">
        <v>550</v>
      </c>
      <c r="D34" s="245" t="s">
        <v>551</v>
      </c>
      <c r="E34" s="245" t="s">
        <v>1830</v>
      </c>
      <c r="F34" s="245" t="s">
        <v>1859</v>
      </c>
      <c r="G34" s="245" t="s">
        <v>1860</v>
      </c>
      <c r="H34" s="245" t="s">
        <v>1861</v>
      </c>
      <c r="I34" s="245" t="s">
        <v>1880</v>
      </c>
      <c r="J34" s="245" t="s">
        <v>1881</v>
      </c>
      <c r="K34" s="245" t="s">
        <v>1882</v>
      </c>
      <c r="L34" s="245" t="s">
        <v>1899</v>
      </c>
      <c r="M34" s="245" t="s">
        <v>1900</v>
      </c>
      <c r="N34" s="245" t="s">
        <v>1901</v>
      </c>
    </row>
    <row r="35" spans="1:14" ht="24.95" customHeight="1" x14ac:dyDescent="0.2">
      <c r="A35" s="389" t="s">
        <v>298</v>
      </c>
      <c r="B35" s="390"/>
      <c r="C35" s="390"/>
      <c r="D35" s="390"/>
      <c r="E35" s="390"/>
      <c r="F35" s="390"/>
      <c r="G35" s="390"/>
      <c r="H35" s="390"/>
      <c r="I35" s="390"/>
      <c r="J35" s="390"/>
      <c r="K35" s="390"/>
      <c r="L35" s="392"/>
      <c r="M35" s="392"/>
      <c r="N35" s="392"/>
    </row>
    <row r="36" spans="1:14" ht="24.95" customHeight="1" x14ac:dyDescent="0.2">
      <c r="A36" s="389" t="s">
        <v>4</v>
      </c>
      <c r="B36" s="389" t="s">
        <v>36</v>
      </c>
      <c r="C36" s="389" t="s">
        <v>352</v>
      </c>
      <c r="D36" s="390"/>
      <c r="E36" s="390"/>
      <c r="F36" s="389" t="s">
        <v>9</v>
      </c>
      <c r="G36" s="390"/>
      <c r="H36" s="390"/>
      <c r="I36" s="389" t="s">
        <v>7</v>
      </c>
      <c r="J36" s="390"/>
      <c r="K36" s="390"/>
      <c r="L36" s="389" t="s">
        <v>8</v>
      </c>
      <c r="M36" s="390"/>
      <c r="N36" s="390"/>
    </row>
    <row r="37" spans="1:14" ht="30" customHeight="1" x14ac:dyDescent="0.2">
      <c r="A37" s="390"/>
      <c r="B37" s="390"/>
      <c r="C37" s="153" t="s">
        <v>132</v>
      </c>
      <c r="D37" s="153" t="s">
        <v>133</v>
      </c>
      <c r="E37" s="153" t="s">
        <v>134</v>
      </c>
      <c r="F37" s="153" t="s">
        <v>132</v>
      </c>
      <c r="G37" s="153" t="s">
        <v>133</v>
      </c>
      <c r="H37" s="153" t="s">
        <v>134</v>
      </c>
      <c r="I37" s="153" t="s">
        <v>132</v>
      </c>
      <c r="J37" s="153" t="s">
        <v>133</v>
      </c>
      <c r="K37" s="153" t="s">
        <v>134</v>
      </c>
      <c r="L37" s="153" t="s">
        <v>132</v>
      </c>
      <c r="M37" s="153" t="s">
        <v>133</v>
      </c>
      <c r="N37" s="153" t="s">
        <v>134</v>
      </c>
    </row>
    <row r="38" spans="1:14" ht="24.95" customHeight="1" x14ac:dyDescent="0.2">
      <c r="A38" s="387" t="s">
        <v>31</v>
      </c>
      <c r="B38" s="181" t="s">
        <v>26</v>
      </c>
      <c r="C38" s="185" t="str">
        <f>_xlfn.XLOOKUP(C$34,Data!$A:$A,Data!$H:$H)</f>
        <v>AB6580</v>
      </c>
      <c r="D38" s="185" t="str">
        <f>_xlfn.XLOOKUP(D$34,Data!$A:$A,Data!$H:$H)</f>
        <v>AB7580</v>
      </c>
      <c r="E38" s="203" t="str">
        <f>_xlfn.XLOOKUP(E$34,Data!$A:$A,Data!$H:$H)</f>
        <v>Not Offered</v>
      </c>
      <c r="F38" s="185" t="str">
        <f>_xlfn.XLOOKUP(F$34,Data!$A:$A,Data!$H:$H)</f>
        <v>651ib1</v>
      </c>
      <c r="G38" s="185" t="str">
        <f>_xlfn.XLOOKUP(G$34,Data!$A:$A,Data!$H:$H)</f>
        <v>751ib1</v>
      </c>
      <c r="H38" s="203" t="str">
        <f>_xlfn.XLOOKUP(H$34,Data!$A:$A,Data!$H:$H)</f>
        <v>Not Offered</v>
      </c>
      <c r="I38" s="185" t="str">
        <f>_xlfn.XLOOKUP(I$34,Data!$A:$A,Data!$H:$H)</f>
        <v>822UG01005</v>
      </c>
      <c r="J38" s="185" t="str">
        <f>_xlfn.XLOOKUP(J$34,Data!$A:$A,Data!$H:$H)</f>
        <v>822UG01004</v>
      </c>
      <c r="K38" s="185" t="str">
        <f>_xlfn.XLOOKUP(K$34,Data!$A:$A,Data!$H:$H)</f>
        <v>1102XT3AU0</v>
      </c>
      <c r="L38" s="185">
        <f>_xlfn.XLOOKUP(L$34,Data!$A:$A,Data!$H:$H)</f>
        <v>418848</v>
      </c>
      <c r="M38" s="185">
        <f>_xlfn.XLOOKUP(M$34,Data!$A:$A,Data!$H:$H)</f>
        <v>423536</v>
      </c>
      <c r="N38" s="185">
        <f>_xlfn.XLOOKUP(N$34,Data!$A:$A,Data!$H:$H)</f>
        <v>423538</v>
      </c>
    </row>
    <row r="39" spans="1:14" ht="24.95" customHeight="1" x14ac:dyDescent="0.2">
      <c r="A39" s="387"/>
      <c r="B39" s="183" t="s">
        <v>43</v>
      </c>
      <c r="C39" s="182" t="str">
        <f>_xlfn.XLOOKUP(C$34,Data!$A:$A,Data!$I:$I)</f>
        <v>Apeos 6580</v>
      </c>
      <c r="D39" s="182" t="str">
        <f>_xlfn.XLOOKUP(D$34,Data!$A:$A,Data!$I:$I)</f>
        <v>Apeos 7580</v>
      </c>
      <c r="E39" s="195" t="str">
        <f>_xlfn.XLOOKUP(E$34,Data!$A:$A,Data!$I:$I)</f>
        <v>Not Offered</v>
      </c>
      <c r="F39" s="182" t="str">
        <f>_xlfn.XLOOKUP(F$34,Data!$A:$A,Data!$I:$I)</f>
        <v>bizhub 651i</v>
      </c>
      <c r="G39" s="182" t="str">
        <f>_xlfn.XLOOKUP(G$34,Data!$A:$A,Data!$I:$I)</f>
        <v>bizhub 751i</v>
      </c>
      <c r="H39" s="195" t="str">
        <f>_xlfn.XLOOKUP(H$34,Data!$A:$A,Data!$I:$I)</f>
        <v>Not Offered</v>
      </c>
      <c r="I39" s="182" t="str">
        <f>_xlfn.XLOOKUP(I$34,Data!$A:$A,Data!$I:$I)</f>
        <v>TASKalfa MZ6001i</v>
      </c>
      <c r="J39" s="182" t="str">
        <f>_xlfn.XLOOKUP(J$34,Data!$A:$A,Data!$I:$I)</f>
        <v>TASKalfa MZ7001i</v>
      </c>
      <c r="K39" s="182" t="str">
        <f>_xlfn.XLOOKUP(K$34,Data!$A:$A,Data!$I:$I)</f>
        <v>TASKalfa 9003i</v>
      </c>
      <c r="L39" s="182" t="str">
        <f>_xlfn.XLOOKUP(L$34,Data!$A:$A,Data!$I:$I)</f>
        <v>IM 6000</v>
      </c>
      <c r="M39" s="182" t="str">
        <f>_xlfn.XLOOKUP(M$34,Data!$A:$A,Data!$I:$I)</f>
        <v>IM 7000</v>
      </c>
      <c r="N39" s="182" t="str">
        <f>_xlfn.XLOOKUP(N$34,Data!$A:$A,Data!$I:$I)</f>
        <v>IM 9000</v>
      </c>
    </row>
    <row r="40" spans="1:14" ht="24.95" customHeight="1" x14ac:dyDescent="0.2">
      <c r="A40" s="387"/>
      <c r="B40" s="183" t="s">
        <v>29</v>
      </c>
      <c r="C40" s="182">
        <f>IF(C38="Not Offered","",VLOOKUP(C38,Data!$H:$BC,3,FALSE))</f>
        <v>65</v>
      </c>
      <c r="D40" s="182">
        <f>IF(D38="Not Offered","",VLOOKUP(D38,Data!$H:$BC,3,FALSE))</f>
        <v>75</v>
      </c>
      <c r="E40" s="195" t="str">
        <f>IF(E38="Not Offered","",VLOOKUP(E38,Data!$H:$BC,3,FALSE))</f>
        <v/>
      </c>
      <c r="F40" s="182">
        <f>IF(F38="Not Offered","",VLOOKUP(F38,Data!$H:$BC,3,FALSE))</f>
        <v>65</v>
      </c>
      <c r="G40" s="182">
        <f>IF(G38="Not Offered","",VLOOKUP(G38,Data!$H:$BC,3,FALSE))</f>
        <v>75</v>
      </c>
      <c r="H40" s="195" t="str">
        <f>IF(H38="Not Offered","",VLOOKUP(H38,Data!$H:$BC,3,FALSE))</f>
        <v/>
      </c>
      <c r="I40" s="182">
        <f>IF(I38="Not Offered","",VLOOKUP(I38,Data!$H:$BC,3,FALSE))</f>
        <v>60</v>
      </c>
      <c r="J40" s="182">
        <f>IF(J38="Not Offered","",VLOOKUP(J38,Data!$H:$BC,3,FALSE))</f>
        <v>70</v>
      </c>
      <c r="K40" s="182">
        <f>IF(K38="Not Offered","",VLOOKUP(K38,Data!$H:$BC,3,FALSE))</f>
        <v>90</v>
      </c>
      <c r="L40" s="182">
        <f>IF(L38="Not Offered","",VLOOKUP(L38,Data!$H:$BC,3,FALSE))</f>
        <v>60</v>
      </c>
      <c r="M40" s="182">
        <f>IF(M38="Not Offered","",VLOOKUP(M38,Data!$H:$BC,3,FALSE))</f>
        <v>70</v>
      </c>
      <c r="N40" s="182">
        <f>IF(N38="Not Offered","",VLOOKUP(N38,Data!$H:$BC,3,FALSE))</f>
        <v>90</v>
      </c>
    </row>
    <row r="41" spans="1:14" ht="24.95" customHeight="1" x14ac:dyDescent="0.2">
      <c r="A41" s="387"/>
      <c r="B41" s="183" t="s">
        <v>27</v>
      </c>
      <c r="C41" s="184">
        <f>IF(C38="Not Offered","",VLOOKUP(C38,Data!$H:$BC,4,FALSE))</f>
        <v>5000000</v>
      </c>
      <c r="D41" s="184">
        <f>IF(D38="Not Offered","",VLOOKUP(D38,Data!$H:$BC,4,FALSE))</f>
        <v>5000000</v>
      </c>
      <c r="E41" s="196" t="str">
        <f>IF(E38="Not Offered","",VLOOKUP(E38,Data!$H:$BC,4,FALSE))</f>
        <v/>
      </c>
      <c r="F41" s="184">
        <f>IF(F38="Not Offered","",VLOOKUP(F38,Data!$H:$BC,4,FALSE))</f>
        <v>3200000</v>
      </c>
      <c r="G41" s="184">
        <f>IF(G38="Not Offered","",VLOOKUP(G38,Data!$H:$BC,4,FALSE))</f>
        <v>5000000</v>
      </c>
      <c r="H41" s="196" t="str">
        <f>IF(H38="Not Offered","",VLOOKUP(H38,Data!$H:$BC,4,FALSE))</f>
        <v/>
      </c>
      <c r="I41" s="184">
        <f>IF(I38="Not Offered","",VLOOKUP(I38,Data!$H:$BC,4,FALSE))</f>
        <v>2500000</v>
      </c>
      <c r="J41" s="184">
        <f>IF(J38="Not Offered","",VLOOKUP(J38,Data!$H:$BC,4,FALSE))</f>
        <v>2800000</v>
      </c>
      <c r="K41" s="184">
        <f>IF(K38="Not Offered","",VLOOKUP(K38,Data!$H:$BC,4,FALSE))</f>
        <v>5000000</v>
      </c>
      <c r="L41" s="184">
        <f>IF(L38="Not Offered","",VLOOKUP(L38,Data!$H:$BC,4,FALSE))</f>
        <v>3200000</v>
      </c>
      <c r="M41" s="184">
        <f>IF(M38="Not Offered","",VLOOKUP(M38,Data!$H:$BC,4,FALSE))</f>
        <v>9000000</v>
      </c>
      <c r="N41" s="184">
        <f>IF(N38="Not Offered","",VLOOKUP(N38,Data!$H:$BC,4,FALSE))</f>
        <v>9000000</v>
      </c>
    </row>
    <row r="42" spans="1:14" ht="24.95" customHeight="1" x14ac:dyDescent="0.2">
      <c r="A42" s="388"/>
      <c r="B42" s="183" t="s">
        <v>28</v>
      </c>
      <c r="C42" s="184">
        <f>IF(C38="Not Offered","",VLOOKUP(C38,Data!$H:$BC,5,FALSE))</f>
        <v>450000</v>
      </c>
      <c r="D42" s="184">
        <f>IF(D38="Not Offered","",VLOOKUP(D38,Data!$H:$BC,5,FALSE))</f>
        <v>450000</v>
      </c>
      <c r="E42" s="196" t="str">
        <f>IF(E38="Not Offered","",VLOOKUP(E38,Data!$H:$BC,5,FALSE))</f>
        <v/>
      </c>
      <c r="F42" s="184">
        <f>IF(F38="Not Offered","",VLOOKUP(F38,Data!$H:$BC,5,FALSE))</f>
        <v>53333</v>
      </c>
      <c r="G42" s="184">
        <f>IF(G38="Not Offered","",VLOOKUP(G38,Data!$H:$BC,5,FALSE))</f>
        <v>80000</v>
      </c>
      <c r="H42" s="196" t="str">
        <f>IF(H38="Not Offered","",VLOOKUP(H38,Data!$H:$BC,5,FALSE))</f>
        <v/>
      </c>
      <c r="I42" s="184">
        <f>IF(I38="Not Offered","",VLOOKUP(I38,Data!$H:$BC,5,FALSE))</f>
        <v>41600</v>
      </c>
      <c r="J42" s="184">
        <f>IF(J38="Not Offered","",VLOOKUP(J38,Data!$H:$BC,5,FALSE))</f>
        <v>46600</v>
      </c>
      <c r="K42" s="184">
        <f>IF(K38="Not Offered","",VLOOKUP(K38,Data!$H:$BC,5,FALSE))</f>
        <v>83000</v>
      </c>
      <c r="L42" s="184">
        <f>IF(L38="Not Offered","",VLOOKUP(L38,Data!$H:$BC,5,FALSE))</f>
        <v>50000</v>
      </c>
      <c r="M42" s="184">
        <f>IF(M38="Not Offered","",VLOOKUP(M38,Data!$H:$BC,5,FALSE))</f>
        <v>150000</v>
      </c>
      <c r="N42" s="184">
        <f>IF(N38="Not Offered","",VLOOKUP(N38,Data!$H:$BC,5,FALSE))</f>
        <v>150000</v>
      </c>
    </row>
    <row r="43" spans="1:14" ht="24.95" customHeight="1" x14ac:dyDescent="0.2">
      <c r="A43" s="383" t="s">
        <v>34</v>
      </c>
      <c r="B43" s="183" t="s">
        <v>35</v>
      </c>
      <c r="C43" s="187">
        <f>IF(C38="Not Offered","",VLOOKUP(C38,Data!$H:$BC,6,FALSE))</f>
        <v>8790.1</v>
      </c>
      <c r="D43" s="187">
        <f>IF(D38="Not Offered","",VLOOKUP(D38,Data!$H:$BC,6,FALSE))</f>
        <v>10631.5</v>
      </c>
      <c r="E43" s="197" t="str">
        <f>IF(E38="Not Offered","",VLOOKUP(E38,Data!$H:$BC,6,FALSE))</f>
        <v/>
      </c>
      <c r="F43" s="187">
        <f>IF(F38="Not Offered","",VLOOKUP(F38,Data!$H:$BC,6,FALSE))</f>
        <v>5840.8625000000002</v>
      </c>
      <c r="G43" s="187">
        <f>IF(G38="Not Offered","",VLOOKUP(G38,Data!$H:$BC,6,FALSE))</f>
        <v>7297.4</v>
      </c>
      <c r="H43" s="197" t="str">
        <f>IF(H38="Not Offered","",VLOOKUP(H38,Data!$H:$BC,6,FALSE))</f>
        <v/>
      </c>
      <c r="I43" s="187">
        <f>IF(I38="Not Offered","",VLOOKUP(I38,Data!$H:$BC,6,FALSE))</f>
        <v>4548.5</v>
      </c>
      <c r="J43" s="187">
        <f>IF(J38="Not Offered","",VLOOKUP(J38,Data!$H:$BC,6,FALSE))</f>
        <v>6407.5</v>
      </c>
      <c r="K43" s="187">
        <f>IF(K38="Not Offered","",VLOOKUP(K38,Data!$H:$BC,6,FALSE))</f>
        <v>12457.5</v>
      </c>
      <c r="L43" s="187">
        <f>IF(L38="Not Offered","",VLOOKUP(L38,Data!$H:$BC,6,FALSE))</f>
        <v>5817.3720000000003</v>
      </c>
      <c r="M43" s="187">
        <f>IF(M38="Not Offered","",VLOOKUP(M38,Data!$H:$BC,6,FALSE))</f>
        <v>7195.1</v>
      </c>
      <c r="N43" s="187">
        <f>IF(N38="Not Offered","",VLOOKUP(N38,Data!$H:$BC,6,FALSE))</f>
        <v>10215.700000000001</v>
      </c>
    </row>
    <row r="44" spans="1:14" ht="24.95" customHeight="1" x14ac:dyDescent="0.2">
      <c r="A44" s="387"/>
      <c r="B44" s="183" t="str">
        <f>$B$3&amp;" BW CPC"</f>
        <v>Zone 1 (Perth Metro) BW CPC</v>
      </c>
      <c r="C44" s="189">
        <f>IF(C38="Not Offered","",VLOOKUP(C38,Data!$H:$AM,5+2*(MATCH($B$3,Locations,0)),FALSE))</f>
        <v>8.8000000000000005E-3</v>
      </c>
      <c r="D44" s="189">
        <f>IF(D38="Not Offered","",VLOOKUP(D38,Data!$H:$AM,5+2*(MATCH($B$3,Locations,0)),FALSE))</f>
        <v>8.8000000000000005E-3</v>
      </c>
      <c r="E44" s="199" t="str">
        <f>IF(E38="Not Offered","",VLOOKUP(E38,Data!$H:$AM,5+2*(MATCH($B$3,Locations,0)),FALSE))</f>
        <v/>
      </c>
      <c r="F44" s="189">
        <f>IF(F38="Not Offered","",VLOOKUP(F38,Data!$H:$AM,5+2*(MATCH($B$3,Locations,0)),FALSE))</f>
        <v>5.5000000000000005E-3</v>
      </c>
      <c r="G44" s="189">
        <f>IF(G38="Not Offered","",VLOOKUP(G38,Data!$H:$AM,5+2*(MATCH($B$3,Locations,0)),FALSE))</f>
        <v>5.5000000000000005E-3</v>
      </c>
      <c r="H44" s="199" t="str">
        <f>IF(H38="Not Offered","",VLOOKUP(H38,Data!$H:$AM,5+2*(MATCH($B$3,Locations,0)),FALSE))</f>
        <v/>
      </c>
      <c r="I44" s="189">
        <f>IF(I38="Not Offered","",VLOOKUP(I38,Data!$H:$AM,5+2*(MATCH($B$3,Locations,0)),FALSE))</f>
        <v>5.4999999999999997E-3</v>
      </c>
      <c r="J44" s="189">
        <f>IF(J38="Not Offered","",VLOOKUP(J38,Data!$H:$AM,5+2*(MATCH($B$3,Locations,0)),FALSE))</f>
        <v>5.4999999999999997E-3</v>
      </c>
      <c r="K44" s="189">
        <f>IF(K38="Not Offered","",VLOOKUP(K38,Data!$H:$AM,5+2*(MATCH($B$3,Locations,0)),FALSE))</f>
        <v>5.4999999999999997E-3</v>
      </c>
      <c r="L44" s="189">
        <f>IF(L38="Not Offered","",VLOOKUP(L38,Data!$H:$AM,5+2*(MATCH($B$3,Locations,0)),FALSE))</f>
        <v>5.5000000000000005E-3</v>
      </c>
      <c r="M44" s="189">
        <f>IF(M38="Not Offered","",VLOOKUP(M38,Data!$H:$AM,5+2*(MATCH($B$3,Locations,0)),FALSE))</f>
        <v>5.5000000000000005E-3</v>
      </c>
      <c r="N44" s="189">
        <f>IF(N38="Not Offered","",VLOOKUP(N38,Data!$H:$AM,5+2*(MATCH($B$3,Locations,0)),FALSE))</f>
        <v>5.5000000000000005E-3</v>
      </c>
    </row>
    <row r="45" spans="1:14" ht="24.95" customHeight="1" x14ac:dyDescent="0.2">
      <c r="A45" s="388"/>
      <c r="B45" s="183" t="str">
        <f>$B$3&amp;" Surcharge &amp; Installation"</f>
        <v>Zone 1 (Perth Metro) Surcharge &amp; Installation</v>
      </c>
      <c r="C45" s="187">
        <f>IF(C38="Not Offered","",IF($B$3="Zone 1 (Perth Metro)",0,VLOOKUP(C38,Data!$H:$BL,44+(MATCH($B$3,Locations,0)),FALSE)))</f>
        <v>0</v>
      </c>
      <c r="D45" s="191">
        <f>IF(D38="Not Offered","",IF($B$3="Zone 1 (Perth Metro)",0,VLOOKUP(D38,Data!$H:$BL,44+(MATCH($B$3,Locations,0)),FALSE)))</f>
        <v>0</v>
      </c>
      <c r="E45" s="201" t="str">
        <f>IF(E38="Not Offered","",IF($B$3="Zone 1 (Perth Metro)",0,VLOOKUP(E38,Data!$H:$BL,44+(MATCH($B$3,Locations,0)),FALSE)))</f>
        <v/>
      </c>
      <c r="F45" s="191">
        <f>IF(F38="Not Offered","",IF($B$3="Zone 1 (Perth Metro)",0,VLOOKUP(F38,Data!$H:$BL,44+(MATCH($B$3,Locations,0)),FALSE)))</f>
        <v>0</v>
      </c>
      <c r="G45" s="191">
        <f>IF(G38="Not Offered","",IF($B$3="Zone 1 (Perth Metro)",0,VLOOKUP(G38,Data!$H:$BL,44+(MATCH($B$3,Locations,0)),FALSE)))</f>
        <v>0</v>
      </c>
      <c r="H45" s="201" t="str">
        <f>IF(H38="Not Offered","",IF($B$3="Zone 1 (Perth Metro)",0,VLOOKUP(H38,Data!$H:$BL,44+(MATCH($B$3,Locations,0)),FALSE)))</f>
        <v/>
      </c>
      <c r="I45" s="191">
        <f>IF(I38="Not Offered","",IF($B$3="Zone 1 (Perth Metro)",0,VLOOKUP(I38,Data!$H:$BL,44+(MATCH($B$3,Locations,0)),FALSE)))</f>
        <v>0</v>
      </c>
      <c r="J45" s="191">
        <f>IF(J38="Not Offered","",IF($B$3="Zone 1 (Perth Metro)",0,VLOOKUP(J38,Data!$H:$BL,44+(MATCH($B$3,Locations,0)),FALSE)))</f>
        <v>0</v>
      </c>
      <c r="K45" s="191">
        <f>IF(K38="Not Offered","",IF($B$3="Zone 1 (Perth Metro)",0,VLOOKUP(K38,Data!$H:$BL,44+(MATCH($B$3,Locations,0)),FALSE)))</f>
        <v>0</v>
      </c>
      <c r="L45" s="191">
        <f>IF(L38="Not Offered","",IF($B$3="Zone 1 (Perth Metro)",0,VLOOKUP(L38,Data!$H:$BL,44+(MATCH($B$3,Locations,0)),FALSE)))</f>
        <v>0</v>
      </c>
      <c r="M45" s="191">
        <f>IF(M38="Not Offered","",IF($B$3="Zone 1 (Perth Metro)",0,VLOOKUP(M38,Data!$H:$BL,44+(MATCH($B$3,Locations,0)),FALSE)))</f>
        <v>0</v>
      </c>
      <c r="N45" s="191">
        <f>IF(N38="Not Offered","",IF($B$3="Zone 1 (Perth Metro)",0,VLOOKUP(N38,Data!$H:$BL,44+(MATCH($B$3,Locations,0)),FALSE)))</f>
        <v>0</v>
      </c>
    </row>
    <row r="46" spans="1:14" ht="24.95" customHeight="1" x14ac:dyDescent="0.2">
      <c r="A46" s="192" t="s">
        <v>41</v>
      </c>
      <c r="B46" s="183" t="s">
        <v>42</v>
      </c>
      <c r="C46" s="185" t="str">
        <f>IF(C39="Not Offered","",IF(C41&gt;=$D$3*5,"Y","N"))</f>
        <v>Y</v>
      </c>
      <c r="D46" s="185" t="str">
        <f t="shared" ref="D46:N46" si="16">IF(D39="Not Offered","",IF(D41&gt;=$D$3*5,"Y","N"))</f>
        <v>Y</v>
      </c>
      <c r="E46" s="203" t="str">
        <f t="shared" si="16"/>
        <v/>
      </c>
      <c r="F46" s="185" t="str">
        <f t="shared" si="16"/>
        <v>Y</v>
      </c>
      <c r="G46" s="185" t="str">
        <f t="shared" si="16"/>
        <v>Y</v>
      </c>
      <c r="H46" s="203" t="str">
        <f t="shared" si="16"/>
        <v/>
      </c>
      <c r="I46" s="185" t="str">
        <f t="shared" ref="I46:K46" si="17">IF(I39="Not Offered","",IF(I41&gt;=$D$3*5,"Y","N"))</f>
        <v>Y</v>
      </c>
      <c r="J46" s="185" t="str">
        <f t="shared" si="17"/>
        <v>Y</v>
      </c>
      <c r="K46" s="185" t="str">
        <f t="shared" si="17"/>
        <v>Y</v>
      </c>
      <c r="L46" s="185" t="str">
        <f t="shared" si="16"/>
        <v>Y</v>
      </c>
      <c r="M46" s="185" t="str">
        <f t="shared" si="16"/>
        <v>Y</v>
      </c>
      <c r="N46" s="185" t="str">
        <f t="shared" si="16"/>
        <v>Y</v>
      </c>
    </row>
    <row r="47" spans="1:14" ht="30" customHeight="1" x14ac:dyDescent="0.2">
      <c r="A47" s="383" t="s">
        <v>37</v>
      </c>
      <c r="B47" s="183" t="s">
        <v>39</v>
      </c>
      <c r="C47" s="193">
        <f>IF(OR(C38="Not Offered",C44="N/A"),"",IF(C46="Y",C43,((ROUNDUP(($D$3*5)/C41,0))*C43))+(C44*$D$3*5))</f>
        <v>8790.1</v>
      </c>
      <c r="D47" s="193">
        <f t="shared" ref="D47:N47" si="18">IF(OR(D38="Not Offered",D44="N/A"),"",IF(D46="Y",D43,((ROUNDUP(($D$3*5)/D41,0))*D43))+(D44*$D$3*5))</f>
        <v>10631.5</v>
      </c>
      <c r="E47" s="204" t="str">
        <f t="shared" si="18"/>
        <v/>
      </c>
      <c r="F47" s="193">
        <f t="shared" si="18"/>
        <v>5840.8625000000002</v>
      </c>
      <c r="G47" s="193">
        <f t="shared" si="18"/>
        <v>7297.4</v>
      </c>
      <c r="H47" s="204" t="str">
        <f t="shared" si="18"/>
        <v/>
      </c>
      <c r="I47" s="193">
        <f t="shared" ref="I47:K47" si="19">IF(OR(I38="Not Offered",I44="N/A"),"",IF(I46="Y",I43,((ROUNDUP(($D$3*5)/I41,0))*I43))+(I44*$D$3*5))</f>
        <v>4548.5</v>
      </c>
      <c r="J47" s="193">
        <f t="shared" si="19"/>
        <v>6407.5</v>
      </c>
      <c r="K47" s="193">
        <f t="shared" si="19"/>
        <v>12457.5</v>
      </c>
      <c r="L47" s="193">
        <f t="shared" si="18"/>
        <v>5817.3720000000003</v>
      </c>
      <c r="M47" s="193">
        <f t="shared" si="18"/>
        <v>7195.1</v>
      </c>
      <c r="N47" s="193">
        <f t="shared" si="18"/>
        <v>10215.700000000001</v>
      </c>
    </row>
    <row r="48" spans="1:14" ht="24.95" customHeight="1" x14ac:dyDescent="0.2">
      <c r="A48" s="388"/>
      <c r="B48" s="183" t="s">
        <v>38</v>
      </c>
      <c r="C48" s="182">
        <f t="shared" ref="C48:K48" si="20">IF(C47="","",IF(ISNA(RANK(C47,$A47:$N47)),"",RANK(C47,$A47:$N47,1)))</f>
        <v>7</v>
      </c>
      <c r="D48" s="182">
        <f t="shared" si="20"/>
        <v>9</v>
      </c>
      <c r="E48" s="195" t="str">
        <f t="shared" si="20"/>
        <v/>
      </c>
      <c r="F48" s="182">
        <f t="shared" si="20"/>
        <v>3</v>
      </c>
      <c r="G48" s="182">
        <f t="shared" si="20"/>
        <v>6</v>
      </c>
      <c r="H48" s="195" t="str">
        <f t="shared" si="20"/>
        <v/>
      </c>
      <c r="I48" s="182">
        <f t="shared" si="20"/>
        <v>1</v>
      </c>
      <c r="J48" s="182">
        <f t="shared" si="20"/>
        <v>4</v>
      </c>
      <c r="K48" s="182">
        <f t="shared" si="20"/>
        <v>10</v>
      </c>
      <c r="L48" s="182">
        <f>IF(L47="","",IF(ISNA(RANK(L47,$A47:$N47)),"",RANK(L47,$A47:$N47,1)))</f>
        <v>2</v>
      </c>
      <c r="M48" s="182">
        <f>IF(M47="","",IF(ISNA(RANK(M47,$A47:$N47)),"",RANK(M47,$A47:$N47,1)))</f>
        <v>5</v>
      </c>
      <c r="N48" s="182">
        <f>IF(N47="","",IF(ISNA(RANK(N47,$A47:$N47)),"",RANK(N47,$A47:$N47,1)))</f>
        <v>8</v>
      </c>
    </row>
    <row r="49" x14ac:dyDescent="0.2"/>
  </sheetData>
  <sheetProtection algorithmName="SHA-512" hashValue="hHmaJg7nEpyxwwyoeEHEKbmJcG9GJaZGEpwNDAnOHzagUQsdoGNyiFonvCglBBPDvzumYV4yadv0Chhh5c7ZLQ==" saltValue="nP9F1u/ay1vH/9NE9y6XMA==" spinCount="100000" sheet="1" formatCells="0" formatColumns="0" formatRows="0" sort="0" autoFilter="0"/>
  <mergeCells count="34">
    <mergeCell ref="I21:K21"/>
    <mergeCell ref="I36:K36"/>
    <mergeCell ref="A5:N5"/>
    <mergeCell ref="A20:N20"/>
    <mergeCell ref="A35:N35"/>
    <mergeCell ref="L36:N36"/>
    <mergeCell ref="B36:B37"/>
    <mergeCell ref="C36:E36"/>
    <mergeCell ref="F36:H36"/>
    <mergeCell ref="L21:N21"/>
    <mergeCell ref="B21:B22"/>
    <mergeCell ref="C21:E21"/>
    <mergeCell ref="F21:H21"/>
    <mergeCell ref="A13:A15"/>
    <mergeCell ref="C6:E6"/>
    <mergeCell ref="F6:H6"/>
    <mergeCell ref="A38:A42"/>
    <mergeCell ref="A43:A45"/>
    <mergeCell ref="A47:A48"/>
    <mergeCell ref="A28:A30"/>
    <mergeCell ref="A23:A27"/>
    <mergeCell ref="A32:A33"/>
    <mergeCell ref="A17:A18"/>
    <mergeCell ref="A21:A22"/>
    <mergeCell ref="A36:A37"/>
    <mergeCell ref="A6:A7"/>
    <mergeCell ref="B6:B7"/>
    <mergeCell ref="A8:A12"/>
    <mergeCell ref="L6:N6"/>
    <mergeCell ref="I6:K6"/>
    <mergeCell ref="A2:D2"/>
    <mergeCell ref="K3:N3"/>
    <mergeCell ref="A1:N1"/>
    <mergeCell ref="F2:J2"/>
  </mergeCells>
  <conditionalFormatting sqref="C4:N4">
    <cfRule type="expression" dxfId="72" priority="3">
      <formula>$I4="Not Offered"</formula>
    </cfRule>
  </conditionalFormatting>
  <conditionalFormatting sqref="C18:N18 C33:N33 C48:N48">
    <cfRule type="cellIs" dxfId="71" priority="523" operator="equal">
      <formula>MAX($C18:$O18)</formula>
    </cfRule>
    <cfRule type="cellIs" dxfId="70" priority="524" operator="between">
      <formula>((COUNT($C18:$O18)/4)*3)+1</formula>
      <formula>MAX($C18:$H18)-1</formula>
    </cfRule>
    <cfRule type="cellIs" dxfId="69" priority="525" operator="between">
      <formula>2</formula>
      <formula>COUNT($C18:$O18)/4</formula>
    </cfRule>
    <cfRule type="cellIs" dxfId="68" priority="526" operator="equal">
      <formula>1</formula>
    </cfRule>
  </conditionalFormatting>
  <conditionalFormatting sqref="C19:N19">
    <cfRule type="expression" dxfId="67" priority="2">
      <formula>$I19="Not Offered"</formula>
    </cfRule>
  </conditionalFormatting>
  <conditionalFormatting sqref="C34:N34">
    <cfRule type="expression" dxfId="66" priority="1">
      <formula>$I34="Not Offered"</formula>
    </cfRule>
  </conditionalFormatting>
  <conditionalFormatting sqref="C16:P16 C31:O31 C46:O46">
    <cfRule type="cellIs" dxfId="65" priority="48" operator="equal">
      <formula>"N"</formula>
    </cfRule>
  </conditionalFormatting>
  <conditionalFormatting sqref="D10">
    <cfRule type="expression" dxfId="64" priority="13">
      <formula>D$41="Not Offered"</formula>
    </cfRule>
  </conditionalFormatting>
  <conditionalFormatting sqref="D12">
    <cfRule type="expression" dxfId="63" priority="14">
      <formula>D$41="Not Offered"</formula>
    </cfRule>
  </conditionalFormatting>
  <dataValidations count="2">
    <dataValidation type="whole" allowBlank="1" showInputMessage="1" showErrorMessage="1" sqref="D3" xr:uid="{00000000-0002-0000-0500-000000000000}">
      <formula1>0</formula1>
      <formula2>5000000</formula2>
    </dataValidation>
    <dataValidation type="list" allowBlank="1" showInputMessage="1" showErrorMessage="1" sqref="B3" xr:uid="{00000000-0002-0000-0500-000001000000}">
      <formula1>Locations</formula1>
    </dataValidation>
  </dataValidations>
  <pageMargins left="0.7" right="0.7" top="0.75" bottom="0.75" header="0.3" footer="0.3"/>
  <pageSetup paperSize="9" orientation="portrait" r:id="rId1"/>
  <headerFooter>
    <oddHeader>&amp;C&amp;"Calibri"&amp;12&amp;KFF0000 OFFICIAL&amp;1#_x000D_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tabColor theme="0" tint="-0.249977111117893"/>
  </sheetPr>
  <dimension ref="A1:O206"/>
  <sheetViews>
    <sheetView zoomScaleNormal="100" workbookViewId="0">
      <pane ySplit="5" topLeftCell="A6" activePane="bottomLeft" state="frozen"/>
      <selection activeCell="M41" sqref="M41"/>
      <selection pane="bottomLeft" sqref="A1:N1"/>
    </sheetView>
  </sheetViews>
  <sheetFormatPr defaultColWidth="0" defaultRowHeight="12.75" zeroHeight="1" x14ac:dyDescent="0.2"/>
  <cols>
    <col min="1" max="2" width="25.42578125" style="167" customWidth="1"/>
    <col min="3" max="3" width="17.5703125" style="167" customWidth="1"/>
    <col min="4" max="4" width="51.42578125" style="167" customWidth="1"/>
    <col min="5" max="5" width="13" style="237" customWidth="1"/>
    <col min="6" max="14" width="13.7109375" style="167" customWidth="1"/>
    <col min="15" max="15" width="9.140625" style="167" customWidth="1"/>
    <col min="16" max="16384" width="9.140625" style="167" hidden="1"/>
  </cols>
  <sheetData>
    <row r="1" spans="1:14" x14ac:dyDescent="0.2">
      <c r="A1" s="422" t="s">
        <v>1912</v>
      </c>
      <c r="B1" s="423"/>
      <c r="C1" s="423"/>
      <c r="D1" s="423"/>
      <c r="E1" s="423"/>
      <c r="F1" s="423"/>
      <c r="G1" s="423"/>
      <c r="H1" s="423"/>
      <c r="I1" s="423"/>
      <c r="J1" s="423"/>
      <c r="K1" s="423"/>
      <c r="L1" s="423"/>
      <c r="M1" s="423"/>
      <c r="N1" s="423"/>
    </row>
    <row r="2" spans="1:14" x14ac:dyDescent="0.2">
      <c r="A2" s="368" t="s">
        <v>309</v>
      </c>
      <c r="B2" s="369"/>
      <c r="C2" s="369"/>
      <c r="D2" s="369"/>
      <c r="E2" s="369"/>
      <c r="F2" s="369"/>
      <c r="G2" s="369"/>
      <c r="H2" s="369"/>
      <c r="I2" s="369"/>
      <c r="J2" s="369"/>
      <c r="K2" s="369"/>
      <c r="L2" s="369"/>
      <c r="M2" s="369"/>
      <c r="N2" s="369"/>
    </row>
    <row r="3" spans="1:14" x14ac:dyDescent="0.2">
      <c r="A3" s="249"/>
      <c r="B3" s="250"/>
      <c r="C3" s="250"/>
      <c r="D3" s="250"/>
      <c r="E3" s="251"/>
      <c r="F3" s="250"/>
      <c r="G3" s="250"/>
      <c r="H3" s="250"/>
      <c r="I3" s="250"/>
      <c r="J3" s="250"/>
      <c r="K3" s="250"/>
      <c r="L3" s="250"/>
      <c r="M3" s="250"/>
      <c r="N3" s="206"/>
    </row>
    <row r="4" spans="1:14" s="209" customFormat="1" ht="8.4499999999999993" customHeight="1" x14ac:dyDescent="0.2">
      <c r="A4" s="207"/>
      <c r="B4" s="207"/>
      <c r="C4" s="207"/>
      <c r="D4" s="207"/>
      <c r="E4" s="208"/>
      <c r="F4" s="245" t="s">
        <v>546</v>
      </c>
      <c r="G4" s="245" t="s">
        <v>1828</v>
      </c>
      <c r="H4" s="245" t="s">
        <v>1829</v>
      </c>
      <c r="I4" s="245" t="s">
        <v>547</v>
      </c>
      <c r="J4" s="245" t="s">
        <v>548</v>
      </c>
      <c r="K4" s="245" t="s">
        <v>549</v>
      </c>
      <c r="L4" s="245" t="s">
        <v>550</v>
      </c>
      <c r="M4" s="245" t="s">
        <v>551</v>
      </c>
      <c r="N4" s="245" t="s">
        <v>1830</v>
      </c>
    </row>
    <row r="5" spans="1:14" ht="25.5" x14ac:dyDescent="0.2">
      <c r="A5" s="210"/>
      <c r="B5" s="210"/>
      <c r="C5" s="210"/>
      <c r="D5" s="211"/>
      <c r="E5" s="212"/>
      <c r="F5" s="180" t="s">
        <v>44</v>
      </c>
      <c r="G5" s="180" t="s">
        <v>45</v>
      </c>
      <c r="H5" s="180" t="s">
        <v>46</v>
      </c>
      <c r="I5" s="180" t="s">
        <v>128</v>
      </c>
      <c r="J5" s="180" t="s">
        <v>129</v>
      </c>
      <c r="K5" s="180" t="s">
        <v>130</v>
      </c>
      <c r="L5" s="180" t="s">
        <v>132</v>
      </c>
      <c r="M5" s="180" t="s">
        <v>133</v>
      </c>
      <c r="N5" s="180" t="s">
        <v>134</v>
      </c>
    </row>
    <row r="6" spans="1:14" ht="21" customHeight="1" x14ac:dyDescent="0.2">
      <c r="A6" s="213" t="s">
        <v>33</v>
      </c>
      <c r="B6" s="213" t="s">
        <v>1192</v>
      </c>
      <c r="C6" s="213" t="s">
        <v>251</v>
      </c>
      <c r="D6" s="213" t="s">
        <v>252</v>
      </c>
      <c r="E6" s="214" t="s">
        <v>253</v>
      </c>
      <c r="F6" s="224" t="str">
        <f>_xlfn.XLOOKUP(F$4,Data!$A:$A,Data!$I:$I)</f>
        <v>Apeos 3060</v>
      </c>
      <c r="G6" s="215" t="str">
        <f>_xlfn.XLOOKUP(G$4,Data!$A:$A,Data!$I:$I)</f>
        <v>Not Offered</v>
      </c>
      <c r="H6" s="215" t="str">
        <f>_xlfn.XLOOKUP(H$4,Data!$A:$A,Data!$I:$I)</f>
        <v>Not Offered</v>
      </c>
      <c r="I6" s="224" t="str">
        <f>_xlfn.XLOOKUP(I$4,Data!$A:$A,Data!$I:$I)</f>
        <v>Apeos 4570</v>
      </c>
      <c r="J6" s="224" t="str">
        <f>_xlfn.XLOOKUP(J$4,Data!$A:$A,Data!$I:$I)</f>
        <v>Apeos 5570</v>
      </c>
      <c r="K6" s="224" t="str">
        <f>_xlfn.XLOOKUP(K$4,Data!$A:$A,Data!$I:$I)</f>
        <v>Apeos 4830</v>
      </c>
      <c r="L6" s="224" t="str">
        <f>_xlfn.XLOOKUP(L$4,Data!$A:$A,Data!$I:$I)</f>
        <v>Apeos 6580</v>
      </c>
      <c r="M6" s="224" t="str">
        <f>_xlfn.XLOOKUP(M$4,Data!$A:$A,Data!$I:$I)</f>
        <v>Apeos 7580</v>
      </c>
      <c r="N6" s="215" t="str">
        <f>_xlfn.XLOOKUP(N$4,Data!$A:$A,Data!$I:$I)</f>
        <v>Not Offered</v>
      </c>
    </row>
    <row r="7" spans="1:14" x14ac:dyDescent="0.2">
      <c r="A7" s="217" t="s">
        <v>352</v>
      </c>
      <c r="B7" s="217" t="s">
        <v>968</v>
      </c>
      <c r="C7" s="217" t="s">
        <v>1198</v>
      </c>
      <c r="D7" s="252" t="s">
        <v>971</v>
      </c>
      <c r="E7" s="253">
        <v>550.55000000000007</v>
      </c>
      <c r="F7" s="155" t="s">
        <v>2</v>
      </c>
      <c r="G7" s="220"/>
      <c r="H7" s="220"/>
      <c r="I7" s="219" t="s">
        <v>3</v>
      </c>
      <c r="J7" s="219" t="s">
        <v>3</v>
      </c>
      <c r="K7" s="219" t="s">
        <v>3</v>
      </c>
      <c r="L7" s="219" t="s">
        <v>3</v>
      </c>
      <c r="M7" s="219" t="s">
        <v>3</v>
      </c>
      <c r="N7" s="220"/>
    </row>
    <row r="8" spans="1:14" x14ac:dyDescent="0.2">
      <c r="A8" s="217" t="s">
        <v>352</v>
      </c>
      <c r="B8" s="217" t="s">
        <v>968</v>
      </c>
      <c r="C8" s="221" t="s">
        <v>361</v>
      </c>
      <c r="D8" s="254" t="s">
        <v>972</v>
      </c>
      <c r="E8" s="253">
        <v>618.31000000000006</v>
      </c>
      <c r="F8" s="155" t="s">
        <v>2</v>
      </c>
      <c r="G8" s="233"/>
      <c r="H8" s="233"/>
      <c r="I8" s="219" t="s">
        <v>3</v>
      </c>
      <c r="J8" s="219" t="s">
        <v>3</v>
      </c>
      <c r="K8" s="219" t="s">
        <v>3</v>
      </c>
      <c r="L8" s="219" t="s">
        <v>3</v>
      </c>
      <c r="M8" s="219" t="s">
        <v>3</v>
      </c>
      <c r="N8" s="233"/>
    </row>
    <row r="9" spans="1:14" x14ac:dyDescent="0.2">
      <c r="A9" s="217" t="s">
        <v>352</v>
      </c>
      <c r="B9" s="217" t="s">
        <v>968</v>
      </c>
      <c r="C9" s="221" t="s">
        <v>358</v>
      </c>
      <c r="D9" s="254" t="s">
        <v>1199</v>
      </c>
      <c r="E9" s="253">
        <v>780.08699999999999</v>
      </c>
      <c r="F9" s="155" t="s">
        <v>3</v>
      </c>
      <c r="G9" s="233"/>
      <c r="H9" s="233"/>
      <c r="I9" s="219" t="s">
        <v>2</v>
      </c>
      <c r="J9" s="219" t="s">
        <v>2</v>
      </c>
      <c r="K9" s="219" t="s">
        <v>3</v>
      </c>
      <c r="L9" s="219" t="s">
        <v>2</v>
      </c>
      <c r="M9" s="219" t="s">
        <v>2</v>
      </c>
      <c r="N9" s="233"/>
    </row>
    <row r="10" spans="1:14" x14ac:dyDescent="0.2">
      <c r="A10" s="217" t="s">
        <v>352</v>
      </c>
      <c r="B10" s="217" t="s">
        <v>968</v>
      </c>
      <c r="C10" s="221" t="s">
        <v>1200</v>
      </c>
      <c r="D10" s="254" t="s">
        <v>1201</v>
      </c>
      <c r="E10" s="253">
        <v>271.81</v>
      </c>
      <c r="F10" s="155" t="s">
        <v>3</v>
      </c>
      <c r="G10" s="233"/>
      <c r="H10" s="233"/>
      <c r="I10" s="219" t="s">
        <v>3</v>
      </c>
      <c r="J10" s="219" t="s">
        <v>3</v>
      </c>
      <c r="K10" s="219" t="s">
        <v>2</v>
      </c>
      <c r="L10" s="219" t="s">
        <v>3</v>
      </c>
      <c r="M10" s="219" t="s">
        <v>3</v>
      </c>
      <c r="N10" s="233"/>
    </row>
    <row r="11" spans="1:14" x14ac:dyDescent="0.2">
      <c r="A11" s="217" t="s">
        <v>352</v>
      </c>
      <c r="B11" s="217" t="s">
        <v>968</v>
      </c>
      <c r="C11" s="221" t="s">
        <v>1193</v>
      </c>
      <c r="D11" s="254" t="s">
        <v>1202</v>
      </c>
      <c r="E11" s="253">
        <v>50.820000000000007</v>
      </c>
      <c r="F11" s="155" t="s">
        <v>3</v>
      </c>
      <c r="G11" s="233"/>
      <c r="H11" s="233"/>
      <c r="I11" s="219" t="s">
        <v>3</v>
      </c>
      <c r="J11" s="219" t="s">
        <v>3</v>
      </c>
      <c r="K11" s="219" t="s">
        <v>3</v>
      </c>
      <c r="L11" s="219" t="s">
        <v>2</v>
      </c>
      <c r="M11" s="219" t="s">
        <v>2</v>
      </c>
      <c r="N11" s="233"/>
    </row>
    <row r="12" spans="1:14" x14ac:dyDescent="0.2">
      <c r="A12" s="217" t="s">
        <v>352</v>
      </c>
      <c r="B12" s="217" t="s">
        <v>968</v>
      </c>
      <c r="C12" s="221" t="s">
        <v>1013</v>
      </c>
      <c r="D12" s="254" t="s">
        <v>1203</v>
      </c>
      <c r="E12" s="253">
        <v>298.14400000000006</v>
      </c>
      <c r="F12" s="155" t="s">
        <v>3</v>
      </c>
      <c r="G12" s="233"/>
      <c r="H12" s="233"/>
      <c r="I12" s="219" t="s">
        <v>3</v>
      </c>
      <c r="J12" s="219" t="s">
        <v>3</v>
      </c>
      <c r="K12" s="219" t="s">
        <v>3</v>
      </c>
      <c r="L12" s="219" t="s">
        <v>2</v>
      </c>
      <c r="M12" s="219" t="s">
        <v>2</v>
      </c>
      <c r="N12" s="233"/>
    </row>
    <row r="13" spans="1:14" x14ac:dyDescent="0.2">
      <c r="A13" s="217" t="s">
        <v>352</v>
      </c>
      <c r="B13" s="217" t="s">
        <v>975</v>
      </c>
      <c r="C13" s="221" t="s">
        <v>357</v>
      </c>
      <c r="D13" s="254" t="s">
        <v>976</v>
      </c>
      <c r="E13" s="253">
        <v>708.93900000000008</v>
      </c>
      <c r="F13" s="155" t="s">
        <v>2</v>
      </c>
      <c r="G13" s="233"/>
      <c r="H13" s="233"/>
      <c r="I13" s="219" t="s">
        <v>2</v>
      </c>
      <c r="J13" s="219" t="s">
        <v>2</v>
      </c>
      <c r="K13" s="219" t="s">
        <v>3</v>
      </c>
      <c r="L13" s="219" t="s">
        <v>3</v>
      </c>
      <c r="M13" s="219" t="s">
        <v>3</v>
      </c>
      <c r="N13" s="233"/>
    </row>
    <row r="14" spans="1:14" x14ac:dyDescent="0.2">
      <c r="A14" s="217" t="s">
        <v>352</v>
      </c>
      <c r="B14" s="217" t="s">
        <v>975</v>
      </c>
      <c r="C14" s="221" t="s">
        <v>363</v>
      </c>
      <c r="D14" s="254" t="s">
        <v>1204</v>
      </c>
      <c r="E14" s="253">
        <v>1038.73</v>
      </c>
      <c r="F14" s="155" t="s">
        <v>2</v>
      </c>
      <c r="G14" s="233"/>
      <c r="H14" s="233"/>
      <c r="I14" s="219" t="s">
        <v>2</v>
      </c>
      <c r="J14" s="219" t="s">
        <v>2</v>
      </c>
      <c r="K14" s="219" t="s">
        <v>3</v>
      </c>
      <c r="L14" s="219" t="s">
        <v>3</v>
      </c>
      <c r="M14" s="219" t="s">
        <v>3</v>
      </c>
      <c r="N14" s="233"/>
    </row>
    <row r="15" spans="1:14" x14ac:dyDescent="0.2">
      <c r="A15" s="217" t="s">
        <v>352</v>
      </c>
      <c r="B15" s="217" t="s">
        <v>975</v>
      </c>
      <c r="C15" s="221" t="s">
        <v>1205</v>
      </c>
      <c r="D15" s="254" t="s">
        <v>1206</v>
      </c>
      <c r="E15" s="253">
        <v>507.35300000000007</v>
      </c>
      <c r="F15" s="155" t="s">
        <v>2</v>
      </c>
      <c r="G15" s="233"/>
      <c r="H15" s="233"/>
      <c r="I15" s="219" t="s">
        <v>2</v>
      </c>
      <c r="J15" s="219" t="s">
        <v>2</v>
      </c>
      <c r="K15" s="219" t="s">
        <v>3</v>
      </c>
      <c r="L15" s="219" t="s">
        <v>3</v>
      </c>
      <c r="M15" s="219" t="s">
        <v>3</v>
      </c>
      <c r="N15" s="233"/>
    </row>
    <row r="16" spans="1:14" x14ac:dyDescent="0.2">
      <c r="A16" s="217" t="s">
        <v>352</v>
      </c>
      <c r="B16" s="217" t="s">
        <v>975</v>
      </c>
      <c r="C16" s="221" t="s">
        <v>980</v>
      </c>
      <c r="D16" s="254" t="s">
        <v>1207</v>
      </c>
      <c r="E16" s="253">
        <v>226.99600000000004</v>
      </c>
      <c r="F16" s="155" t="s">
        <v>2</v>
      </c>
      <c r="G16" s="233"/>
      <c r="H16" s="233"/>
      <c r="I16" s="219" t="s">
        <v>2</v>
      </c>
      <c r="J16" s="219" t="s">
        <v>2</v>
      </c>
      <c r="K16" s="219" t="s">
        <v>3</v>
      </c>
      <c r="L16" s="219" t="s">
        <v>3</v>
      </c>
      <c r="M16" s="219" t="s">
        <v>3</v>
      </c>
      <c r="N16" s="233"/>
    </row>
    <row r="17" spans="1:14" ht="25.5" x14ac:dyDescent="0.2">
      <c r="A17" s="217" t="s">
        <v>352</v>
      </c>
      <c r="B17" s="217" t="s">
        <v>975</v>
      </c>
      <c r="C17" s="221" t="s">
        <v>364</v>
      </c>
      <c r="D17" s="254" t="s">
        <v>1208</v>
      </c>
      <c r="E17" s="253">
        <v>2216.9180000000001</v>
      </c>
      <c r="F17" s="155" t="s">
        <v>3</v>
      </c>
      <c r="G17" s="233"/>
      <c r="H17" s="233"/>
      <c r="I17" s="219" t="s">
        <v>2</v>
      </c>
      <c r="J17" s="219" t="s">
        <v>2</v>
      </c>
      <c r="K17" s="219" t="s">
        <v>3</v>
      </c>
      <c r="L17" s="219" t="s">
        <v>3</v>
      </c>
      <c r="M17" s="219" t="s">
        <v>3</v>
      </c>
      <c r="N17" s="233"/>
    </row>
    <row r="18" spans="1:14" ht="25.5" x14ac:dyDescent="0.2">
      <c r="A18" s="217" t="s">
        <v>352</v>
      </c>
      <c r="B18" s="217" t="s">
        <v>975</v>
      </c>
      <c r="C18" s="221" t="s">
        <v>982</v>
      </c>
      <c r="D18" s="254" t="s">
        <v>1209</v>
      </c>
      <c r="E18" s="253">
        <v>272.73400000000004</v>
      </c>
      <c r="F18" s="155" t="s">
        <v>3</v>
      </c>
      <c r="G18" s="233"/>
      <c r="H18" s="233"/>
      <c r="I18" s="219" t="s">
        <v>2</v>
      </c>
      <c r="J18" s="219" t="s">
        <v>2</v>
      </c>
      <c r="K18" s="219" t="s">
        <v>3</v>
      </c>
      <c r="L18" s="219" t="s">
        <v>3</v>
      </c>
      <c r="M18" s="219" t="s">
        <v>3</v>
      </c>
      <c r="N18" s="233"/>
    </row>
    <row r="19" spans="1:14" ht="38.25" x14ac:dyDescent="0.2">
      <c r="A19" s="217" t="s">
        <v>352</v>
      </c>
      <c r="B19" s="217" t="s">
        <v>975</v>
      </c>
      <c r="C19" s="221" t="s">
        <v>1004</v>
      </c>
      <c r="D19" s="254" t="s">
        <v>1210</v>
      </c>
      <c r="E19" s="253">
        <v>2954.4900000000002</v>
      </c>
      <c r="F19" s="155" t="s">
        <v>3</v>
      </c>
      <c r="G19" s="233"/>
      <c r="H19" s="233"/>
      <c r="I19" s="219" t="s">
        <v>3</v>
      </c>
      <c r="J19" s="219" t="s">
        <v>3</v>
      </c>
      <c r="K19" s="219" t="s">
        <v>3</v>
      </c>
      <c r="L19" s="219" t="s">
        <v>2</v>
      </c>
      <c r="M19" s="219" t="s">
        <v>2</v>
      </c>
      <c r="N19" s="233"/>
    </row>
    <row r="20" spans="1:14" ht="25.5" x14ac:dyDescent="0.2">
      <c r="A20" s="217" t="s">
        <v>352</v>
      </c>
      <c r="B20" s="217" t="s">
        <v>975</v>
      </c>
      <c r="C20" s="221" t="s">
        <v>1211</v>
      </c>
      <c r="D20" s="254" t="s">
        <v>1212</v>
      </c>
      <c r="E20" s="253">
        <v>562.1</v>
      </c>
      <c r="F20" s="155" t="s">
        <v>3</v>
      </c>
      <c r="G20" s="233"/>
      <c r="H20" s="233"/>
      <c r="I20" s="219" t="s">
        <v>3</v>
      </c>
      <c r="J20" s="219" t="s">
        <v>3</v>
      </c>
      <c r="K20" s="219" t="s">
        <v>3</v>
      </c>
      <c r="L20" s="219" t="s">
        <v>2</v>
      </c>
      <c r="M20" s="219" t="s">
        <v>2</v>
      </c>
      <c r="N20" s="233"/>
    </row>
    <row r="21" spans="1:14" ht="25.5" x14ac:dyDescent="0.2">
      <c r="A21" s="217" t="s">
        <v>352</v>
      </c>
      <c r="B21" s="217" t="s">
        <v>975</v>
      </c>
      <c r="C21" s="221" t="s">
        <v>1213</v>
      </c>
      <c r="D21" s="254" t="s">
        <v>1214</v>
      </c>
      <c r="E21" s="253">
        <v>56.980000000000004</v>
      </c>
      <c r="F21" s="155" t="s">
        <v>3</v>
      </c>
      <c r="G21" s="233"/>
      <c r="H21" s="233"/>
      <c r="I21" s="219" t="s">
        <v>3</v>
      </c>
      <c r="J21" s="219" t="s">
        <v>3</v>
      </c>
      <c r="K21" s="219" t="s">
        <v>3</v>
      </c>
      <c r="L21" s="219" t="s">
        <v>2</v>
      </c>
      <c r="M21" s="219" t="s">
        <v>2</v>
      </c>
      <c r="N21" s="233"/>
    </row>
    <row r="22" spans="1:14" x14ac:dyDescent="0.2">
      <c r="A22" s="217" t="s">
        <v>352</v>
      </c>
      <c r="B22" s="217" t="s">
        <v>984</v>
      </c>
      <c r="C22" s="221" t="s">
        <v>985</v>
      </c>
      <c r="D22" s="254" t="s">
        <v>986</v>
      </c>
      <c r="E22" s="253">
        <v>453.14500000000004</v>
      </c>
      <c r="F22" s="155" t="s">
        <v>2</v>
      </c>
      <c r="G22" s="233"/>
      <c r="H22" s="233"/>
      <c r="I22" s="219" t="s">
        <v>3</v>
      </c>
      <c r="J22" s="219" t="s">
        <v>3</v>
      </c>
      <c r="K22" s="219" t="s">
        <v>3</v>
      </c>
      <c r="L22" s="219" t="s">
        <v>3</v>
      </c>
      <c r="M22" s="219" t="s">
        <v>3</v>
      </c>
      <c r="N22" s="233"/>
    </row>
    <row r="23" spans="1:14" x14ac:dyDescent="0.2">
      <c r="A23" s="217" t="s">
        <v>352</v>
      </c>
      <c r="B23" s="217" t="s">
        <v>984</v>
      </c>
      <c r="C23" s="221" t="s">
        <v>987</v>
      </c>
      <c r="D23" s="254" t="s">
        <v>988</v>
      </c>
      <c r="E23" s="253">
        <v>453.14500000000004</v>
      </c>
      <c r="F23" s="155" t="s">
        <v>3</v>
      </c>
      <c r="G23" s="233"/>
      <c r="H23" s="233"/>
      <c r="I23" s="219" t="s">
        <v>2</v>
      </c>
      <c r="J23" s="219" t="s">
        <v>2</v>
      </c>
      <c r="K23" s="219" t="s">
        <v>3</v>
      </c>
      <c r="L23" s="219" t="s">
        <v>2</v>
      </c>
      <c r="M23" s="219" t="s">
        <v>2</v>
      </c>
      <c r="N23" s="233"/>
    </row>
    <row r="24" spans="1:14" x14ac:dyDescent="0.2">
      <c r="A24" s="217" t="s">
        <v>352</v>
      </c>
      <c r="B24" s="217" t="s">
        <v>984</v>
      </c>
      <c r="C24" s="221" t="s">
        <v>1215</v>
      </c>
      <c r="D24" s="254" t="s">
        <v>989</v>
      </c>
      <c r="E24" s="253">
        <v>491.26000000000005</v>
      </c>
      <c r="F24" s="155" t="s">
        <v>3</v>
      </c>
      <c r="G24" s="233"/>
      <c r="H24" s="233"/>
      <c r="I24" s="219" t="s">
        <v>2</v>
      </c>
      <c r="J24" s="219" t="s">
        <v>2</v>
      </c>
      <c r="K24" s="219" t="s">
        <v>3</v>
      </c>
      <c r="L24" s="219" t="s">
        <v>3</v>
      </c>
      <c r="M24" s="219" t="s">
        <v>3</v>
      </c>
      <c r="N24" s="233"/>
    </row>
    <row r="25" spans="1:14" x14ac:dyDescent="0.2">
      <c r="A25" s="217" t="s">
        <v>352</v>
      </c>
      <c r="B25" s="217" t="s">
        <v>984</v>
      </c>
      <c r="C25" s="221" t="s">
        <v>1216</v>
      </c>
      <c r="D25" s="254" t="s">
        <v>989</v>
      </c>
      <c r="E25" s="253">
        <v>764.61000000000013</v>
      </c>
      <c r="F25" s="155" t="s">
        <v>3</v>
      </c>
      <c r="G25" s="233"/>
      <c r="H25" s="233"/>
      <c r="I25" s="219" t="s">
        <v>3</v>
      </c>
      <c r="J25" s="219" t="s">
        <v>3</v>
      </c>
      <c r="K25" s="219" t="s">
        <v>3</v>
      </c>
      <c r="L25" s="219" t="s">
        <v>2</v>
      </c>
      <c r="M25" s="219" t="s">
        <v>2</v>
      </c>
      <c r="N25" s="233"/>
    </row>
    <row r="26" spans="1:14" x14ac:dyDescent="0.2">
      <c r="A26" s="217" t="s">
        <v>352</v>
      </c>
      <c r="B26" s="217" t="s">
        <v>990</v>
      </c>
      <c r="C26" s="221" t="s">
        <v>1</v>
      </c>
      <c r="D26" s="254" t="s">
        <v>1217</v>
      </c>
      <c r="E26" s="253"/>
      <c r="F26" s="155" t="s">
        <v>2</v>
      </c>
      <c r="G26" s="233"/>
      <c r="H26" s="233"/>
      <c r="I26" s="219" t="s">
        <v>2</v>
      </c>
      <c r="J26" s="219" t="s">
        <v>2</v>
      </c>
      <c r="K26" s="219" t="s">
        <v>2</v>
      </c>
      <c r="L26" s="219" t="s">
        <v>2</v>
      </c>
      <c r="M26" s="219" t="s">
        <v>2</v>
      </c>
      <c r="N26" s="233"/>
    </row>
    <row r="27" spans="1:14" x14ac:dyDescent="0.2">
      <c r="A27" s="217" t="s">
        <v>352</v>
      </c>
      <c r="B27" s="217" t="s">
        <v>1194</v>
      </c>
      <c r="C27" s="221" t="s">
        <v>1218</v>
      </c>
      <c r="D27" s="254" t="s">
        <v>993</v>
      </c>
      <c r="E27" s="253">
        <v>968.96800000000007</v>
      </c>
      <c r="F27" s="155" t="s">
        <v>3</v>
      </c>
      <c r="G27" s="233"/>
      <c r="H27" s="233"/>
      <c r="I27" s="219" t="s">
        <v>2</v>
      </c>
      <c r="J27" s="219" t="s">
        <v>2</v>
      </c>
      <c r="K27" s="219" t="s">
        <v>3</v>
      </c>
      <c r="L27" s="219" t="s">
        <v>3</v>
      </c>
      <c r="M27" s="219" t="s">
        <v>3</v>
      </c>
      <c r="N27" s="233"/>
    </row>
    <row r="28" spans="1:14" x14ac:dyDescent="0.2">
      <c r="A28" s="217" t="s">
        <v>352</v>
      </c>
      <c r="B28" s="217" t="s">
        <v>1194</v>
      </c>
      <c r="C28" s="221" t="s">
        <v>1219</v>
      </c>
      <c r="D28" s="254" t="s">
        <v>993</v>
      </c>
      <c r="E28" s="253">
        <v>1463.0000000000002</v>
      </c>
      <c r="F28" s="155" t="s">
        <v>3</v>
      </c>
      <c r="G28" s="233"/>
      <c r="H28" s="233"/>
      <c r="I28" s="219" t="s">
        <v>3</v>
      </c>
      <c r="J28" s="219" t="s">
        <v>3</v>
      </c>
      <c r="K28" s="219" t="s">
        <v>3</v>
      </c>
      <c r="L28" s="219" t="s">
        <v>2</v>
      </c>
      <c r="M28" s="219" t="s">
        <v>2</v>
      </c>
      <c r="N28" s="233"/>
    </row>
    <row r="29" spans="1:14" x14ac:dyDescent="0.2">
      <c r="A29" s="217" t="s">
        <v>352</v>
      </c>
      <c r="B29" s="217" t="s">
        <v>994</v>
      </c>
      <c r="C29" s="221" t="s">
        <v>995</v>
      </c>
      <c r="D29" s="254" t="s">
        <v>996</v>
      </c>
      <c r="E29" s="253">
        <v>453.14500000000004</v>
      </c>
      <c r="F29" s="155" t="s">
        <v>2</v>
      </c>
      <c r="G29" s="233"/>
      <c r="H29" s="233"/>
      <c r="I29" s="219" t="s">
        <v>2</v>
      </c>
      <c r="J29" s="219" t="s">
        <v>2</v>
      </c>
      <c r="K29" s="219" t="s">
        <v>3</v>
      </c>
      <c r="L29" s="219" t="s">
        <v>3</v>
      </c>
      <c r="M29" s="219" t="s">
        <v>3</v>
      </c>
      <c r="N29" s="233"/>
    </row>
    <row r="30" spans="1:14" x14ac:dyDescent="0.2">
      <c r="A30" s="217" t="s">
        <v>352</v>
      </c>
      <c r="B30" s="217" t="s">
        <v>994</v>
      </c>
      <c r="C30" s="221" t="s">
        <v>365</v>
      </c>
      <c r="D30" s="254" t="s">
        <v>996</v>
      </c>
      <c r="E30" s="253">
        <v>484.48400000000004</v>
      </c>
      <c r="F30" s="155" t="s">
        <v>3</v>
      </c>
      <c r="G30" s="233"/>
      <c r="H30" s="233"/>
      <c r="I30" s="219" t="s">
        <v>2</v>
      </c>
      <c r="J30" s="219" t="s">
        <v>2</v>
      </c>
      <c r="K30" s="219" t="s">
        <v>3</v>
      </c>
      <c r="L30" s="219" t="s">
        <v>3</v>
      </c>
      <c r="M30" s="219" t="s">
        <v>3</v>
      </c>
      <c r="N30" s="233"/>
    </row>
    <row r="31" spans="1:14" x14ac:dyDescent="0.2">
      <c r="A31" s="217" t="s">
        <v>352</v>
      </c>
      <c r="B31" s="217" t="s">
        <v>994</v>
      </c>
      <c r="C31" s="221" t="s">
        <v>1220</v>
      </c>
      <c r="D31" s="254" t="s">
        <v>1221</v>
      </c>
      <c r="E31" s="253">
        <v>332.64</v>
      </c>
      <c r="F31" s="155" t="s">
        <v>3</v>
      </c>
      <c r="G31" s="233"/>
      <c r="H31" s="233"/>
      <c r="I31" s="219" t="s">
        <v>3</v>
      </c>
      <c r="J31" s="219" t="s">
        <v>3</v>
      </c>
      <c r="K31" s="219" t="s">
        <v>2</v>
      </c>
      <c r="L31" s="219" t="s">
        <v>3</v>
      </c>
      <c r="M31" s="219" t="s">
        <v>3</v>
      </c>
      <c r="N31" s="233"/>
    </row>
    <row r="32" spans="1:14" x14ac:dyDescent="0.2">
      <c r="A32" s="217" t="s">
        <v>352</v>
      </c>
      <c r="B32" s="217" t="s">
        <v>994</v>
      </c>
      <c r="C32" s="221" t="s">
        <v>366</v>
      </c>
      <c r="D32" s="254" t="s">
        <v>996</v>
      </c>
      <c r="E32" s="253">
        <v>476.63000000000005</v>
      </c>
      <c r="F32" s="155" t="s">
        <v>3</v>
      </c>
      <c r="G32" s="233"/>
      <c r="H32" s="233"/>
      <c r="I32" s="219" t="s">
        <v>3</v>
      </c>
      <c r="J32" s="219" t="s">
        <v>3</v>
      </c>
      <c r="K32" s="219" t="s">
        <v>3</v>
      </c>
      <c r="L32" s="219" t="s">
        <v>2</v>
      </c>
      <c r="M32" s="219" t="s">
        <v>2</v>
      </c>
      <c r="N32" s="233"/>
    </row>
    <row r="33" spans="1:14" x14ac:dyDescent="0.2">
      <c r="A33" s="217" t="s">
        <v>352</v>
      </c>
      <c r="B33" s="217" t="s">
        <v>1195</v>
      </c>
      <c r="C33" s="221" t="s">
        <v>1222</v>
      </c>
      <c r="D33" s="254" t="s">
        <v>1195</v>
      </c>
      <c r="E33" s="253">
        <v>127.05000000000001</v>
      </c>
      <c r="F33" s="155" t="s">
        <v>3</v>
      </c>
      <c r="G33" s="233"/>
      <c r="H33" s="233"/>
      <c r="I33" s="219" t="s">
        <v>3</v>
      </c>
      <c r="J33" s="219" t="s">
        <v>3</v>
      </c>
      <c r="K33" s="219" t="s">
        <v>2</v>
      </c>
      <c r="L33" s="219" t="s">
        <v>3</v>
      </c>
      <c r="M33" s="219" t="s">
        <v>3</v>
      </c>
      <c r="N33" s="233"/>
    </row>
    <row r="34" spans="1:14" x14ac:dyDescent="0.2">
      <c r="A34" s="217" t="s">
        <v>352</v>
      </c>
      <c r="B34" s="217" t="s">
        <v>1195</v>
      </c>
      <c r="C34" s="221" t="s">
        <v>1223</v>
      </c>
      <c r="D34" s="254" t="s">
        <v>1195</v>
      </c>
      <c r="E34" s="253">
        <v>162.47</v>
      </c>
      <c r="F34" s="155" t="s">
        <v>3</v>
      </c>
      <c r="G34" s="233"/>
      <c r="H34" s="233"/>
      <c r="I34" s="219" t="s">
        <v>3</v>
      </c>
      <c r="J34" s="219" t="s">
        <v>3</v>
      </c>
      <c r="K34" s="219" t="s">
        <v>3</v>
      </c>
      <c r="L34" s="219" t="s">
        <v>2</v>
      </c>
      <c r="M34" s="219" t="s">
        <v>2</v>
      </c>
      <c r="N34" s="233"/>
    </row>
    <row r="35" spans="1:14" x14ac:dyDescent="0.2">
      <c r="A35" s="217" t="s">
        <v>352</v>
      </c>
      <c r="B35" s="217" t="s">
        <v>1196</v>
      </c>
      <c r="C35" s="221" t="s">
        <v>1224</v>
      </c>
      <c r="D35" s="254" t="s">
        <v>1225</v>
      </c>
      <c r="E35" s="253">
        <v>351.12</v>
      </c>
      <c r="F35" s="155" t="s">
        <v>3</v>
      </c>
      <c r="G35" s="233"/>
      <c r="H35" s="233"/>
      <c r="I35" s="219" t="s">
        <v>3</v>
      </c>
      <c r="J35" s="219" t="s">
        <v>3</v>
      </c>
      <c r="K35" s="219" t="s">
        <v>3</v>
      </c>
      <c r="L35" s="219" t="s">
        <v>2</v>
      </c>
      <c r="M35" s="219" t="s">
        <v>2</v>
      </c>
      <c r="N35" s="233"/>
    </row>
    <row r="36" spans="1:14" x14ac:dyDescent="0.2">
      <c r="A36" s="217" t="s">
        <v>352</v>
      </c>
      <c r="B36" s="217" t="s">
        <v>1196</v>
      </c>
      <c r="C36" s="221" t="s">
        <v>1226</v>
      </c>
      <c r="D36" s="254" t="s">
        <v>1227</v>
      </c>
      <c r="E36" s="253">
        <v>300.68500000000006</v>
      </c>
      <c r="F36" s="155" t="s">
        <v>3</v>
      </c>
      <c r="G36" s="233"/>
      <c r="H36" s="233"/>
      <c r="I36" s="219" t="s">
        <v>3</v>
      </c>
      <c r="J36" s="219" t="s">
        <v>3</v>
      </c>
      <c r="K36" s="219" t="s">
        <v>2</v>
      </c>
      <c r="L36" s="219" t="s">
        <v>3</v>
      </c>
      <c r="M36" s="219" t="s">
        <v>3</v>
      </c>
      <c r="N36" s="233"/>
    </row>
    <row r="37" spans="1:14" ht="25.5" x14ac:dyDescent="0.2">
      <c r="A37" s="217" t="s">
        <v>352</v>
      </c>
      <c r="B37" s="217" t="s">
        <v>999</v>
      </c>
      <c r="C37" s="221" t="s">
        <v>1228</v>
      </c>
      <c r="D37" s="254" t="s">
        <v>1229</v>
      </c>
      <c r="E37" s="253">
        <v>543.62</v>
      </c>
      <c r="F37" s="155" t="s">
        <v>3</v>
      </c>
      <c r="G37" s="233"/>
      <c r="H37" s="233"/>
      <c r="I37" s="219" t="s">
        <v>2</v>
      </c>
      <c r="J37" s="219" t="s">
        <v>2</v>
      </c>
      <c r="K37" s="219" t="s">
        <v>3</v>
      </c>
      <c r="L37" s="219" t="s">
        <v>3</v>
      </c>
      <c r="M37" s="219" t="s">
        <v>3</v>
      </c>
      <c r="N37" s="233"/>
    </row>
    <row r="38" spans="1:14" ht="38.25" x14ac:dyDescent="0.2">
      <c r="A38" s="217" t="s">
        <v>352</v>
      </c>
      <c r="B38" s="217" t="s">
        <v>1197</v>
      </c>
      <c r="C38" s="221" t="s">
        <v>1230</v>
      </c>
      <c r="D38" s="254" t="s">
        <v>1231</v>
      </c>
      <c r="E38" s="253">
        <v>543.62</v>
      </c>
      <c r="F38" s="155" t="s">
        <v>2</v>
      </c>
      <c r="G38" s="233"/>
      <c r="H38" s="233"/>
      <c r="I38" s="219" t="s">
        <v>3</v>
      </c>
      <c r="J38" s="219" t="s">
        <v>3</v>
      </c>
      <c r="K38" s="219" t="s">
        <v>3</v>
      </c>
      <c r="L38" s="219" t="s">
        <v>3</v>
      </c>
      <c r="M38" s="219" t="s">
        <v>3</v>
      </c>
      <c r="N38" s="233"/>
    </row>
    <row r="39" spans="1:14" s="209" customFormat="1" ht="12.6" customHeight="1" x14ac:dyDescent="0.2">
      <c r="A39" s="255"/>
      <c r="B39" s="255"/>
      <c r="C39" s="256"/>
      <c r="D39" s="257"/>
      <c r="E39" s="258"/>
      <c r="F39" s="245" t="s">
        <v>1853</v>
      </c>
      <c r="G39" s="245" t="s">
        <v>1854</v>
      </c>
      <c r="H39" s="245" t="s">
        <v>1855</v>
      </c>
      <c r="I39" s="245" t="s">
        <v>1856</v>
      </c>
      <c r="J39" s="245" t="s">
        <v>1857</v>
      </c>
      <c r="K39" s="245" t="s">
        <v>1858</v>
      </c>
      <c r="L39" s="245" t="s">
        <v>1859</v>
      </c>
      <c r="M39" s="245" t="s">
        <v>1860</v>
      </c>
      <c r="N39" s="245" t="s">
        <v>1861</v>
      </c>
    </row>
    <row r="40" spans="1:14" ht="20.100000000000001" customHeight="1" x14ac:dyDescent="0.2">
      <c r="A40" s="213" t="s">
        <v>33</v>
      </c>
      <c r="B40" s="213" t="s">
        <v>1192</v>
      </c>
      <c r="C40" s="213" t="s">
        <v>251</v>
      </c>
      <c r="D40" s="213" t="s">
        <v>252</v>
      </c>
      <c r="E40" s="214" t="s">
        <v>253</v>
      </c>
      <c r="F40" s="213" t="str">
        <f>_xlfn.XLOOKUP(F$39,Data!$A:$A,Data!$I:$I)</f>
        <v>bizhub 227</v>
      </c>
      <c r="G40" s="213" t="str">
        <f>_xlfn.XLOOKUP(G$39,Data!$A:$A,Data!$I:$I)</f>
        <v>bizhub 301i</v>
      </c>
      <c r="H40" s="213" t="str">
        <f>_xlfn.XLOOKUP(H$39,Data!$A:$A,Data!$I:$I)</f>
        <v>bizhub 361i</v>
      </c>
      <c r="I40" s="213" t="str">
        <f>_xlfn.XLOOKUP(I$39,Data!$A:$A,Data!$I:$I)</f>
        <v>bizhub 4051i</v>
      </c>
      <c r="J40" s="213" t="str">
        <f>_xlfn.XLOOKUP(J$39,Data!$A:$A,Data!$I:$I)</f>
        <v>bizhub 451i</v>
      </c>
      <c r="K40" s="213" t="str">
        <f>_xlfn.XLOOKUP(K$39,Data!$A:$A,Data!$I:$I)</f>
        <v>bizhub 551i</v>
      </c>
      <c r="L40" s="213" t="str">
        <f>_xlfn.XLOOKUP(L$39,Data!$A:$A,Data!$I:$I)</f>
        <v>bizhub 651i</v>
      </c>
      <c r="M40" s="213" t="str">
        <f>_xlfn.XLOOKUP(M$39,Data!$A:$A,Data!$I:$I)</f>
        <v>bizhub 751i</v>
      </c>
      <c r="N40" s="215" t="str">
        <f>_xlfn.XLOOKUP(N$39,Data!$A:$A,Data!$I:$I)</f>
        <v>Not Offered</v>
      </c>
    </row>
    <row r="41" spans="1:14" x14ac:dyDescent="0.2">
      <c r="A41" s="217" t="s">
        <v>9</v>
      </c>
      <c r="B41" s="217" t="s">
        <v>1012</v>
      </c>
      <c r="C41" s="217" t="s">
        <v>1039</v>
      </c>
      <c r="D41" s="259" t="s">
        <v>1040</v>
      </c>
      <c r="E41" s="253">
        <v>534.36</v>
      </c>
      <c r="F41" s="185" t="s">
        <v>3</v>
      </c>
      <c r="G41" s="185" t="s">
        <v>2</v>
      </c>
      <c r="H41" s="185" t="s">
        <v>2</v>
      </c>
      <c r="I41" s="185" t="s">
        <v>2</v>
      </c>
      <c r="J41" s="185" t="s">
        <v>2</v>
      </c>
      <c r="K41" s="185" t="s">
        <v>2</v>
      </c>
      <c r="L41" s="185" t="s">
        <v>2</v>
      </c>
      <c r="M41" s="185" t="s">
        <v>2</v>
      </c>
      <c r="N41" s="220"/>
    </row>
    <row r="42" spans="1:14" x14ac:dyDescent="0.2">
      <c r="A42" s="217" t="s">
        <v>9</v>
      </c>
      <c r="B42" s="217" t="s">
        <v>968</v>
      </c>
      <c r="C42" s="217" t="s">
        <v>374</v>
      </c>
      <c r="D42" s="259" t="s">
        <v>1041</v>
      </c>
      <c r="E42" s="253">
        <v>174.2</v>
      </c>
      <c r="F42" s="185" t="s">
        <v>3</v>
      </c>
      <c r="G42" s="185" t="s">
        <v>2</v>
      </c>
      <c r="H42" s="185" t="s">
        <v>3</v>
      </c>
      <c r="I42" s="185" t="s">
        <v>2</v>
      </c>
      <c r="J42" s="185" t="s">
        <v>3</v>
      </c>
      <c r="K42" s="185" t="s">
        <v>3</v>
      </c>
      <c r="L42" s="185" t="s">
        <v>3</v>
      </c>
      <c r="M42" s="185" t="s">
        <v>3</v>
      </c>
      <c r="N42" s="233"/>
    </row>
    <row r="43" spans="1:14" x14ac:dyDescent="0.2">
      <c r="A43" s="217" t="s">
        <v>9</v>
      </c>
      <c r="B43" s="217" t="s">
        <v>968</v>
      </c>
      <c r="C43" s="217" t="s">
        <v>1018</v>
      </c>
      <c r="D43" s="259" t="s">
        <v>376</v>
      </c>
      <c r="E43" s="253">
        <v>144.77000000000001</v>
      </c>
      <c r="F43" s="185" t="s">
        <v>3</v>
      </c>
      <c r="G43" s="185" t="s">
        <v>3</v>
      </c>
      <c r="H43" s="185" t="s">
        <v>3</v>
      </c>
      <c r="I43" s="185" t="s">
        <v>2</v>
      </c>
      <c r="J43" s="185" t="s">
        <v>3</v>
      </c>
      <c r="K43" s="185" t="s">
        <v>3</v>
      </c>
      <c r="L43" s="185" t="s">
        <v>3</v>
      </c>
      <c r="M43" s="185" t="s">
        <v>3</v>
      </c>
      <c r="N43" s="233"/>
    </row>
    <row r="44" spans="1:14" x14ac:dyDescent="0.2">
      <c r="A44" s="217" t="s">
        <v>9</v>
      </c>
      <c r="B44" s="217" t="s">
        <v>968</v>
      </c>
      <c r="C44" s="217" t="s">
        <v>1019</v>
      </c>
      <c r="D44" s="259" t="s">
        <v>1028</v>
      </c>
      <c r="E44" s="253">
        <v>94.16</v>
      </c>
      <c r="F44" s="185" t="s">
        <v>3</v>
      </c>
      <c r="G44" s="185" t="s">
        <v>3</v>
      </c>
      <c r="H44" s="185" t="s">
        <v>3</v>
      </c>
      <c r="I44" s="185" t="s">
        <v>2</v>
      </c>
      <c r="J44" s="185" t="s">
        <v>3</v>
      </c>
      <c r="K44" s="185" t="s">
        <v>3</v>
      </c>
      <c r="L44" s="185" t="s">
        <v>3</v>
      </c>
      <c r="M44" s="185" t="s">
        <v>3</v>
      </c>
      <c r="N44" s="233"/>
    </row>
    <row r="45" spans="1:14" x14ac:dyDescent="0.2">
      <c r="A45" s="217" t="s">
        <v>9</v>
      </c>
      <c r="B45" s="217" t="s">
        <v>968</v>
      </c>
      <c r="C45" s="217" t="s">
        <v>1042</v>
      </c>
      <c r="D45" s="259" t="s">
        <v>1043</v>
      </c>
      <c r="E45" s="253">
        <v>132.41999999999999</v>
      </c>
      <c r="F45" s="185" t="s">
        <v>3</v>
      </c>
      <c r="G45" s="185" t="s">
        <v>2</v>
      </c>
      <c r="H45" s="185" t="s">
        <v>2</v>
      </c>
      <c r="I45" s="185" t="s">
        <v>3</v>
      </c>
      <c r="J45" s="185" t="s">
        <v>2</v>
      </c>
      <c r="K45" s="185" t="s">
        <v>2</v>
      </c>
      <c r="L45" s="185" t="s">
        <v>2</v>
      </c>
      <c r="M45" s="185" t="s">
        <v>3</v>
      </c>
      <c r="N45" s="233"/>
    </row>
    <row r="46" spans="1:14" x14ac:dyDescent="0.2">
      <c r="A46" s="217" t="s">
        <v>9</v>
      </c>
      <c r="B46" s="217" t="s">
        <v>968</v>
      </c>
      <c r="C46" s="217" t="s">
        <v>255</v>
      </c>
      <c r="D46" s="259" t="s">
        <v>1044</v>
      </c>
      <c r="E46" s="253">
        <v>120.05</v>
      </c>
      <c r="F46" s="185" t="s">
        <v>3</v>
      </c>
      <c r="G46" s="185" t="s">
        <v>2</v>
      </c>
      <c r="H46" s="185" t="s">
        <v>2</v>
      </c>
      <c r="I46" s="185" t="s">
        <v>3</v>
      </c>
      <c r="J46" s="185" t="s">
        <v>2</v>
      </c>
      <c r="K46" s="185" t="s">
        <v>2</v>
      </c>
      <c r="L46" s="185" t="s">
        <v>2</v>
      </c>
      <c r="M46" s="185" t="s">
        <v>3</v>
      </c>
      <c r="N46" s="233"/>
    </row>
    <row r="47" spans="1:14" x14ac:dyDescent="0.2">
      <c r="A47" s="217" t="s">
        <v>9</v>
      </c>
      <c r="B47" s="217" t="s">
        <v>968</v>
      </c>
      <c r="C47" s="217" t="s">
        <v>1232</v>
      </c>
      <c r="D47" s="259" t="s">
        <v>1233</v>
      </c>
      <c r="E47" s="253">
        <v>132.41999999999999</v>
      </c>
      <c r="F47" s="185" t="s">
        <v>2</v>
      </c>
      <c r="G47" s="185" t="s">
        <v>3</v>
      </c>
      <c r="H47" s="185" t="s">
        <v>3</v>
      </c>
      <c r="I47" s="185" t="s">
        <v>3</v>
      </c>
      <c r="J47" s="185" t="s">
        <v>3</v>
      </c>
      <c r="K47" s="185" t="s">
        <v>3</v>
      </c>
      <c r="L47" s="185" t="s">
        <v>3</v>
      </c>
      <c r="M47" s="185" t="s">
        <v>3</v>
      </c>
      <c r="N47" s="233"/>
    </row>
    <row r="48" spans="1:14" x14ac:dyDescent="0.2">
      <c r="A48" s="217" t="s">
        <v>9</v>
      </c>
      <c r="B48" s="217" t="s">
        <v>968</v>
      </c>
      <c r="C48" s="217" t="s">
        <v>1045</v>
      </c>
      <c r="D48" s="259" t="s">
        <v>1046</v>
      </c>
      <c r="E48" s="253">
        <v>1909.09</v>
      </c>
      <c r="F48" s="185" t="s">
        <v>3</v>
      </c>
      <c r="G48" s="185" t="s">
        <v>3</v>
      </c>
      <c r="H48" s="185" t="s">
        <v>3</v>
      </c>
      <c r="I48" s="185" t="s">
        <v>3</v>
      </c>
      <c r="J48" s="185" t="s">
        <v>2</v>
      </c>
      <c r="K48" s="185" t="s">
        <v>2</v>
      </c>
      <c r="L48" s="185" t="s">
        <v>2</v>
      </c>
      <c r="M48" s="185" t="s">
        <v>3</v>
      </c>
      <c r="N48" s="233"/>
    </row>
    <row r="49" spans="1:14" x14ac:dyDescent="0.2">
      <c r="A49" s="217" t="s">
        <v>9</v>
      </c>
      <c r="B49" s="217" t="s">
        <v>968</v>
      </c>
      <c r="C49" s="217" t="s">
        <v>1047</v>
      </c>
      <c r="D49" s="259" t="s">
        <v>1048</v>
      </c>
      <c r="E49" s="253">
        <v>1909.09</v>
      </c>
      <c r="F49" s="185" t="s">
        <v>3</v>
      </c>
      <c r="G49" s="185" t="s">
        <v>3</v>
      </c>
      <c r="H49" s="185" t="s">
        <v>3</v>
      </c>
      <c r="I49" s="185" t="s">
        <v>3</v>
      </c>
      <c r="J49" s="185" t="s">
        <v>3</v>
      </c>
      <c r="K49" s="185" t="s">
        <v>3</v>
      </c>
      <c r="L49" s="185" t="s">
        <v>3</v>
      </c>
      <c r="M49" s="185" t="s">
        <v>2</v>
      </c>
      <c r="N49" s="233"/>
    </row>
    <row r="50" spans="1:14" x14ac:dyDescent="0.2">
      <c r="A50" s="217" t="s">
        <v>9</v>
      </c>
      <c r="B50" s="217" t="s">
        <v>968</v>
      </c>
      <c r="C50" s="217" t="s">
        <v>1049</v>
      </c>
      <c r="D50" s="259" t="s">
        <v>1050</v>
      </c>
      <c r="E50" s="253">
        <v>1029.8800000000001</v>
      </c>
      <c r="F50" s="185" t="s">
        <v>3</v>
      </c>
      <c r="G50" s="185" t="s">
        <v>2</v>
      </c>
      <c r="H50" s="185" t="s">
        <v>2</v>
      </c>
      <c r="I50" s="185" t="s">
        <v>3</v>
      </c>
      <c r="J50" s="185" t="s">
        <v>2</v>
      </c>
      <c r="K50" s="185" t="s">
        <v>2</v>
      </c>
      <c r="L50" s="185" t="s">
        <v>2</v>
      </c>
      <c r="M50" s="185" t="s">
        <v>3</v>
      </c>
      <c r="N50" s="233"/>
    </row>
    <row r="51" spans="1:14" x14ac:dyDescent="0.2">
      <c r="A51" s="217" t="s">
        <v>9</v>
      </c>
      <c r="B51" s="217" t="s">
        <v>968</v>
      </c>
      <c r="C51" s="217" t="s">
        <v>1051</v>
      </c>
      <c r="D51" s="259" t="s">
        <v>1052</v>
      </c>
      <c r="E51" s="253">
        <v>1029.8800000000001</v>
      </c>
      <c r="F51" s="185" t="s">
        <v>3</v>
      </c>
      <c r="G51" s="185" t="s">
        <v>3</v>
      </c>
      <c r="H51" s="185" t="s">
        <v>3</v>
      </c>
      <c r="I51" s="185" t="s">
        <v>3</v>
      </c>
      <c r="J51" s="185" t="s">
        <v>3</v>
      </c>
      <c r="K51" s="185" t="s">
        <v>3</v>
      </c>
      <c r="L51" s="185" t="s">
        <v>3</v>
      </c>
      <c r="M51" s="185" t="s">
        <v>2</v>
      </c>
      <c r="N51" s="233"/>
    </row>
    <row r="52" spans="1:14" x14ac:dyDescent="0.2">
      <c r="A52" s="217" t="s">
        <v>9</v>
      </c>
      <c r="B52" s="217" t="s">
        <v>968</v>
      </c>
      <c r="C52" s="217" t="s">
        <v>256</v>
      </c>
      <c r="D52" s="259" t="s">
        <v>1053</v>
      </c>
      <c r="E52" s="253">
        <v>243.63</v>
      </c>
      <c r="F52" s="185" t="s">
        <v>3</v>
      </c>
      <c r="G52" s="185" t="s">
        <v>2</v>
      </c>
      <c r="H52" s="185" t="s">
        <v>2</v>
      </c>
      <c r="I52" s="185" t="s">
        <v>3</v>
      </c>
      <c r="J52" s="185" t="s">
        <v>2</v>
      </c>
      <c r="K52" s="185" t="s">
        <v>2</v>
      </c>
      <c r="L52" s="185" t="s">
        <v>2</v>
      </c>
      <c r="M52" s="185" t="s">
        <v>2</v>
      </c>
      <c r="N52" s="233"/>
    </row>
    <row r="53" spans="1:14" x14ac:dyDescent="0.2">
      <c r="A53" s="217" t="s">
        <v>9</v>
      </c>
      <c r="B53" s="217" t="s">
        <v>968</v>
      </c>
      <c r="C53" s="217" t="s">
        <v>278</v>
      </c>
      <c r="D53" s="259" t="s">
        <v>1234</v>
      </c>
      <c r="E53" s="253">
        <v>570.26</v>
      </c>
      <c r="F53" s="185" t="s">
        <v>2</v>
      </c>
      <c r="G53" s="185" t="s">
        <v>3</v>
      </c>
      <c r="H53" s="185" t="s">
        <v>3</v>
      </c>
      <c r="I53" s="185" t="s">
        <v>3</v>
      </c>
      <c r="J53" s="185" t="s">
        <v>3</v>
      </c>
      <c r="K53" s="185" t="s">
        <v>3</v>
      </c>
      <c r="L53" s="185" t="s">
        <v>3</v>
      </c>
      <c r="M53" s="185" t="s">
        <v>3</v>
      </c>
      <c r="N53" s="233"/>
    </row>
    <row r="54" spans="1:14" x14ac:dyDescent="0.2">
      <c r="A54" s="217" t="s">
        <v>9</v>
      </c>
      <c r="B54" s="217" t="s">
        <v>968</v>
      </c>
      <c r="C54" s="217" t="s">
        <v>1054</v>
      </c>
      <c r="D54" s="259" t="s">
        <v>1055</v>
      </c>
      <c r="E54" s="253">
        <v>570.26</v>
      </c>
      <c r="F54" s="185" t="s">
        <v>3</v>
      </c>
      <c r="G54" s="185" t="s">
        <v>2</v>
      </c>
      <c r="H54" s="185" t="s">
        <v>2</v>
      </c>
      <c r="I54" s="185" t="s">
        <v>3</v>
      </c>
      <c r="J54" s="185" t="s">
        <v>2</v>
      </c>
      <c r="K54" s="185" t="s">
        <v>2</v>
      </c>
      <c r="L54" s="185" t="s">
        <v>2</v>
      </c>
      <c r="M54" s="185" t="s">
        <v>3</v>
      </c>
      <c r="N54" s="233"/>
    </row>
    <row r="55" spans="1:14" x14ac:dyDescent="0.2">
      <c r="A55" s="217" t="s">
        <v>9</v>
      </c>
      <c r="B55" s="217" t="s">
        <v>968</v>
      </c>
      <c r="C55" s="217" t="s">
        <v>279</v>
      </c>
      <c r="D55" s="259" t="s">
        <v>1235</v>
      </c>
      <c r="E55" s="253">
        <v>570.26</v>
      </c>
      <c r="F55" s="185" t="s">
        <v>2</v>
      </c>
      <c r="G55" s="185" t="s">
        <v>3</v>
      </c>
      <c r="H55" s="185" t="s">
        <v>3</v>
      </c>
      <c r="I55" s="185" t="s">
        <v>3</v>
      </c>
      <c r="J55" s="185" t="s">
        <v>3</v>
      </c>
      <c r="K55" s="185" t="s">
        <v>3</v>
      </c>
      <c r="L55" s="185" t="s">
        <v>3</v>
      </c>
      <c r="M55" s="185" t="s">
        <v>3</v>
      </c>
      <c r="N55" s="233"/>
    </row>
    <row r="56" spans="1:14" x14ac:dyDescent="0.2">
      <c r="A56" s="217" t="s">
        <v>9</v>
      </c>
      <c r="B56" s="217" t="s">
        <v>968</v>
      </c>
      <c r="C56" s="217" t="s">
        <v>1056</v>
      </c>
      <c r="D56" s="259" t="s">
        <v>1057</v>
      </c>
      <c r="E56" s="253">
        <v>570.26</v>
      </c>
      <c r="F56" s="185" t="s">
        <v>3</v>
      </c>
      <c r="G56" s="185" t="s">
        <v>2</v>
      </c>
      <c r="H56" s="185" t="s">
        <v>2</v>
      </c>
      <c r="I56" s="185" t="s">
        <v>3</v>
      </c>
      <c r="J56" s="185" t="s">
        <v>2</v>
      </c>
      <c r="K56" s="185" t="s">
        <v>2</v>
      </c>
      <c r="L56" s="185" t="s">
        <v>2</v>
      </c>
      <c r="M56" s="185" t="s">
        <v>3</v>
      </c>
      <c r="N56" s="233"/>
    </row>
    <row r="57" spans="1:14" ht="25.5" x14ac:dyDescent="0.2">
      <c r="A57" s="217" t="s">
        <v>9</v>
      </c>
      <c r="B57" s="217" t="s">
        <v>968</v>
      </c>
      <c r="C57" s="217" t="s">
        <v>1058</v>
      </c>
      <c r="D57" s="259" t="s">
        <v>1059</v>
      </c>
      <c r="E57" s="253">
        <v>912.18</v>
      </c>
      <c r="F57" s="185" t="s">
        <v>3</v>
      </c>
      <c r="G57" s="185" t="s">
        <v>2</v>
      </c>
      <c r="H57" s="185" t="s">
        <v>2</v>
      </c>
      <c r="I57" s="185" t="s">
        <v>3</v>
      </c>
      <c r="J57" s="185" t="s">
        <v>2</v>
      </c>
      <c r="K57" s="185" t="s">
        <v>2</v>
      </c>
      <c r="L57" s="185" t="s">
        <v>2</v>
      </c>
      <c r="M57" s="185" t="s">
        <v>3</v>
      </c>
      <c r="N57" s="233"/>
    </row>
    <row r="58" spans="1:14" x14ac:dyDescent="0.2">
      <c r="A58" s="217" t="s">
        <v>9</v>
      </c>
      <c r="B58" s="217" t="s">
        <v>975</v>
      </c>
      <c r="C58" s="217" t="s">
        <v>1236</v>
      </c>
      <c r="D58" s="259" t="s">
        <v>1029</v>
      </c>
      <c r="E58" s="253">
        <v>187.14</v>
      </c>
      <c r="F58" s="185" t="s">
        <v>3</v>
      </c>
      <c r="G58" s="185" t="s">
        <v>3</v>
      </c>
      <c r="H58" s="185" t="s">
        <v>3</v>
      </c>
      <c r="I58" s="185" t="s">
        <v>2</v>
      </c>
      <c r="J58" s="185" t="s">
        <v>3</v>
      </c>
      <c r="K58" s="185" t="s">
        <v>3</v>
      </c>
      <c r="L58" s="185" t="s">
        <v>3</v>
      </c>
      <c r="M58" s="185" t="s">
        <v>3</v>
      </c>
      <c r="N58" s="233"/>
    </row>
    <row r="59" spans="1:14" ht="25.5" x14ac:dyDescent="0.2">
      <c r="A59" s="217" t="s">
        <v>9</v>
      </c>
      <c r="B59" s="217" t="s">
        <v>975</v>
      </c>
      <c r="C59" s="217" t="s">
        <v>1062</v>
      </c>
      <c r="D59" s="259" t="s">
        <v>1063</v>
      </c>
      <c r="E59" s="253">
        <v>187.14</v>
      </c>
      <c r="F59" s="185" t="s">
        <v>3</v>
      </c>
      <c r="G59" s="185" t="s">
        <v>2</v>
      </c>
      <c r="H59" s="185" t="s">
        <v>2</v>
      </c>
      <c r="I59" s="185" t="s">
        <v>3</v>
      </c>
      <c r="J59" s="185" t="s">
        <v>3</v>
      </c>
      <c r="K59" s="185" t="s">
        <v>3</v>
      </c>
      <c r="L59" s="185" t="s">
        <v>2</v>
      </c>
      <c r="M59" s="185" t="s">
        <v>3</v>
      </c>
      <c r="N59" s="233"/>
    </row>
    <row r="60" spans="1:14" x14ac:dyDescent="0.2">
      <c r="A60" s="217" t="s">
        <v>9</v>
      </c>
      <c r="B60" s="217" t="s">
        <v>975</v>
      </c>
      <c r="C60" s="217" t="s">
        <v>1064</v>
      </c>
      <c r="D60" s="259" t="s">
        <v>1237</v>
      </c>
      <c r="E60" s="253">
        <v>585.54</v>
      </c>
      <c r="F60" s="185" t="s">
        <v>3</v>
      </c>
      <c r="G60" s="185" t="s">
        <v>2</v>
      </c>
      <c r="H60" s="185" t="s">
        <v>2</v>
      </c>
      <c r="I60" s="185" t="s">
        <v>3</v>
      </c>
      <c r="J60" s="185" t="s">
        <v>3</v>
      </c>
      <c r="K60" s="185" t="s">
        <v>3</v>
      </c>
      <c r="L60" s="185" t="s">
        <v>3</v>
      </c>
      <c r="M60" s="185" t="s">
        <v>3</v>
      </c>
      <c r="N60" s="233"/>
    </row>
    <row r="61" spans="1:14" x14ac:dyDescent="0.2">
      <c r="A61" s="217" t="s">
        <v>9</v>
      </c>
      <c r="B61" s="217" t="s">
        <v>975</v>
      </c>
      <c r="C61" s="217" t="s">
        <v>280</v>
      </c>
      <c r="D61" s="259" t="s">
        <v>1238</v>
      </c>
      <c r="E61" s="253">
        <v>674.99</v>
      </c>
      <c r="F61" s="185" t="s">
        <v>2</v>
      </c>
      <c r="G61" s="185" t="s">
        <v>2</v>
      </c>
      <c r="H61" s="185" t="s">
        <v>3</v>
      </c>
      <c r="I61" s="185" t="s">
        <v>3</v>
      </c>
      <c r="J61" s="185" t="s">
        <v>3</v>
      </c>
      <c r="K61" s="185" t="s">
        <v>3</v>
      </c>
      <c r="L61" s="185" t="s">
        <v>3</v>
      </c>
      <c r="M61" s="185" t="s">
        <v>3</v>
      </c>
      <c r="N61" s="233"/>
    </row>
    <row r="62" spans="1:14" x14ac:dyDescent="0.2">
      <c r="A62" s="217" t="s">
        <v>9</v>
      </c>
      <c r="B62" s="217" t="s">
        <v>975</v>
      </c>
      <c r="C62" s="217" t="s">
        <v>1066</v>
      </c>
      <c r="D62" s="259" t="s">
        <v>1239</v>
      </c>
      <c r="E62" s="253">
        <v>585.55999999999995</v>
      </c>
      <c r="F62" s="185" t="s">
        <v>3</v>
      </c>
      <c r="G62" s="185" t="s">
        <v>3</v>
      </c>
      <c r="H62" s="185" t="s">
        <v>3</v>
      </c>
      <c r="I62" s="185" t="s">
        <v>3</v>
      </c>
      <c r="J62" s="185" t="s">
        <v>2</v>
      </c>
      <c r="K62" s="185" t="s">
        <v>2</v>
      </c>
      <c r="L62" s="185" t="s">
        <v>3</v>
      </c>
      <c r="M62" s="185" t="s">
        <v>3</v>
      </c>
      <c r="N62" s="233"/>
    </row>
    <row r="63" spans="1:14" x14ac:dyDescent="0.2">
      <c r="A63" s="217" t="s">
        <v>9</v>
      </c>
      <c r="B63" s="217" t="s">
        <v>975</v>
      </c>
      <c r="C63" s="217" t="s">
        <v>281</v>
      </c>
      <c r="D63" s="259" t="s">
        <v>1240</v>
      </c>
      <c r="E63" s="253">
        <v>810.95</v>
      </c>
      <c r="F63" s="185" t="s">
        <v>2</v>
      </c>
      <c r="G63" s="185" t="s">
        <v>3</v>
      </c>
      <c r="H63" s="185" t="s">
        <v>3</v>
      </c>
      <c r="I63" s="185" t="s">
        <v>3</v>
      </c>
      <c r="J63" s="185" t="s">
        <v>3</v>
      </c>
      <c r="K63" s="185" t="s">
        <v>3</v>
      </c>
      <c r="L63" s="185" t="s">
        <v>3</v>
      </c>
      <c r="M63" s="185" t="s">
        <v>3</v>
      </c>
      <c r="N63" s="233"/>
    </row>
    <row r="64" spans="1:14" ht="25.5" x14ac:dyDescent="0.2">
      <c r="A64" s="217" t="s">
        <v>9</v>
      </c>
      <c r="B64" s="217" t="s">
        <v>975</v>
      </c>
      <c r="C64" s="217" t="s">
        <v>282</v>
      </c>
      <c r="D64" s="259" t="s">
        <v>1241</v>
      </c>
      <c r="E64" s="253">
        <v>1309.42</v>
      </c>
      <c r="F64" s="185" t="s">
        <v>2</v>
      </c>
      <c r="G64" s="185" t="s">
        <v>3</v>
      </c>
      <c r="H64" s="185" t="s">
        <v>3</v>
      </c>
      <c r="I64" s="185" t="s">
        <v>3</v>
      </c>
      <c r="J64" s="185" t="s">
        <v>3</v>
      </c>
      <c r="K64" s="185" t="s">
        <v>3</v>
      </c>
      <c r="L64" s="185" t="s">
        <v>3</v>
      </c>
      <c r="M64" s="185" t="s">
        <v>3</v>
      </c>
      <c r="N64" s="233"/>
    </row>
    <row r="65" spans="1:14" x14ac:dyDescent="0.2">
      <c r="A65" s="217" t="s">
        <v>9</v>
      </c>
      <c r="B65" s="217" t="s">
        <v>975</v>
      </c>
      <c r="C65" s="217" t="s">
        <v>1068</v>
      </c>
      <c r="D65" s="259" t="s">
        <v>1069</v>
      </c>
      <c r="E65" s="253">
        <v>809.19</v>
      </c>
      <c r="F65" s="185" t="s">
        <v>3</v>
      </c>
      <c r="G65" s="185" t="s">
        <v>2</v>
      </c>
      <c r="H65" s="185" t="s">
        <v>2</v>
      </c>
      <c r="I65" s="185" t="s">
        <v>3</v>
      </c>
      <c r="J65" s="185" t="s">
        <v>2</v>
      </c>
      <c r="K65" s="185" t="s">
        <v>2</v>
      </c>
      <c r="L65" s="185" t="s">
        <v>2</v>
      </c>
      <c r="M65" s="185" t="s">
        <v>3</v>
      </c>
      <c r="N65" s="233"/>
    </row>
    <row r="66" spans="1:14" ht="25.5" x14ac:dyDescent="0.2">
      <c r="A66" s="217" t="s">
        <v>9</v>
      </c>
      <c r="B66" s="217" t="s">
        <v>975</v>
      </c>
      <c r="C66" s="217" t="s">
        <v>1070</v>
      </c>
      <c r="D66" s="259" t="s">
        <v>1071</v>
      </c>
      <c r="E66" s="253">
        <v>1307.6600000000001</v>
      </c>
      <c r="F66" s="185" t="s">
        <v>3</v>
      </c>
      <c r="G66" s="185" t="s">
        <v>2</v>
      </c>
      <c r="H66" s="185" t="s">
        <v>2</v>
      </c>
      <c r="I66" s="185" t="s">
        <v>3</v>
      </c>
      <c r="J66" s="185" t="s">
        <v>2</v>
      </c>
      <c r="K66" s="185" t="s">
        <v>2</v>
      </c>
      <c r="L66" s="185" t="s">
        <v>2</v>
      </c>
      <c r="M66" s="185" t="s">
        <v>3</v>
      </c>
      <c r="N66" s="233"/>
    </row>
    <row r="67" spans="1:14" x14ac:dyDescent="0.2">
      <c r="A67" s="217" t="s">
        <v>9</v>
      </c>
      <c r="B67" s="217" t="s">
        <v>975</v>
      </c>
      <c r="C67" s="217" t="s">
        <v>1072</v>
      </c>
      <c r="D67" s="259" t="s">
        <v>1073</v>
      </c>
      <c r="E67" s="253">
        <v>1709.6</v>
      </c>
      <c r="F67" s="185" t="s">
        <v>3</v>
      </c>
      <c r="G67" s="185" t="s">
        <v>3</v>
      </c>
      <c r="H67" s="185" t="s">
        <v>3</v>
      </c>
      <c r="I67" s="185" t="s">
        <v>3</v>
      </c>
      <c r="J67" s="185" t="s">
        <v>2</v>
      </c>
      <c r="K67" s="185" t="s">
        <v>2</v>
      </c>
      <c r="L67" s="185" t="s">
        <v>2</v>
      </c>
      <c r="M67" s="185" t="s">
        <v>3</v>
      </c>
      <c r="N67" s="233"/>
    </row>
    <row r="68" spans="1:14" ht="25.5" x14ac:dyDescent="0.2">
      <c r="A68" s="217" t="s">
        <v>9</v>
      </c>
      <c r="B68" s="217" t="s">
        <v>975</v>
      </c>
      <c r="C68" s="217" t="s">
        <v>1074</v>
      </c>
      <c r="D68" s="259" t="s">
        <v>1075</v>
      </c>
      <c r="E68" s="253">
        <v>2607.0700000000002</v>
      </c>
      <c r="F68" s="185" t="s">
        <v>3</v>
      </c>
      <c r="G68" s="185" t="s">
        <v>3</v>
      </c>
      <c r="H68" s="185" t="s">
        <v>3</v>
      </c>
      <c r="I68" s="185" t="s">
        <v>3</v>
      </c>
      <c r="J68" s="185" t="s">
        <v>2</v>
      </c>
      <c r="K68" s="185" t="s">
        <v>2</v>
      </c>
      <c r="L68" s="185" t="s">
        <v>2</v>
      </c>
      <c r="M68" s="185" t="s">
        <v>3</v>
      </c>
      <c r="N68" s="233"/>
    </row>
    <row r="69" spans="1:14" ht="25.5" x14ac:dyDescent="0.2">
      <c r="A69" s="217" t="s">
        <v>9</v>
      </c>
      <c r="B69" s="217" t="s">
        <v>975</v>
      </c>
      <c r="C69" s="217" t="s">
        <v>1076</v>
      </c>
      <c r="D69" s="259" t="s">
        <v>1077</v>
      </c>
      <c r="E69" s="253">
        <v>907.47</v>
      </c>
      <c r="F69" s="185" t="s">
        <v>3</v>
      </c>
      <c r="G69" s="185" t="s">
        <v>3</v>
      </c>
      <c r="H69" s="185" t="s">
        <v>3</v>
      </c>
      <c r="I69" s="185" t="s">
        <v>3</v>
      </c>
      <c r="J69" s="185" t="s">
        <v>3</v>
      </c>
      <c r="K69" s="185" t="s">
        <v>3</v>
      </c>
      <c r="L69" s="185" t="s">
        <v>3</v>
      </c>
      <c r="M69" s="185" t="s">
        <v>2</v>
      </c>
      <c r="N69" s="233"/>
    </row>
    <row r="70" spans="1:14" ht="25.5" x14ac:dyDescent="0.2">
      <c r="A70" s="217" t="s">
        <v>9</v>
      </c>
      <c r="B70" s="217" t="s">
        <v>975</v>
      </c>
      <c r="C70" s="217" t="s">
        <v>1078</v>
      </c>
      <c r="D70" s="259" t="s">
        <v>1079</v>
      </c>
      <c r="E70" s="253">
        <v>1405.93</v>
      </c>
      <c r="F70" s="185" t="s">
        <v>3</v>
      </c>
      <c r="G70" s="185" t="s">
        <v>3</v>
      </c>
      <c r="H70" s="185" t="s">
        <v>3</v>
      </c>
      <c r="I70" s="185" t="s">
        <v>3</v>
      </c>
      <c r="J70" s="185" t="s">
        <v>3</v>
      </c>
      <c r="K70" s="185" t="s">
        <v>3</v>
      </c>
      <c r="L70" s="185" t="s">
        <v>3</v>
      </c>
      <c r="M70" s="185" t="s">
        <v>2</v>
      </c>
      <c r="N70" s="233"/>
    </row>
    <row r="71" spans="1:14" ht="25.5" x14ac:dyDescent="0.2">
      <c r="A71" s="217" t="s">
        <v>9</v>
      </c>
      <c r="B71" s="217" t="s">
        <v>975</v>
      </c>
      <c r="C71" s="217" t="s">
        <v>1080</v>
      </c>
      <c r="D71" s="259" t="s">
        <v>1081</v>
      </c>
      <c r="E71" s="253">
        <v>1807.87</v>
      </c>
      <c r="F71" s="185" t="s">
        <v>3</v>
      </c>
      <c r="G71" s="185" t="s">
        <v>3</v>
      </c>
      <c r="H71" s="185" t="s">
        <v>3</v>
      </c>
      <c r="I71" s="185" t="s">
        <v>3</v>
      </c>
      <c r="J71" s="185" t="s">
        <v>3</v>
      </c>
      <c r="K71" s="185" t="s">
        <v>3</v>
      </c>
      <c r="L71" s="185" t="s">
        <v>3</v>
      </c>
      <c r="M71" s="185" t="s">
        <v>2</v>
      </c>
      <c r="N71" s="233"/>
    </row>
    <row r="72" spans="1:14" ht="25.5" x14ac:dyDescent="0.2">
      <c r="A72" s="217" t="s">
        <v>9</v>
      </c>
      <c r="B72" s="217" t="s">
        <v>975</v>
      </c>
      <c r="C72" s="217" t="s">
        <v>1082</v>
      </c>
      <c r="D72" s="259" t="s">
        <v>1083</v>
      </c>
      <c r="E72" s="253">
        <v>2705.34</v>
      </c>
      <c r="F72" s="185" t="s">
        <v>3</v>
      </c>
      <c r="G72" s="185" t="s">
        <v>3</v>
      </c>
      <c r="H72" s="185" t="s">
        <v>3</v>
      </c>
      <c r="I72" s="185" t="s">
        <v>3</v>
      </c>
      <c r="J72" s="185" t="s">
        <v>3</v>
      </c>
      <c r="K72" s="185" t="s">
        <v>3</v>
      </c>
      <c r="L72" s="185" t="s">
        <v>3</v>
      </c>
      <c r="M72" s="185" t="s">
        <v>2</v>
      </c>
      <c r="N72" s="233"/>
    </row>
    <row r="73" spans="1:14" x14ac:dyDescent="0.2">
      <c r="A73" s="217" t="s">
        <v>9</v>
      </c>
      <c r="B73" s="217" t="s">
        <v>975</v>
      </c>
      <c r="C73" s="217" t="s">
        <v>260</v>
      </c>
      <c r="D73" s="259" t="s">
        <v>1242</v>
      </c>
      <c r="E73" s="253">
        <v>180.08</v>
      </c>
      <c r="F73" s="185" t="s">
        <v>2</v>
      </c>
      <c r="G73" s="185" t="s">
        <v>3</v>
      </c>
      <c r="H73" s="185" t="s">
        <v>3</v>
      </c>
      <c r="I73" s="185" t="s">
        <v>3</v>
      </c>
      <c r="J73" s="185" t="s">
        <v>3</v>
      </c>
      <c r="K73" s="185" t="s">
        <v>3</v>
      </c>
      <c r="L73" s="185" t="s">
        <v>3</v>
      </c>
      <c r="M73" s="185" t="s">
        <v>3</v>
      </c>
      <c r="N73" s="233"/>
    </row>
    <row r="74" spans="1:14" x14ac:dyDescent="0.2">
      <c r="A74" s="217" t="s">
        <v>9</v>
      </c>
      <c r="B74" s="217" t="s">
        <v>975</v>
      </c>
      <c r="C74" s="217" t="s">
        <v>261</v>
      </c>
      <c r="D74" s="259" t="s">
        <v>1084</v>
      </c>
      <c r="E74" s="253">
        <v>180.08</v>
      </c>
      <c r="F74" s="185" t="s">
        <v>2</v>
      </c>
      <c r="G74" s="185" t="s">
        <v>2</v>
      </c>
      <c r="H74" s="185" t="s">
        <v>2</v>
      </c>
      <c r="I74" s="185" t="s">
        <v>3</v>
      </c>
      <c r="J74" s="185" t="s">
        <v>2</v>
      </c>
      <c r="K74" s="185" t="s">
        <v>2</v>
      </c>
      <c r="L74" s="185" t="s">
        <v>3</v>
      </c>
      <c r="M74" s="185" t="s">
        <v>3</v>
      </c>
      <c r="N74" s="233"/>
    </row>
    <row r="75" spans="1:14" x14ac:dyDescent="0.2">
      <c r="A75" s="217" t="s">
        <v>9</v>
      </c>
      <c r="B75" s="217" t="s">
        <v>975</v>
      </c>
      <c r="C75" s="217" t="s">
        <v>1085</v>
      </c>
      <c r="D75" s="259" t="s">
        <v>1086</v>
      </c>
      <c r="E75" s="253">
        <v>180.08</v>
      </c>
      <c r="F75" s="185" t="s">
        <v>3</v>
      </c>
      <c r="G75" s="185" t="s">
        <v>2</v>
      </c>
      <c r="H75" s="185" t="s">
        <v>2</v>
      </c>
      <c r="I75" s="185" t="s">
        <v>3</v>
      </c>
      <c r="J75" s="185" t="s">
        <v>2</v>
      </c>
      <c r="K75" s="185" t="s">
        <v>2</v>
      </c>
      <c r="L75" s="185" t="s">
        <v>2</v>
      </c>
      <c r="M75" s="185" t="s">
        <v>2</v>
      </c>
      <c r="N75" s="233"/>
    </row>
    <row r="76" spans="1:14" x14ac:dyDescent="0.2">
      <c r="A76" s="217" t="s">
        <v>9</v>
      </c>
      <c r="B76" s="217" t="s">
        <v>975</v>
      </c>
      <c r="C76" s="217" t="s">
        <v>1087</v>
      </c>
      <c r="D76" s="259" t="s">
        <v>1088</v>
      </c>
      <c r="E76" s="253">
        <v>180.08</v>
      </c>
      <c r="F76" s="185" t="s">
        <v>3</v>
      </c>
      <c r="G76" s="185" t="s">
        <v>3</v>
      </c>
      <c r="H76" s="185" t="s">
        <v>3</v>
      </c>
      <c r="I76" s="185" t="s">
        <v>3</v>
      </c>
      <c r="J76" s="185" t="s">
        <v>2</v>
      </c>
      <c r="K76" s="185" t="s">
        <v>2</v>
      </c>
      <c r="L76" s="185" t="s">
        <v>2</v>
      </c>
      <c r="M76" s="185" t="s">
        <v>2</v>
      </c>
      <c r="N76" s="233"/>
    </row>
    <row r="77" spans="1:14" x14ac:dyDescent="0.2">
      <c r="A77" s="217" t="s">
        <v>9</v>
      </c>
      <c r="B77" s="217" t="s">
        <v>975</v>
      </c>
      <c r="C77" s="217" t="s">
        <v>262</v>
      </c>
      <c r="D77" s="259" t="s">
        <v>1089</v>
      </c>
      <c r="E77" s="253">
        <v>180.08</v>
      </c>
      <c r="F77" s="185" t="s">
        <v>3</v>
      </c>
      <c r="G77" s="185" t="s">
        <v>2</v>
      </c>
      <c r="H77" s="185" t="s">
        <v>2</v>
      </c>
      <c r="I77" s="185" t="s">
        <v>3</v>
      </c>
      <c r="J77" s="185" t="s">
        <v>2</v>
      </c>
      <c r="K77" s="185" t="s">
        <v>2</v>
      </c>
      <c r="L77" s="185" t="s">
        <v>3</v>
      </c>
      <c r="M77" s="185" t="s">
        <v>3</v>
      </c>
      <c r="N77" s="233"/>
    </row>
    <row r="78" spans="1:14" x14ac:dyDescent="0.2">
      <c r="A78" s="217" t="s">
        <v>9</v>
      </c>
      <c r="B78" s="217" t="s">
        <v>975</v>
      </c>
      <c r="C78" s="217" t="s">
        <v>1090</v>
      </c>
      <c r="D78" s="259" t="s">
        <v>1091</v>
      </c>
      <c r="E78" s="253">
        <v>180.08</v>
      </c>
      <c r="F78" s="185" t="s">
        <v>3</v>
      </c>
      <c r="G78" s="185" t="s">
        <v>2</v>
      </c>
      <c r="H78" s="185" t="s">
        <v>2</v>
      </c>
      <c r="I78" s="185" t="s">
        <v>3</v>
      </c>
      <c r="J78" s="185" t="s">
        <v>2</v>
      </c>
      <c r="K78" s="185" t="s">
        <v>2</v>
      </c>
      <c r="L78" s="185" t="s">
        <v>2</v>
      </c>
      <c r="M78" s="185" t="s">
        <v>2</v>
      </c>
      <c r="N78" s="233"/>
    </row>
    <row r="79" spans="1:14" x14ac:dyDescent="0.2">
      <c r="A79" s="217" t="s">
        <v>9</v>
      </c>
      <c r="B79" s="217" t="s">
        <v>975</v>
      </c>
      <c r="C79" s="217" t="s">
        <v>1092</v>
      </c>
      <c r="D79" s="259" t="s">
        <v>1093</v>
      </c>
      <c r="E79" s="253">
        <v>180.08</v>
      </c>
      <c r="F79" s="185" t="s">
        <v>3</v>
      </c>
      <c r="G79" s="185" t="s">
        <v>3</v>
      </c>
      <c r="H79" s="185" t="s">
        <v>3</v>
      </c>
      <c r="I79" s="185" t="s">
        <v>3</v>
      </c>
      <c r="J79" s="185" t="s">
        <v>2</v>
      </c>
      <c r="K79" s="185" t="s">
        <v>2</v>
      </c>
      <c r="L79" s="185" t="s">
        <v>2</v>
      </c>
      <c r="M79" s="185" t="s">
        <v>2</v>
      </c>
      <c r="N79" s="233"/>
    </row>
    <row r="80" spans="1:14" ht="25.5" x14ac:dyDescent="0.2">
      <c r="A80" s="217" t="s">
        <v>9</v>
      </c>
      <c r="B80" s="217" t="s">
        <v>975</v>
      </c>
      <c r="C80" s="217" t="s">
        <v>258</v>
      </c>
      <c r="D80" s="259" t="s">
        <v>1094</v>
      </c>
      <c r="E80" s="253">
        <v>192.45</v>
      </c>
      <c r="F80" s="185" t="s">
        <v>2</v>
      </c>
      <c r="G80" s="185" t="s">
        <v>3</v>
      </c>
      <c r="H80" s="185" t="s">
        <v>3</v>
      </c>
      <c r="I80" s="185" t="s">
        <v>3</v>
      </c>
      <c r="J80" s="185" t="s">
        <v>3</v>
      </c>
      <c r="K80" s="185" t="s">
        <v>3</v>
      </c>
      <c r="L80" s="185" t="s">
        <v>3</v>
      </c>
      <c r="M80" s="185" t="s">
        <v>3</v>
      </c>
      <c r="N80" s="233"/>
    </row>
    <row r="81" spans="1:14" x14ac:dyDescent="0.2">
      <c r="A81" s="217" t="s">
        <v>9</v>
      </c>
      <c r="B81" s="217" t="s">
        <v>975</v>
      </c>
      <c r="C81" s="217" t="s">
        <v>1095</v>
      </c>
      <c r="D81" s="259" t="s">
        <v>1096</v>
      </c>
      <c r="E81" s="253">
        <v>192.45</v>
      </c>
      <c r="F81" s="185" t="s">
        <v>3</v>
      </c>
      <c r="G81" s="185" t="s">
        <v>3</v>
      </c>
      <c r="H81" s="185" t="s">
        <v>3</v>
      </c>
      <c r="I81" s="185" t="s">
        <v>3</v>
      </c>
      <c r="J81" s="185" t="s">
        <v>2</v>
      </c>
      <c r="K81" s="185" t="s">
        <v>2</v>
      </c>
      <c r="L81" s="185" t="s">
        <v>3</v>
      </c>
      <c r="M81" s="185" t="s">
        <v>3</v>
      </c>
      <c r="N81" s="233"/>
    </row>
    <row r="82" spans="1:14" x14ac:dyDescent="0.2">
      <c r="A82" s="217" t="s">
        <v>9</v>
      </c>
      <c r="B82" s="217" t="s">
        <v>975</v>
      </c>
      <c r="C82" s="217" t="s">
        <v>259</v>
      </c>
      <c r="D82" s="259" t="s">
        <v>1097</v>
      </c>
      <c r="E82" s="253">
        <v>480.22</v>
      </c>
      <c r="F82" s="185" t="s">
        <v>3</v>
      </c>
      <c r="G82" s="185" t="s">
        <v>3</v>
      </c>
      <c r="H82" s="185" t="s">
        <v>3</v>
      </c>
      <c r="I82" s="185" t="s">
        <v>3</v>
      </c>
      <c r="J82" s="185" t="s">
        <v>2</v>
      </c>
      <c r="K82" s="185" t="s">
        <v>2</v>
      </c>
      <c r="L82" s="185" t="s">
        <v>2</v>
      </c>
      <c r="M82" s="185" t="s">
        <v>2</v>
      </c>
      <c r="N82" s="233"/>
    </row>
    <row r="83" spans="1:14" x14ac:dyDescent="0.2">
      <c r="A83" s="217" t="s">
        <v>9</v>
      </c>
      <c r="B83" s="217" t="s">
        <v>975</v>
      </c>
      <c r="C83" s="217" t="s">
        <v>1098</v>
      </c>
      <c r="D83" s="259" t="s">
        <v>1099</v>
      </c>
      <c r="E83" s="253">
        <v>49.23</v>
      </c>
      <c r="F83" s="185" t="s">
        <v>3</v>
      </c>
      <c r="G83" s="185" t="s">
        <v>3</v>
      </c>
      <c r="H83" s="185" t="s">
        <v>3</v>
      </c>
      <c r="I83" s="185" t="s">
        <v>3</v>
      </c>
      <c r="J83" s="185" t="s">
        <v>2</v>
      </c>
      <c r="K83" s="185" t="s">
        <v>2</v>
      </c>
      <c r="L83" s="185" t="s">
        <v>2</v>
      </c>
      <c r="M83" s="185" t="s">
        <v>3</v>
      </c>
      <c r="N83" s="233"/>
    </row>
    <row r="84" spans="1:14" x14ac:dyDescent="0.2">
      <c r="A84" s="217" t="s">
        <v>9</v>
      </c>
      <c r="B84" s="217" t="s">
        <v>975</v>
      </c>
      <c r="C84" s="217" t="s">
        <v>1100</v>
      </c>
      <c r="D84" s="259" t="s">
        <v>1101</v>
      </c>
      <c r="E84" s="253">
        <v>55.32</v>
      </c>
      <c r="F84" s="185" t="s">
        <v>3</v>
      </c>
      <c r="G84" s="185" t="s">
        <v>3</v>
      </c>
      <c r="H84" s="185" t="s">
        <v>3</v>
      </c>
      <c r="I84" s="185" t="s">
        <v>3</v>
      </c>
      <c r="J84" s="185" t="s">
        <v>3</v>
      </c>
      <c r="K84" s="185" t="s">
        <v>3</v>
      </c>
      <c r="L84" s="185" t="s">
        <v>3</v>
      </c>
      <c r="M84" s="185" t="s">
        <v>2</v>
      </c>
      <c r="N84" s="233"/>
    </row>
    <row r="85" spans="1:14" x14ac:dyDescent="0.2">
      <c r="A85" s="217" t="s">
        <v>9</v>
      </c>
      <c r="B85" s="217" t="s">
        <v>975</v>
      </c>
      <c r="C85" s="217" t="s">
        <v>1102</v>
      </c>
      <c r="D85" s="259" t="s">
        <v>1103</v>
      </c>
      <c r="E85" s="253">
        <v>480.22</v>
      </c>
      <c r="F85" s="185" t="s">
        <v>3</v>
      </c>
      <c r="G85" s="185" t="s">
        <v>3</v>
      </c>
      <c r="H85" s="185" t="s">
        <v>3</v>
      </c>
      <c r="I85" s="185" t="s">
        <v>3</v>
      </c>
      <c r="J85" s="185" t="s">
        <v>2</v>
      </c>
      <c r="K85" s="185" t="s">
        <v>2</v>
      </c>
      <c r="L85" s="185" t="s">
        <v>2</v>
      </c>
      <c r="M85" s="185" t="s">
        <v>2</v>
      </c>
      <c r="N85" s="233"/>
    </row>
    <row r="86" spans="1:14" x14ac:dyDescent="0.2">
      <c r="A86" s="217" t="s">
        <v>9</v>
      </c>
      <c r="B86" s="217" t="s">
        <v>975</v>
      </c>
      <c r="C86" s="217" t="s">
        <v>1104</v>
      </c>
      <c r="D86" s="259" t="s">
        <v>1105</v>
      </c>
      <c r="E86" s="253">
        <v>2863.64</v>
      </c>
      <c r="F86" s="185" t="s">
        <v>3</v>
      </c>
      <c r="G86" s="185" t="s">
        <v>3</v>
      </c>
      <c r="H86" s="185" t="s">
        <v>3</v>
      </c>
      <c r="I86" s="185" t="s">
        <v>3</v>
      </c>
      <c r="J86" s="185" t="s">
        <v>2</v>
      </c>
      <c r="K86" s="185" t="s">
        <v>2</v>
      </c>
      <c r="L86" s="185" t="s">
        <v>2</v>
      </c>
      <c r="M86" s="185" t="s">
        <v>2</v>
      </c>
      <c r="N86" s="233"/>
    </row>
    <row r="87" spans="1:14" x14ac:dyDescent="0.2">
      <c r="A87" s="217" t="s">
        <v>9</v>
      </c>
      <c r="B87" s="217" t="s">
        <v>1037</v>
      </c>
      <c r="C87" s="217" t="s">
        <v>1106</v>
      </c>
      <c r="D87" s="259" t="s">
        <v>1107</v>
      </c>
      <c r="E87" s="253">
        <v>450.21</v>
      </c>
      <c r="F87" s="185" t="s">
        <v>3</v>
      </c>
      <c r="G87" s="185" t="s">
        <v>2</v>
      </c>
      <c r="H87" s="185" t="s">
        <v>2</v>
      </c>
      <c r="I87" s="185" t="s">
        <v>3</v>
      </c>
      <c r="J87" s="185" t="s">
        <v>2</v>
      </c>
      <c r="K87" s="185" t="s">
        <v>2</v>
      </c>
      <c r="L87" s="185" t="s">
        <v>2</v>
      </c>
      <c r="M87" s="185" t="s">
        <v>2</v>
      </c>
      <c r="N87" s="233"/>
    </row>
    <row r="88" spans="1:14" ht="25.5" x14ac:dyDescent="0.2">
      <c r="A88" s="217" t="s">
        <v>9</v>
      </c>
      <c r="B88" s="217" t="s">
        <v>1037</v>
      </c>
      <c r="C88" s="217" t="s">
        <v>1021</v>
      </c>
      <c r="D88" s="259" t="s">
        <v>1030</v>
      </c>
      <c r="E88" s="253">
        <v>111.82</v>
      </c>
      <c r="F88" s="185" t="s">
        <v>3</v>
      </c>
      <c r="G88" s="185" t="s">
        <v>3</v>
      </c>
      <c r="H88" s="185" t="s">
        <v>3</v>
      </c>
      <c r="I88" s="185" t="s">
        <v>2</v>
      </c>
      <c r="J88" s="185" t="s">
        <v>3</v>
      </c>
      <c r="K88" s="185" t="s">
        <v>3</v>
      </c>
      <c r="L88" s="185" t="s">
        <v>3</v>
      </c>
      <c r="M88" s="185" t="s">
        <v>3</v>
      </c>
      <c r="N88" s="233"/>
    </row>
    <row r="89" spans="1:14" ht="25.5" x14ac:dyDescent="0.2">
      <c r="A89" s="217" t="s">
        <v>9</v>
      </c>
      <c r="B89" s="217" t="s">
        <v>1037</v>
      </c>
      <c r="C89" s="217" t="s">
        <v>1022</v>
      </c>
      <c r="D89" s="259" t="s">
        <v>1031</v>
      </c>
      <c r="E89" s="253">
        <v>151.83000000000001</v>
      </c>
      <c r="F89" s="185" t="s">
        <v>3</v>
      </c>
      <c r="G89" s="185" t="s">
        <v>3</v>
      </c>
      <c r="H89" s="185" t="s">
        <v>3</v>
      </c>
      <c r="I89" s="185" t="s">
        <v>2</v>
      </c>
      <c r="J89" s="185" t="s">
        <v>3</v>
      </c>
      <c r="K89" s="185" t="s">
        <v>3</v>
      </c>
      <c r="L89" s="185" t="s">
        <v>3</v>
      </c>
      <c r="M89" s="185" t="s">
        <v>3</v>
      </c>
      <c r="N89" s="233"/>
    </row>
    <row r="90" spans="1:14" x14ac:dyDescent="0.2">
      <c r="A90" s="217" t="s">
        <v>9</v>
      </c>
      <c r="B90" s="217" t="s">
        <v>1037</v>
      </c>
      <c r="C90" s="217" t="s">
        <v>1108</v>
      </c>
      <c r="D90" s="259" t="s">
        <v>1109</v>
      </c>
      <c r="E90" s="253">
        <v>117.12</v>
      </c>
      <c r="F90" s="185" t="s">
        <v>3</v>
      </c>
      <c r="G90" s="185" t="s">
        <v>2</v>
      </c>
      <c r="H90" s="185" t="s">
        <v>2</v>
      </c>
      <c r="I90" s="185" t="s">
        <v>3</v>
      </c>
      <c r="J90" s="185" t="s">
        <v>2</v>
      </c>
      <c r="K90" s="185" t="s">
        <v>2</v>
      </c>
      <c r="L90" s="185" t="s">
        <v>2</v>
      </c>
      <c r="M90" s="185" t="s">
        <v>2</v>
      </c>
      <c r="N90" s="233"/>
    </row>
    <row r="91" spans="1:14" x14ac:dyDescent="0.2">
      <c r="A91" s="217" t="s">
        <v>9</v>
      </c>
      <c r="B91" s="217" t="s">
        <v>1037</v>
      </c>
      <c r="C91" s="217" t="s">
        <v>275</v>
      </c>
      <c r="D91" s="259" t="s">
        <v>1110</v>
      </c>
      <c r="E91" s="253">
        <v>117.12</v>
      </c>
      <c r="F91" s="185" t="s">
        <v>2</v>
      </c>
      <c r="G91" s="185" t="s">
        <v>2</v>
      </c>
      <c r="H91" s="185" t="s">
        <v>2</v>
      </c>
      <c r="I91" s="185" t="s">
        <v>3</v>
      </c>
      <c r="J91" s="185" t="s">
        <v>2</v>
      </c>
      <c r="K91" s="185" t="s">
        <v>2</v>
      </c>
      <c r="L91" s="185" t="s">
        <v>2</v>
      </c>
      <c r="M91" s="185" t="s">
        <v>2</v>
      </c>
      <c r="N91" s="233"/>
    </row>
    <row r="92" spans="1:14" ht="25.5" x14ac:dyDescent="0.2">
      <c r="A92" s="217" t="s">
        <v>9</v>
      </c>
      <c r="B92" s="217" t="s">
        <v>1037</v>
      </c>
      <c r="C92" s="217" t="s">
        <v>1024</v>
      </c>
      <c r="D92" s="259" t="s">
        <v>1033</v>
      </c>
      <c r="E92" s="253">
        <v>339.12</v>
      </c>
      <c r="F92" s="185" t="s">
        <v>3</v>
      </c>
      <c r="G92" s="185" t="s">
        <v>3</v>
      </c>
      <c r="H92" s="185" t="s">
        <v>3</v>
      </c>
      <c r="I92" s="185" t="s">
        <v>2</v>
      </c>
      <c r="J92" s="185" t="s">
        <v>3</v>
      </c>
      <c r="K92" s="185" t="s">
        <v>3</v>
      </c>
      <c r="L92" s="185" t="s">
        <v>3</v>
      </c>
      <c r="M92" s="185" t="s">
        <v>3</v>
      </c>
      <c r="N92" s="233"/>
    </row>
    <row r="93" spans="1:14" x14ac:dyDescent="0.2">
      <c r="A93" s="217" t="s">
        <v>9</v>
      </c>
      <c r="B93" s="217" t="s">
        <v>1037</v>
      </c>
      <c r="C93" s="217" t="s">
        <v>1111</v>
      </c>
      <c r="D93" s="259" t="s">
        <v>1112</v>
      </c>
      <c r="E93" s="253">
        <v>200.83</v>
      </c>
      <c r="F93" s="185" t="s">
        <v>2</v>
      </c>
      <c r="G93" s="185" t="s">
        <v>2</v>
      </c>
      <c r="H93" s="185" t="s">
        <v>2</v>
      </c>
      <c r="I93" s="185" t="s">
        <v>3</v>
      </c>
      <c r="J93" s="185" t="s">
        <v>2</v>
      </c>
      <c r="K93" s="185" t="s">
        <v>2</v>
      </c>
      <c r="L93" s="185" t="s">
        <v>2</v>
      </c>
      <c r="M93" s="185" t="s">
        <v>2</v>
      </c>
      <c r="N93" s="233"/>
    </row>
    <row r="94" spans="1:14" x14ac:dyDescent="0.2">
      <c r="A94" s="217" t="s">
        <v>9</v>
      </c>
      <c r="B94" s="217" t="s">
        <v>1037</v>
      </c>
      <c r="C94" s="217" t="s">
        <v>1243</v>
      </c>
      <c r="D94" s="259" t="s">
        <v>1244</v>
      </c>
      <c r="E94" s="253">
        <v>57.09</v>
      </c>
      <c r="F94" s="185" t="s">
        <v>2</v>
      </c>
      <c r="G94" s="185" t="s">
        <v>3</v>
      </c>
      <c r="H94" s="185" t="s">
        <v>3</v>
      </c>
      <c r="I94" s="185" t="s">
        <v>3</v>
      </c>
      <c r="J94" s="185" t="s">
        <v>3</v>
      </c>
      <c r="K94" s="185" t="s">
        <v>3</v>
      </c>
      <c r="L94" s="185" t="s">
        <v>3</v>
      </c>
      <c r="M94" s="185" t="s">
        <v>3</v>
      </c>
      <c r="N94" s="233"/>
    </row>
    <row r="95" spans="1:14" x14ac:dyDescent="0.2">
      <c r="A95" s="217" t="s">
        <v>9</v>
      </c>
      <c r="B95" s="217" t="s">
        <v>1037</v>
      </c>
      <c r="C95" s="217" t="s">
        <v>1113</v>
      </c>
      <c r="D95" s="259" t="s">
        <v>1114</v>
      </c>
      <c r="E95" s="253">
        <v>57.09</v>
      </c>
      <c r="F95" s="185" t="s">
        <v>3</v>
      </c>
      <c r="G95" s="185" t="s">
        <v>2</v>
      </c>
      <c r="H95" s="185" t="s">
        <v>2</v>
      </c>
      <c r="I95" s="185" t="s">
        <v>2</v>
      </c>
      <c r="J95" s="185" t="s">
        <v>2</v>
      </c>
      <c r="K95" s="185" t="s">
        <v>2</v>
      </c>
      <c r="L95" s="185" t="s">
        <v>2</v>
      </c>
      <c r="M95" s="185" t="s">
        <v>2</v>
      </c>
      <c r="N95" s="233"/>
    </row>
    <row r="96" spans="1:14" ht="38.25" x14ac:dyDescent="0.2">
      <c r="A96" s="217" t="s">
        <v>9</v>
      </c>
      <c r="B96" s="217" t="s">
        <v>1037</v>
      </c>
      <c r="C96" s="217" t="s">
        <v>1026</v>
      </c>
      <c r="D96" s="259" t="s">
        <v>1035</v>
      </c>
      <c r="E96" s="253">
        <v>45.9</v>
      </c>
      <c r="F96" s="185" t="s">
        <v>3</v>
      </c>
      <c r="G96" s="185" t="s">
        <v>3</v>
      </c>
      <c r="H96" s="185" t="s">
        <v>3</v>
      </c>
      <c r="I96" s="185" t="s">
        <v>2</v>
      </c>
      <c r="J96" s="185" t="s">
        <v>2</v>
      </c>
      <c r="K96" s="185" t="s">
        <v>2</v>
      </c>
      <c r="L96" s="185" t="s">
        <v>2</v>
      </c>
      <c r="M96" s="185" t="s">
        <v>3</v>
      </c>
      <c r="N96" s="233"/>
    </row>
    <row r="97" spans="1:14" ht="38.25" x14ac:dyDescent="0.2">
      <c r="A97" s="217" t="s">
        <v>9</v>
      </c>
      <c r="B97" s="217" t="s">
        <v>1037</v>
      </c>
      <c r="C97" s="217" t="s">
        <v>276</v>
      </c>
      <c r="D97" s="259" t="s">
        <v>1115</v>
      </c>
      <c r="E97" s="253">
        <v>69.44</v>
      </c>
      <c r="F97" s="185" t="s">
        <v>2</v>
      </c>
      <c r="G97" s="185" t="s">
        <v>2</v>
      </c>
      <c r="H97" s="185" t="s">
        <v>2</v>
      </c>
      <c r="I97" s="185" t="s">
        <v>3</v>
      </c>
      <c r="J97" s="185" t="s">
        <v>2</v>
      </c>
      <c r="K97" s="185" t="s">
        <v>2</v>
      </c>
      <c r="L97" s="185" t="s">
        <v>2</v>
      </c>
      <c r="M97" s="185" t="s">
        <v>2</v>
      </c>
      <c r="N97" s="233"/>
    </row>
    <row r="98" spans="1:14" ht="25.5" x14ac:dyDescent="0.2">
      <c r="A98" s="217" t="s">
        <v>9</v>
      </c>
      <c r="B98" s="217" t="s">
        <v>1037</v>
      </c>
      <c r="C98" s="217" t="s">
        <v>1116</v>
      </c>
      <c r="D98" s="259" t="s">
        <v>1117</v>
      </c>
      <c r="E98" s="253">
        <v>151.83000000000001</v>
      </c>
      <c r="F98" s="185" t="s">
        <v>3</v>
      </c>
      <c r="G98" s="185" t="s">
        <v>3</v>
      </c>
      <c r="H98" s="185" t="s">
        <v>3</v>
      </c>
      <c r="I98" s="185" t="s">
        <v>2</v>
      </c>
      <c r="J98" s="185" t="s">
        <v>3</v>
      </c>
      <c r="K98" s="185" t="s">
        <v>3</v>
      </c>
      <c r="L98" s="185" t="s">
        <v>3</v>
      </c>
      <c r="M98" s="185" t="s">
        <v>3</v>
      </c>
      <c r="N98" s="233"/>
    </row>
    <row r="99" spans="1:14" x14ac:dyDescent="0.2">
      <c r="A99" s="217" t="s">
        <v>9</v>
      </c>
      <c r="B99" s="217" t="s">
        <v>1037</v>
      </c>
      <c r="C99" s="217" t="s">
        <v>1245</v>
      </c>
      <c r="D99" s="259" t="s">
        <v>1246</v>
      </c>
      <c r="E99" s="253">
        <v>131.24</v>
      </c>
      <c r="F99" s="185" t="s">
        <v>2</v>
      </c>
      <c r="G99" s="185" t="s">
        <v>3</v>
      </c>
      <c r="H99" s="185" t="s">
        <v>3</v>
      </c>
      <c r="I99" s="185" t="s">
        <v>3</v>
      </c>
      <c r="J99" s="185" t="s">
        <v>3</v>
      </c>
      <c r="K99" s="185" t="s">
        <v>3</v>
      </c>
      <c r="L99" s="185" t="s">
        <v>3</v>
      </c>
      <c r="M99" s="185" t="s">
        <v>3</v>
      </c>
      <c r="N99" s="233"/>
    </row>
    <row r="100" spans="1:14" x14ac:dyDescent="0.2">
      <c r="A100" s="217" t="s">
        <v>9</v>
      </c>
      <c r="B100" s="217" t="s">
        <v>1037</v>
      </c>
      <c r="C100" s="217" t="s">
        <v>1027</v>
      </c>
      <c r="D100" s="259" t="s">
        <v>1036</v>
      </c>
      <c r="E100" s="253">
        <v>85.34</v>
      </c>
      <c r="F100" s="185" t="s">
        <v>3</v>
      </c>
      <c r="G100" s="185" t="s">
        <v>2</v>
      </c>
      <c r="H100" s="185" t="s">
        <v>2</v>
      </c>
      <c r="I100" s="185" t="s">
        <v>2</v>
      </c>
      <c r="J100" s="185" t="s">
        <v>2</v>
      </c>
      <c r="K100" s="185" t="s">
        <v>2</v>
      </c>
      <c r="L100" s="185" t="s">
        <v>2</v>
      </c>
      <c r="M100" s="185" t="s">
        <v>2</v>
      </c>
      <c r="N100" s="233"/>
    </row>
    <row r="101" spans="1:14" x14ac:dyDescent="0.2">
      <c r="A101" s="217" t="s">
        <v>9</v>
      </c>
      <c r="B101" s="217" t="s">
        <v>1037</v>
      </c>
      <c r="C101" s="217" t="s">
        <v>377</v>
      </c>
      <c r="D101" s="259" t="s">
        <v>378</v>
      </c>
      <c r="E101" s="253">
        <v>84.74</v>
      </c>
      <c r="F101" s="185" t="s">
        <v>3</v>
      </c>
      <c r="G101" s="185" t="s">
        <v>3</v>
      </c>
      <c r="H101" s="185" t="s">
        <v>3</v>
      </c>
      <c r="I101" s="185" t="s">
        <v>2</v>
      </c>
      <c r="J101" s="185" t="s">
        <v>3</v>
      </c>
      <c r="K101" s="185" t="s">
        <v>3</v>
      </c>
      <c r="L101" s="185" t="s">
        <v>3</v>
      </c>
      <c r="M101" s="185" t="s">
        <v>3</v>
      </c>
      <c r="N101" s="233"/>
    </row>
    <row r="102" spans="1:14" x14ac:dyDescent="0.2">
      <c r="A102" s="217" t="s">
        <v>9</v>
      </c>
      <c r="B102" s="217" t="s">
        <v>1037</v>
      </c>
      <c r="C102" s="217" t="s">
        <v>1118</v>
      </c>
      <c r="D102" s="259" t="s">
        <v>1119</v>
      </c>
      <c r="E102" s="253">
        <v>69.44</v>
      </c>
      <c r="F102" s="185" t="s">
        <v>2</v>
      </c>
      <c r="G102" s="185" t="s">
        <v>2</v>
      </c>
      <c r="H102" s="185" t="s">
        <v>2</v>
      </c>
      <c r="I102" s="185" t="s">
        <v>3</v>
      </c>
      <c r="J102" s="185" t="s">
        <v>2</v>
      </c>
      <c r="K102" s="185" t="s">
        <v>2</v>
      </c>
      <c r="L102" s="185" t="s">
        <v>2</v>
      </c>
      <c r="M102" s="185" t="s">
        <v>2</v>
      </c>
      <c r="N102" s="233"/>
    </row>
    <row r="103" spans="1:14" ht="25.5" x14ac:dyDescent="0.2">
      <c r="A103" s="217" t="s">
        <v>9</v>
      </c>
      <c r="B103" s="217" t="s">
        <v>1037</v>
      </c>
      <c r="C103" s="217" t="s">
        <v>257</v>
      </c>
      <c r="D103" s="259" t="s">
        <v>1120</v>
      </c>
      <c r="E103" s="253">
        <v>564.28</v>
      </c>
      <c r="F103" s="185" t="s">
        <v>2</v>
      </c>
      <c r="G103" s="185" t="s">
        <v>2</v>
      </c>
      <c r="H103" s="185" t="s">
        <v>2</v>
      </c>
      <c r="I103" s="185" t="s">
        <v>3</v>
      </c>
      <c r="J103" s="185" t="s">
        <v>2</v>
      </c>
      <c r="K103" s="185" t="s">
        <v>2</v>
      </c>
      <c r="L103" s="185" t="s">
        <v>2</v>
      </c>
      <c r="M103" s="185" t="s">
        <v>2</v>
      </c>
      <c r="N103" s="233"/>
    </row>
    <row r="104" spans="1:14" x14ac:dyDescent="0.2">
      <c r="A104" s="217" t="s">
        <v>9</v>
      </c>
      <c r="B104" s="217" t="s">
        <v>1037</v>
      </c>
      <c r="C104" s="217" t="s">
        <v>1121</v>
      </c>
      <c r="D104" s="259" t="s">
        <v>1122</v>
      </c>
      <c r="E104" s="253">
        <v>141.24</v>
      </c>
      <c r="F104" s="185" t="s">
        <v>3</v>
      </c>
      <c r="G104" s="185" t="s">
        <v>2</v>
      </c>
      <c r="H104" s="185" t="s">
        <v>2</v>
      </c>
      <c r="I104" s="185" t="s">
        <v>3</v>
      </c>
      <c r="J104" s="185" t="s">
        <v>2</v>
      </c>
      <c r="K104" s="185" t="s">
        <v>2</v>
      </c>
      <c r="L104" s="185" t="s">
        <v>2</v>
      </c>
      <c r="M104" s="185" t="s">
        <v>2</v>
      </c>
      <c r="N104" s="233"/>
    </row>
    <row r="105" spans="1:14" x14ac:dyDescent="0.2">
      <c r="A105" s="217" t="s">
        <v>9</v>
      </c>
      <c r="B105" s="217" t="s">
        <v>984</v>
      </c>
      <c r="C105" s="217" t="s">
        <v>1123</v>
      </c>
      <c r="D105" s="259" t="s">
        <v>1124</v>
      </c>
      <c r="E105" s="253">
        <v>223.63</v>
      </c>
      <c r="F105" s="185" t="s">
        <v>3</v>
      </c>
      <c r="G105" s="185" t="s">
        <v>2</v>
      </c>
      <c r="H105" s="185" t="s">
        <v>2</v>
      </c>
      <c r="I105" s="185" t="s">
        <v>2</v>
      </c>
      <c r="J105" s="185" t="s">
        <v>2</v>
      </c>
      <c r="K105" s="185" t="s">
        <v>2</v>
      </c>
      <c r="L105" s="185" t="s">
        <v>2</v>
      </c>
      <c r="M105" s="185" t="s">
        <v>2</v>
      </c>
      <c r="N105" s="233"/>
    </row>
    <row r="106" spans="1:14" x14ac:dyDescent="0.2">
      <c r="A106" s="217" t="s">
        <v>9</v>
      </c>
      <c r="B106" s="217" t="s">
        <v>984</v>
      </c>
      <c r="C106" s="217" t="s">
        <v>1125</v>
      </c>
      <c r="D106" s="259" t="s">
        <v>1126</v>
      </c>
      <c r="E106" s="253">
        <v>1068.72</v>
      </c>
      <c r="F106" s="185" t="s">
        <v>3</v>
      </c>
      <c r="G106" s="185" t="s">
        <v>2</v>
      </c>
      <c r="H106" s="185" t="s">
        <v>2</v>
      </c>
      <c r="I106" s="185" t="s">
        <v>3</v>
      </c>
      <c r="J106" s="185" t="s">
        <v>2</v>
      </c>
      <c r="K106" s="185" t="s">
        <v>2</v>
      </c>
      <c r="L106" s="185" t="s">
        <v>2</v>
      </c>
      <c r="M106" s="185" t="s">
        <v>2</v>
      </c>
      <c r="N106" s="233"/>
    </row>
    <row r="107" spans="1:14" x14ac:dyDescent="0.2">
      <c r="A107" s="217" t="s">
        <v>9</v>
      </c>
      <c r="B107" s="217" t="s">
        <v>994</v>
      </c>
      <c r="C107" s="217" t="s">
        <v>263</v>
      </c>
      <c r="D107" s="259" t="s">
        <v>1127</v>
      </c>
      <c r="E107" s="253">
        <v>78.28</v>
      </c>
      <c r="F107" s="185" t="s">
        <v>3</v>
      </c>
      <c r="G107" s="185" t="s">
        <v>3</v>
      </c>
      <c r="H107" s="185" t="s">
        <v>3</v>
      </c>
      <c r="I107" s="185" t="s">
        <v>2</v>
      </c>
      <c r="J107" s="185" t="s">
        <v>3</v>
      </c>
      <c r="K107" s="185" t="s">
        <v>3</v>
      </c>
      <c r="L107" s="185" t="s">
        <v>3</v>
      </c>
      <c r="M107" s="185" t="s">
        <v>3</v>
      </c>
      <c r="N107" s="233"/>
    </row>
    <row r="108" spans="1:14" x14ac:dyDescent="0.2">
      <c r="A108" s="217" t="s">
        <v>9</v>
      </c>
      <c r="B108" s="217" t="s">
        <v>994</v>
      </c>
      <c r="C108" s="217" t="s">
        <v>264</v>
      </c>
      <c r="D108" s="259" t="s">
        <v>1128</v>
      </c>
      <c r="E108" s="253">
        <v>474.33</v>
      </c>
      <c r="F108" s="185" t="s">
        <v>3</v>
      </c>
      <c r="G108" s="185" t="s">
        <v>2</v>
      </c>
      <c r="H108" s="185" t="s">
        <v>2</v>
      </c>
      <c r="I108" s="185" t="s">
        <v>3</v>
      </c>
      <c r="J108" s="185" t="s">
        <v>2</v>
      </c>
      <c r="K108" s="185" t="s">
        <v>2</v>
      </c>
      <c r="L108" s="185" t="s">
        <v>2</v>
      </c>
      <c r="M108" s="185" t="s">
        <v>2</v>
      </c>
      <c r="N108" s="233"/>
    </row>
    <row r="109" spans="1:14" x14ac:dyDescent="0.2">
      <c r="A109" s="217" t="s">
        <v>9</v>
      </c>
      <c r="B109" s="217" t="s">
        <v>994</v>
      </c>
      <c r="C109" s="217" t="s">
        <v>265</v>
      </c>
      <c r="D109" s="259" t="s">
        <v>1129</v>
      </c>
      <c r="E109" s="253">
        <v>948.66</v>
      </c>
      <c r="F109" s="185" t="s">
        <v>3</v>
      </c>
      <c r="G109" s="185" t="s">
        <v>2</v>
      </c>
      <c r="H109" s="185" t="s">
        <v>2</v>
      </c>
      <c r="I109" s="185" t="s">
        <v>3</v>
      </c>
      <c r="J109" s="185" t="s">
        <v>2</v>
      </c>
      <c r="K109" s="185" t="s">
        <v>2</v>
      </c>
      <c r="L109" s="185" t="s">
        <v>2</v>
      </c>
      <c r="M109" s="185" t="s">
        <v>2</v>
      </c>
      <c r="N109" s="233"/>
    </row>
    <row r="110" spans="1:14" x14ac:dyDescent="0.2">
      <c r="A110" s="217" t="s">
        <v>9</v>
      </c>
      <c r="B110" s="217" t="s">
        <v>994</v>
      </c>
      <c r="C110" s="217" t="s">
        <v>283</v>
      </c>
      <c r="D110" s="259" t="s">
        <v>1247</v>
      </c>
      <c r="E110" s="253">
        <v>474.33</v>
      </c>
      <c r="F110" s="185" t="s">
        <v>2</v>
      </c>
      <c r="G110" s="185" t="s">
        <v>3</v>
      </c>
      <c r="H110" s="185" t="s">
        <v>3</v>
      </c>
      <c r="I110" s="185" t="s">
        <v>3</v>
      </c>
      <c r="J110" s="185" t="s">
        <v>3</v>
      </c>
      <c r="K110" s="185" t="s">
        <v>3</v>
      </c>
      <c r="L110" s="185" t="s">
        <v>3</v>
      </c>
      <c r="M110" s="185" t="s">
        <v>3</v>
      </c>
      <c r="N110" s="233"/>
    </row>
    <row r="111" spans="1:14" ht="25.5" x14ac:dyDescent="0.2">
      <c r="A111" s="217" t="s">
        <v>9</v>
      </c>
      <c r="B111" s="217" t="s">
        <v>1038</v>
      </c>
      <c r="C111" s="217" t="s">
        <v>266</v>
      </c>
      <c r="D111" s="259" t="s">
        <v>1248</v>
      </c>
      <c r="E111" s="253">
        <v>376.64</v>
      </c>
      <c r="F111" s="185" t="s">
        <v>2</v>
      </c>
      <c r="G111" s="185" t="s">
        <v>3</v>
      </c>
      <c r="H111" s="185" t="s">
        <v>3</v>
      </c>
      <c r="I111" s="185" t="s">
        <v>3</v>
      </c>
      <c r="J111" s="185" t="s">
        <v>3</v>
      </c>
      <c r="K111" s="185" t="s">
        <v>3</v>
      </c>
      <c r="L111" s="185" t="s">
        <v>3</v>
      </c>
      <c r="M111" s="185" t="s">
        <v>3</v>
      </c>
      <c r="N111" s="233"/>
    </row>
    <row r="112" spans="1:14" ht="38.25" x14ac:dyDescent="0.2">
      <c r="A112" s="217" t="s">
        <v>9</v>
      </c>
      <c r="B112" s="217" t="s">
        <v>1038</v>
      </c>
      <c r="C112" s="217" t="s">
        <v>267</v>
      </c>
      <c r="D112" s="259" t="s">
        <v>1130</v>
      </c>
      <c r="E112" s="253">
        <v>341.92</v>
      </c>
      <c r="F112" s="185" t="s">
        <v>2</v>
      </c>
      <c r="G112" s="185" t="s">
        <v>2</v>
      </c>
      <c r="H112" s="185" t="s">
        <v>2</v>
      </c>
      <c r="I112" s="185" t="s">
        <v>3</v>
      </c>
      <c r="J112" s="185" t="s">
        <v>2</v>
      </c>
      <c r="K112" s="185" t="s">
        <v>2</v>
      </c>
      <c r="L112" s="185" t="s">
        <v>2</v>
      </c>
      <c r="M112" s="185" t="s">
        <v>2</v>
      </c>
      <c r="N112" s="233"/>
    </row>
    <row r="113" spans="1:14" x14ac:dyDescent="0.2">
      <c r="A113" s="217" t="s">
        <v>9</v>
      </c>
      <c r="B113" s="217" t="s">
        <v>1038</v>
      </c>
      <c r="C113" s="217" t="s">
        <v>268</v>
      </c>
      <c r="D113" s="259" t="s">
        <v>1131</v>
      </c>
      <c r="E113" s="253">
        <v>154.19</v>
      </c>
      <c r="F113" s="185" t="s">
        <v>2</v>
      </c>
      <c r="G113" s="185" t="s">
        <v>2</v>
      </c>
      <c r="H113" s="185" t="s">
        <v>2</v>
      </c>
      <c r="I113" s="185" t="s">
        <v>2</v>
      </c>
      <c r="J113" s="185" t="s">
        <v>2</v>
      </c>
      <c r="K113" s="185" t="s">
        <v>2</v>
      </c>
      <c r="L113" s="185" t="s">
        <v>2</v>
      </c>
      <c r="M113" s="185" t="s">
        <v>2</v>
      </c>
      <c r="N113" s="233"/>
    </row>
    <row r="114" spans="1:14" x14ac:dyDescent="0.2">
      <c r="A114" s="217" t="s">
        <v>9</v>
      </c>
      <c r="B114" s="217" t="s">
        <v>1038</v>
      </c>
      <c r="C114" s="217" t="s">
        <v>269</v>
      </c>
      <c r="D114" s="259" t="s">
        <v>1132</v>
      </c>
      <c r="E114" s="253">
        <v>417.84</v>
      </c>
      <c r="F114" s="185" t="s">
        <v>2</v>
      </c>
      <c r="G114" s="185" t="s">
        <v>2</v>
      </c>
      <c r="H114" s="185" t="s">
        <v>2</v>
      </c>
      <c r="I114" s="185" t="s">
        <v>2</v>
      </c>
      <c r="J114" s="185" t="s">
        <v>2</v>
      </c>
      <c r="K114" s="185" t="s">
        <v>2</v>
      </c>
      <c r="L114" s="185" t="s">
        <v>2</v>
      </c>
      <c r="M114" s="185" t="s">
        <v>2</v>
      </c>
      <c r="N114" s="233"/>
    </row>
    <row r="115" spans="1:14" x14ac:dyDescent="0.2">
      <c r="A115" s="217" t="s">
        <v>9</v>
      </c>
      <c r="B115" s="217" t="s">
        <v>1038</v>
      </c>
      <c r="C115" s="217" t="s">
        <v>270</v>
      </c>
      <c r="D115" s="259" t="s">
        <v>1133</v>
      </c>
      <c r="E115" s="253">
        <v>347.22</v>
      </c>
      <c r="F115" s="185" t="s">
        <v>2</v>
      </c>
      <c r="G115" s="185" t="s">
        <v>2</v>
      </c>
      <c r="H115" s="185" t="s">
        <v>2</v>
      </c>
      <c r="I115" s="185" t="s">
        <v>2</v>
      </c>
      <c r="J115" s="185" t="s">
        <v>2</v>
      </c>
      <c r="K115" s="185" t="s">
        <v>2</v>
      </c>
      <c r="L115" s="185" t="s">
        <v>2</v>
      </c>
      <c r="M115" s="185" t="s">
        <v>2</v>
      </c>
      <c r="N115" s="233"/>
    </row>
    <row r="116" spans="1:14" x14ac:dyDescent="0.2">
      <c r="A116" s="217" t="s">
        <v>9</v>
      </c>
      <c r="B116" s="217" t="s">
        <v>1038</v>
      </c>
      <c r="C116" s="217" t="s">
        <v>271</v>
      </c>
      <c r="D116" s="259" t="s">
        <v>1134</v>
      </c>
      <c r="E116" s="253">
        <v>97.69</v>
      </c>
      <c r="F116" s="185" t="s">
        <v>2</v>
      </c>
      <c r="G116" s="185" t="s">
        <v>2</v>
      </c>
      <c r="H116" s="185" t="s">
        <v>2</v>
      </c>
      <c r="I116" s="185" t="s">
        <v>2</v>
      </c>
      <c r="J116" s="185" t="s">
        <v>2</v>
      </c>
      <c r="K116" s="185" t="s">
        <v>2</v>
      </c>
      <c r="L116" s="185" t="s">
        <v>2</v>
      </c>
      <c r="M116" s="185" t="s">
        <v>2</v>
      </c>
      <c r="N116" s="233"/>
    </row>
    <row r="117" spans="1:14" x14ac:dyDescent="0.2">
      <c r="A117" s="217" t="s">
        <v>9</v>
      </c>
      <c r="B117" s="217" t="s">
        <v>1038</v>
      </c>
      <c r="C117" s="217" t="s">
        <v>272</v>
      </c>
      <c r="D117" s="259" t="s">
        <v>1135</v>
      </c>
      <c r="E117" s="253">
        <v>297.2</v>
      </c>
      <c r="F117" s="185" t="s">
        <v>2</v>
      </c>
      <c r="G117" s="185" t="s">
        <v>2</v>
      </c>
      <c r="H117" s="185" t="s">
        <v>2</v>
      </c>
      <c r="I117" s="185" t="s">
        <v>2</v>
      </c>
      <c r="J117" s="185" t="s">
        <v>2</v>
      </c>
      <c r="K117" s="185" t="s">
        <v>2</v>
      </c>
      <c r="L117" s="185" t="s">
        <v>2</v>
      </c>
      <c r="M117" s="185" t="s">
        <v>2</v>
      </c>
      <c r="N117" s="233"/>
    </row>
    <row r="118" spans="1:14" x14ac:dyDescent="0.2">
      <c r="A118" s="217" t="s">
        <v>9</v>
      </c>
      <c r="B118" s="217" t="s">
        <v>1038</v>
      </c>
      <c r="C118" s="217" t="s">
        <v>273</v>
      </c>
      <c r="D118" s="259" t="s">
        <v>1136</v>
      </c>
      <c r="E118" s="253">
        <v>85.34</v>
      </c>
      <c r="F118" s="185" t="s">
        <v>2</v>
      </c>
      <c r="G118" s="185" t="s">
        <v>2</v>
      </c>
      <c r="H118" s="185" t="s">
        <v>2</v>
      </c>
      <c r="I118" s="185" t="s">
        <v>2</v>
      </c>
      <c r="J118" s="185" t="s">
        <v>2</v>
      </c>
      <c r="K118" s="185" t="s">
        <v>2</v>
      </c>
      <c r="L118" s="185" t="s">
        <v>2</v>
      </c>
      <c r="M118" s="185" t="s">
        <v>2</v>
      </c>
      <c r="N118" s="233"/>
    </row>
    <row r="119" spans="1:14" x14ac:dyDescent="0.2">
      <c r="A119" s="217" t="s">
        <v>9</v>
      </c>
      <c r="B119" s="217" t="s">
        <v>1038</v>
      </c>
      <c r="C119" s="217" t="s">
        <v>274</v>
      </c>
      <c r="D119" s="259" t="s">
        <v>1137</v>
      </c>
      <c r="E119" s="253">
        <v>247.17</v>
      </c>
      <c r="F119" s="185" t="s">
        <v>2</v>
      </c>
      <c r="G119" s="185" t="s">
        <v>2</v>
      </c>
      <c r="H119" s="185" t="s">
        <v>2</v>
      </c>
      <c r="I119" s="185" t="s">
        <v>2</v>
      </c>
      <c r="J119" s="185" t="s">
        <v>2</v>
      </c>
      <c r="K119" s="185" t="s">
        <v>2</v>
      </c>
      <c r="L119" s="185" t="s">
        <v>2</v>
      </c>
      <c r="M119" s="185" t="s">
        <v>2</v>
      </c>
      <c r="N119" s="233"/>
    </row>
    <row r="120" spans="1:14" s="209" customFormat="1" ht="13.5" x14ac:dyDescent="0.2">
      <c r="A120" s="255"/>
      <c r="B120" s="255"/>
      <c r="C120" s="255"/>
      <c r="D120" s="260"/>
      <c r="E120" s="258"/>
      <c r="F120" s="245" t="s">
        <v>1874</v>
      </c>
      <c r="G120" s="245" t="s">
        <v>1875</v>
      </c>
      <c r="H120" s="245" t="s">
        <v>1876</v>
      </c>
      <c r="I120" s="245" t="s">
        <v>1877</v>
      </c>
      <c r="J120" s="245" t="s">
        <v>1878</v>
      </c>
      <c r="K120" s="245" t="s">
        <v>1879</v>
      </c>
      <c r="L120" s="245" t="s">
        <v>1880</v>
      </c>
      <c r="M120" s="245" t="s">
        <v>1881</v>
      </c>
      <c r="N120" s="245" t="s">
        <v>1882</v>
      </c>
    </row>
    <row r="121" spans="1:14" ht="32.1" customHeight="1" x14ac:dyDescent="0.2">
      <c r="A121" s="213" t="s">
        <v>33</v>
      </c>
      <c r="B121" s="213" t="s">
        <v>1192</v>
      </c>
      <c r="C121" s="213" t="s">
        <v>251</v>
      </c>
      <c r="D121" s="213" t="s">
        <v>252</v>
      </c>
      <c r="E121" s="214" t="s">
        <v>253</v>
      </c>
      <c r="F121" s="215" t="str">
        <f>_xlfn.XLOOKUP(F$120,Data!$A:$A,Data!$I:$I)</f>
        <v>Not offered</v>
      </c>
      <c r="G121" s="213" t="str">
        <f>_xlfn.XLOOKUP(G$120,Data!$A:$A,Data!$I:$I)</f>
        <v>ECOSYS MA3501WFX</v>
      </c>
      <c r="H121" s="213" t="str">
        <f>_xlfn.XLOOKUP(H$120,Data!$A:$A,Data!$I:$I)</f>
        <v>TASKalfa MZ3200i</v>
      </c>
      <c r="I121" s="213" t="str">
        <f>_xlfn.XLOOKUP(I$120,Data!$A:$A,Data!$I:$I)</f>
        <v>ECOSYS MA4000X</v>
      </c>
      <c r="J121" s="213" t="str">
        <f>_xlfn.XLOOKUP(J$120,Data!$A:$A,Data!$I:$I)</f>
        <v>TASKalfa MZ4000i</v>
      </c>
      <c r="K121" s="213" t="str">
        <f>_xlfn.XLOOKUP(K$120,Data!$A:$A,Data!$I:$I)</f>
        <v>TASKalfa MZ5001i</v>
      </c>
      <c r="L121" s="213" t="str">
        <f>_xlfn.XLOOKUP(L$120,Data!$A:$A,Data!$I:$I)</f>
        <v>TASKalfa MZ6001i</v>
      </c>
      <c r="M121" s="213" t="str">
        <f>_xlfn.XLOOKUP(M$120,Data!$A:$A,Data!$I:$I)</f>
        <v>TASKalfa MZ7001i</v>
      </c>
      <c r="N121" s="213" t="str">
        <f>_xlfn.XLOOKUP(N$120,Data!$A:$A,Data!$I:$I)</f>
        <v>TASKalfa 9003i</v>
      </c>
    </row>
    <row r="122" spans="1:14" x14ac:dyDescent="0.2">
      <c r="A122" s="217" t="s">
        <v>7</v>
      </c>
      <c r="B122" s="217" t="s">
        <v>1012</v>
      </c>
      <c r="C122" s="221" t="s">
        <v>1651</v>
      </c>
      <c r="D122" s="261" t="s">
        <v>1659</v>
      </c>
      <c r="E122" s="253">
        <v>162.80000000000001</v>
      </c>
      <c r="F122" s="220"/>
      <c r="G122" s="185" t="s">
        <v>2</v>
      </c>
      <c r="H122" s="185" t="s">
        <v>3</v>
      </c>
      <c r="I122" s="185" t="s">
        <v>2</v>
      </c>
      <c r="J122" s="262" t="s">
        <v>3</v>
      </c>
      <c r="K122" s="185" t="s">
        <v>3</v>
      </c>
      <c r="L122" s="185" t="s">
        <v>3</v>
      </c>
      <c r="M122" s="185" t="s">
        <v>3</v>
      </c>
      <c r="N122" s="185" t="s">
        <v>3</v>
      </c>
    </row>
    <row r="123" spans="1:14" x14ac:dyDescent="0.2">
      <c r="A123" s="217" t="s">
        <v>7</v>
      </c>
      <c r="B123" s="217" t="s">
        <v>968</v>
      </c>
      <c r="C123" s="221" t="s">
        <v>1652</v>
      </c>
      <c r="D123" s="261" t="s">
        <v>1660</v>
      </c>
      <c r="E123" s="253">
        <v>181.5</v>
      </c>
      <c r="F123" s="220"/>
      <c r="G123" s="185" t="s">
        <v>2</v>
      </c>
      <c r="H123" s="185" t="s">
        <v>3</v>
      </c>
      <c r="I123" s="185" t="s">
        <v>2</v>
      </c>
      <c r="J123" s="262" t="s">
        <v>3</v>
      </c>
      <c r="K123" s="185" t="s">
        <v>3</v>
      </c>
      <c r="L123" s="185" t="s">
        <v>3</v>
      </c>
      <c r="M123" s="185" t="s">
        <v>3</v>
      </c>
      <c r="N123" s="185" t="s">
        <v>3</v>
      </c>
    </row>
    <row r="124" spans="1:14" x14ac:dyDescent="0.2">
      <c r="A124" s="217" t="s">
        <v>7</v>
      </c>
      <c r="B124" s="217" t="s">
        <v>968</v>
      </c>
      <c r="C124" s="221" t="s">
        <v>1653</v>
      </c>
      <c r="D124" s="261" t="s">
        <v>1661</v>
      </c>
      <c r="E124" s="253">
        <v>621.5</v>
      </c>
      <c r="F124" s="220"/>
      <c r="G124" s="185" t="s">
        <v>3</v>
      </c>
      <c r="H124" s="185" t="s">
        <v>2</v>
      </c>
      <c r="I124" s="185" t="s">
        <v>3</v>
      </c>
      <c r="J124" s="262" t="s">
        <v>2</v>
      </c>
      <c r="K124" s="185" t="s">
        <v>3</v>
      </c>
      <c r="L124" s="185" t="s">
        <v>3</v>
      </c>
      <c r="M124" s="185" t="s">
        <v>3</v>
      </c>
      <c r="N124" s="185" t="s">
        <v>3</v>
      </c>
    </row>
    <row r="125" spans="1:14" x14ac:dyDescent="0.2">
      <c r="A125" s="217" t="s">
        <v>7</v>
      </c>
      <c r="B125" s="217" t="s">
        <v>968</v>
      </c>
      <c r="C125" s="221" t="s">
        <v>1654</v>
      </c>
      <c r="D125" s="261" t="s">
        <v>1662</v>
      </c>
      <c r="E125" s="253">
        <v>724.9</v>
      </c>
      <c r="F125" s="220"/>
      <c r="G125" s="185" t="s">
        <v>3</v>
      </c>
      <c r="H125" s="185" t="s">
        <v>2</v>
      </c>
      <c r="I125" s="185" t="s">
        <v>3</v>
      </c>
      <c r="J125" s="262" t="s">
        <v>2</v>
      </c>
      <c r="K125" s="185" t="s">
        <v>3</v>
      </c>
      <c r="L125" s="185" t="s">
        <v>3</v>
      </c>
      <c r="M125" s="185" t="s">
        <v>3</v>
      </c>
      <c r="N125" s="185" t="s">
        <v>3</v>
      </c>
    </row>
    <row r="126" spans="1:14" x14ac:dyDescent="0.2">
      <c r="A126" s="217" t="s">
        <v>7</v>
      </c>
      <c r="B126" s="217" t="s">
        <v>968</v>
      </c>
      <c r="C126" s="221" t="s">
        <v>1580</v>
      </c>
      <c r="D126" s="261" t="s">
        <v>1589</v>
      </c>
      <c r="E126" s="253">
        <v>726</v>
      </c>
      <c r="F126" s="220"/>
      <c r="G126" s="185" t="s">
        <v>3</v>
      </c>
      <c r="H126" s="185" t="s">
        <v>3</v>
      </c>
      <c r="I126" s="185" t="s">
        <v>3</v>
      </c>
      <c r="J126" s="262" t="s">
        <v>3</v>
      </c>
      <c r="K126" s="185" t="s">
        <v>2</v>
      </c>
      <c r="L126" s="185" t="s">
        <v>2</v>
      </c>
      <c r="M126" s="185" t="s">
        <v>2</v>
      </c>
      <c r="N126" s="185" t="s">
        <v>3</v>
      </c>
    </row>
    <row r="127" spans="1:14" x14ac:dyDescent="0.2">
      <c r="A127" s="217" t="s">
        <v>7</v>
      </c>
      <c r="B127" s="217" t="s">
        <v>968</v>
      </c>
      <c r="C127" s="221" t="s">
        <v>1581</v>
      </c>
      <c r="D127" s="261" t="s">
        <v>1590</v>
      </c>
      <c r="E127" s="253">
        <v>573.1</v>
      </c>
      <c r="F127" s="220"/>
      <c r="G127" s="185" t="s">
        <v>3</v>
      </c>
      <c r="H127" s="185" t="s">
        <v>3</v>
      </c>
      <c r="I127" s="185" t="s">
        <v>3</v>
      </c>
      <c r="J127" s="262" t="s">
        <v>3</v>
      </c>
      <c r="K127" s="185" t="s">
        <v>2</v>
      </c>
      <c r="L127" s="185" t="s">
        <v>2</v>
      </c>
      <c r="M127" s="185" t="s">
        <v>2</v>
      </c>
      <c r="N127" s="185" t="s">
        <v>3</v>
      </c>
    </row>
    <row r="128" spans="1:14" x14ac:dyDescent="0.2">
      <c r="A128" s="217" t="s">
        <v>7</v>
      </c>
      <c r="B128" s="217" t="s">
        <v>968</v>
      </c>
      <c r="C128" s="221" t="s">
        <v>1582</v>
      </c>
      <c r="D128" s="261" t="s">
        <v>1591</v>
      </c>
      <c r="E128" s="253">
        <v>638</v>
      </c>
      <c r="F128" s="220"/>
      <c r="G128" s="185" t="s">
        <v>3</v>
      </c>
      <c r="H128" s="185" t="s">
        <v>3</v>
      </c>
      <c r="I128" s="185" t="s">
        <v>3</v>
      </c>
      <c r="J128" s="262" t="s">
        <v>3</v>
      </c>
      <c r="K128" s="185" t="s">
        <v>2</v>
      </c>
      <c r="L128" s="185" t="s">
        <v>2</v>
      </c>
      <c r="M128" s="185" t="s">
        <v>2</v>
      </c>
      <c r="N128" s="185" t="s">
        <v>2</v>
      </c>
    </row>
    <row r="129" spans="1:14" x14ac:dyDescent="0.2">
      <c r="A129" s="217" t="s">
        <v>7</v>
      </c>
      <c r="B129" s="217" t="s">
        <v>968</v>
      </c>
      <c r="C129" s="221" t="s">
        <v>1583</v>
      </c>
      <c r="D129" s="261" t="s">
        <v>1592</v>
      </c>
      <c r="E129" s="253">
        <v>447.7</v>
      </c>
      <c r="F129" s="220"/>
      <c r="G129" s="185" t="s">
        <v>3</v>
      </c>
      <c r="H129" s="185" t="s">
        <v>3</v>
      </c>
      <c r="I129" s="185" t="s">
        <v>3</v>
      </c>
      <c r="J129" s="262" t="s">
        <v>3</v>
      </c>
      <c r="K129" s="185" t="s">
        <v>3</v>
      </c>
      <c r="L129" s="185" t="s">
        <v>3</v>
      </c>
      <c r="M129" s="185" t="s">
        <v>3</v>
      </c>
      <c r="N129" s="185" t="s">
        <v>2</v>
      </c>
    </row>
    <row r="130" spans="1:14" x14ac:dyDescent="0.2">
      <c r="A130" s="217" t="s">
        <v>7</v>
      </c>
      <c r="B130" s="217" t="s">
        <v>968</v>
      </c>
      <c r="C130" s="221" t="s">
        <v>1584</v>
      </c>
      <c r="D130" s="261" t="s">
        <v>1593</v>
      </c>
      <c r="E130" s="253">
        <v>573.1</v>
      </c>
      <c r="F130" s="220"/>
      <c r="G130" s="185" t="s">
        <v>3</v>
      </c>
      <c r="H130" s="185" t="s">
        <v>3</v>
      </c>
      <c r="I130" s="185" t="s">
        <v>3</v>
      </c>
      <c r="J130" s="262" t="s">
        <v>3</v>
      </c>
      <c r="K130" s="185" t="s">
        <v>3</v>
      </c>
      <c r="L130" s="185" t="s">
        <v>3</v>
      </c>
      <c r="M130" s="185" t="s">
        <v>3</v>
      </c>
      <c r="N130" s="185" t="s">
        <v>2</v>
      </c>
    </row>
    <row r="131" spans="1:14" x14ac:dyDescent="0.2">
      <c r="A131" s="217" t="s">
        <v>7</v>
      </c>
      <c r="B131" s="217" t="s">
        <v>968</v>
      </c>
      <c r="C131" s="221" t="s">
        <v>1585</v>
      </c>
      <c r="D131" s="261" t="s">
        <v>1594</v>
      </c>
      <c r="E131" s="253">
        <v>726</v>
      </c>
      <c r="F131" s="220"/>
      <c r="G131" s="185" t="s">
        <v>3</v>
      </c>
      <c r="H131" s="185" t="s">
        <v>3</v>
      </c>
      <c r="I131" s="185" t="s">
        <v>3</v>
      </c>
      <c r="J131" s="262" t="s">
        <v>3</v>
      </c>
      <c r="K131" s="185" t="s">
        <v>3</v>
      </c>
      <c r="L131" s="185" t="s">
        <v>3</v>
      </c>
      <c r="M131" s="185" t="s">
        <v>3</v>
      </c>
      <c r="N131" s="185" t="s">
        <v>2</v>
      </c>
    </row>
    <row r="132" spans="1:14" x14ac:dyDescent="0.2">
      <c r="A132" s="217" t="s">
        <v>7</v>
      </c>
      <c r="B132" s="217" t="s">
        <v>975</v>
      </c>
      <c r="C132" s="221" t="s">
        <v>1655</v>
      </c>
      <c r="D132" s="261" t="s">
        <v>1663</v>
      </c>
      <c r="E132" s="253">
        <v>1398.1</v>
      </c>
      <c r="F132" s="220"/>
      <c r="G132" s="185" t="s">
        <v>3</v>
      </c>
      <c r="H132" s="185" t="s">
        <v>2</v>
      </c>
      <c r="I132" s="185" t="s">
        <v>3</v>
      </c>
      <c r="J132" s="262" t="s">
        <v>2</v>
      </c>
      <c r="K132" s="185" t="s">
        <v>3</v>
      </c>
      <c r="L132" s="185" t="s">
        <v>3</v>
      </c>
      <c r="M132" s="185" t="s">
        <v>3</v>
      </c>
      <c r="N132" s="185" t="s">
        <v>3</v>
      </c>
    </row>
    <row r="133" spans="1:14" x14ac:dyDescent="0.2">
      <c r="A133" s="217" t="s">
        <v>7</v>
      </c>
      <c r="B133" s="217" t="s">
        <v>975</v>
      </c>
      <c r="C133" s="221" t="s">
        <v>1595</v>
      </c>
      <c r="D133" s="261" t="s">
        <v>1600</v>
      </c>
      <c r="E133" s="253">
        <v>939.4</v>
      </c>
      <c r="F133" s="220"/>
      <c r="G133" s="185" t="s">
        <v>3</v>
      </c>
      <c r="H133" s="185" t="s">
        <v>2</v>
      </c>
      <c r="I133" s="185" t="s">
        <v>3</v>
      </c>
      <c r="J133" s="262" t="s">
        <v>2</v>
      </c>
      <c r="K133" s="185" t="s">
        <v>2</v>
      </c>
      <c r="L133" s="185" t="s">
        <v>2</v>
      </c>
      <c r="M133" s="185" t="s">
        <v>2</v>
      </c>
      <c r="N133" s="185" t="s">
        <v>3</v>
      </c>
    </row>
    <row r="134" spans="1:14" x14ac:dyDescent="0.2">
      <c r="A134" s="217" t="s">
        <v>7</v>
      </c>
      <c r="B134" s="217" t="s">
        <v>975</v>
      </c>
      <c r="C134" s="221" t="s">
        <v>1596</v>
      </c>
      <c r="D134" s="261" t="s">
        <v>1601</v>
      </c>
      <c r="E134" s="253">
        <v>559.9</v>
      </c>
      <c r="F134" s="220"/>
      <c r="G134" s="185" t="s">
        <v>3</v>
      </c>
      <c r="H134" s="185" t="s">
        <v>3</v>
      </c>
      <c r="I134" s="185" t="s">
        <v>3</v>
      </c>
      <c r="J134" s="262" t="s">
        <v>3</v>
      </c>
      <c r="K134" s="185" t="s">
        <v>2</v>
      </c>
      <c r="L134" s="185" t="s">
        <v>2</v>
      </c>
      <c r="M134" s="185" t="s">
        <v>3</v>
      </c>
      <c r="N134" s="185" t="s">
        <v>3</v>
      </c>
    </row>
    <row r="135" spans="1:14" x14ac:dyDescent="0.2">
      <c r="A135" s="217" t="s">
        <v>7</v>
      </c>
      <c r="B135" s="217" t="s">
        <v>975</v>
      </c>
      <c r="C135" s="221" t="s">
        <v>1597</v>
      </c>
      <c r="D135" s="261" t="s">
        <v>1602</v>
      </c>
      <c r="E135" s="253">
        <v>1398.1</v>
      </c>
      <c r="F135" s="220"/>
      <c r="G135" s="185" t="s">
        <v>3</v>
      </c>
      <c r="H135" s="185" t="s">
        <v>3</v>
      </c>
      <c r="I135" s="185" t="s">
        <v>3</v>
      </c>
      <c r="J135" s="262" t="s">
        <v>3</v>
      </c>
      <c r="K135" s="185" t="s">
        <v>2</v>
      </c>
      <c r="L135" s="185" t="s">
        <v>2</v>
      </c>
      <c r="M135" s="185" t="s">
        <v>2</v>
      </c>
      <c r="N135" s="185" t="s">
        <v>3</v>
      </c>
    </row>
    <row r="136" spans="1:14" x14ac:dyDescent="0.2">
      <c r="A136" s="217" t="s">
        <v>7</v>
      </c>
      <c r="B136" s="217" t="s">
        <v>975</v>
      </c>
      <c r="C136" s="221" t="s">
        <v>1598</v>
      </c>
      <c r="D136" s="261" t="s">
        <v>1603</v>
      </c>
      <c r="E136" s="253">
        <v>1398.1</v>
      </c>
      <c r="F136" s="220"/>
      <c r="G136" s="185" t="s">
        <v>3</v>
      </c>
      <c r="H136" s="185" t="s">
        <v>3</v>
      </c>
      <c r="I136" s="185" t="s">
        <v>3</v>
      </c>
      <c r="J136" s="262" t="s">
        <v>3</v>
      </c>
      <c r="K136" s="185" t="s">
        <v>3</v>
      </c>
      <c r="L136" s="185" t="s">
        <v>3</v>
      </c>
      <c r="M136" s="185" t="s">
        <v>3</v>
      </c>
      <c r="N136" s="185" t="s">
        <v>2</v>
      </c>
    </row>
    <row r="137" spans="1:14" x14ac:dyDescent="0.2">
      <c r="A137" s="217" t="s">
        <v>7</v>
      </c>
      <c r="B137" s="217" t="s">
        <v>975</v>
      </c>
      <c r="C137" s="221" t="s">
        <v>1656</v>
      </c>
      <c r="D137" s="261" t="s">
        <v>1664</v>
      </c>
      <c r="E137" s="253">
        <v>68.2</v>
      </c>
      <c r="F137" s="220"/>
      <c r="G137" s="185" t="s">
        <v>3</v>
      </c>
      <c r="H137" s="185" t="s">
        <v>2</v>
      </c>
      <c r="I137" s="185" t="s">
        <v>3</v>
      </c>
      <c r="J137" s="262" t="s">
        <v>2</v>
      </c>
      <c r="K137" s="185" t="s">
        <v>3</v>
      </c>
      <c r="L137" s="185" t="s">
        <v>3</v>
      </c>
      <c r="M137" s="185" t="s">
        <v>3</v>
      </c>
      <c r="N137" s="185" t="s">
        <v>3</v>
      </c>
    </row>
    <row r="138" spans="1:14" x14ac:dyDescent="0.2">
      <c r="A138" s="217" t="s">
        <v>7</v>
      </c>
      <c r="B138" s="217" t="s">
        <v>975</v>
      </c>
      <c r="C138" s="221" t="s">
        <v>1599</v>
      </c>
      <c r="D138" s="261" t="s">
        <v>1604</v>
      </c>
      <c r="E138" s="253">
        <v>68.2</v>
      </c>
      <c r="F138" s="220"/>
      <c r="G138" s="185" t="s">
        <v>3</v>
      </c>
      <c r="H138" s="185" t="s">
        <v>3</v>
      </c>
      <c r="I138" s="185" t="s">
        <v>3</v>
      </c>
      <c r="J138" s="262" t="s">
        <v>3</v>
      </c>
      <c r="K138" s="185" t="s">
        <v>2</v>
      </c>
      <c r="L138" s="185" t="s">
        <v>2</v>
      </c>
      <c r="M138" s="185" t="s">
        <v>2</v>
      </c>
      <c r="N138" s="185" t="s">
        <v>3</v>
      </c>
    </row>
    <row r="139" spans="1:14" x14ac:dyDescent="0.2">
      <c r="A139" s="217" t="s">
        <v>7</v>
      </c>
      <c r="B139" s="217" t="s">
        <v>983</v>
      </c>
      <c r="C139" s="221" t="s">
        <v>1613</v>
      </c>
      <c r="D139" s="261" t="s">
        <v>1605</v>
      </c>
      <c r="E139" s="253">
        <v>677.6</v>
      </c>
      <c r="F139" s="220"/>
      <c r="G139" s="185" t="s">
        <v>3</v>
      </c>
      <c r="H139" s="185" t="s">
        <v>3</v>
      </c>
      <c r="I139" s="185" t="s">
        <v>3</v>
      </c>
      <c r="J139" s="262" t="s">
        <v>3</v>
      </c>
      <c r="K139" s="185" t="s">
        <v>2</v>
      </c>
      <c r="L139" s="185" t="s">
        <v>2</v>
      </c>
      <c r="M139" s="185" t="s">
        <v>2</v>
      </c>
      <c r="N139" s="185" t="s">
        <v>3</v>
      </c>
    </row>
    <row r="140" spans="1:14" x14ac:dyDescent="0.2">
      <c r="A140" s="217" t="s">
        <v>7</v>
      </c>
      <c r="B140" s="217" t="s">
        <v>983</v>
      </c>
      <c r="C140" s="221" t="s">
        <v>1614</v>
      </c>
      <c r="D140" s="261" t="s">
        <v>1606</v>
      </c>
      <c r="E140" s="253">
        <v>96.8</v>
      </c>
      <c r="F140" s="220"/>
      <c r="G140" s="185" t="s">
        <v>3</v>
      </c>
      <c r="H140" s="185" t="s">
        <v>3</v>
      </c>
      <c r="I140" s="185" t="s">
        <v>3</v>
      </c>
      <c r="J140" s="262" t="s">
        <v>3</v>
      </c>
      <c r="K140" s="185" t="s">
        <v>2</v>
      </c>
      <c r="L140" s="185" t="s">
        <v>2</v>
      </c>
      <c r="M140" s="185" t="s">
        <v>2</v>
      </c>
      <c r="N140" s="185" t="s">
        <v>3</v>
      </c>
    </row>
    <row r="141" spans="1:14" ht="25.5" x14ac:dyDescent="0.2">
      <c r="A141" s="217" t="s">
        <v>7</v>
      </c>
      <c r="B141" s="217" t="s">
        <v>1621</v>
      </c>
      <c r="C141" s="221" t="s">
        <v>1618</v>
      </c>
      <c r="D141" s="261" t="s">
        <v>1610</v>
      </c>
      <c r="E141" s="253">
        <v>440</v>
      </c>
      <c r="F141" s="220"/>
      <c r="G141" s="185" t="s">
        <v>3</v>
      </c>
      <c r="H141" s="185" t="s">
        <v>2</v>
      </c>
      <c r="I141" s="185" t="s">
        <v>3</v>
      </c>
      <c r="J141" s="262" t="s">
        <v>2</v>
      </c>
      <c r="K141" s="185" t="s">
        <v>3</v>
      </c>
      <c r="L141" s="185" t="s">
        <v>3</v>
      </c>
      <c r="M141" s="185" t="s">
        <v>3</v>
      </c>
      <c r="N141" s="185" t="s">
        <v>3</v>
      </c>
    </row>
    <row r="142" spans="1:14" ht="25.5" x14ac:dyDescent="0.2">
      <c r="A142" s="217" t="s">
        <v>7</v>
      </c>
      <c r="B142" s="217" t="s">
        <v>1621</v>
      </c>
      <c r="C142" s="221" t="s">
        <v>1619</v>
      </c>
      <c r="D142" s="261" t="s">
        <v>1611</v>
      </c>
      <c r="E142" s="253">
        <v>761.2</v>
      </c>
      <c r="F142" s="220"/>
      <c r="G142" s="185" t="s">
        <v>3</v>
      </c>
      <c r="H142" s="185" t="s">
        <v>2</v>
      </c>
      <c r="I142" s="185" t="s">
        <v>3</v>
      </c>
      <c r="J142" s="262" t="s">
        <v>2</v>
      </c>
      <c r="K142" s="185" t="s">
        <v>2</v>
      </c>
      <c r="L142" s="185" t="s">
        <v>2</v>
      </c>
      <c r="M142" s="185" t="s">
        <v>2</v>
      </c>
      <c r="N142" s="185" t="s">
        <v>3</v>
      </c>
    </row>
    <row r="143" spans="1:14" ht="25.5" x14ac:dyDescent="0.2">
      <c r="A143" s="217" t="s">
        <v>7</v>
      </c>
      <c r="B143" s="217" t="s">
        <v>1621</v>
      </c>
      <c r="C143" s="221" t="s">
        <v>1620</v>
      </c>
      <c r="D143" s="261" t="s">
        <v>1612</v>
      </c>
      <c r="E143" s="253">
        <v>940.5</v>
      </c>
      <c r="F143" s="220"/>
      <c r="G143" s="185" t="s">
        <v>3</v>
      </c>
      <c r="H143" s="185" t="s">
        <v>2</v>
      </c>
      <c r="I143" s="185" t="s">
        <v>3</v>
      </c>
      <c r="J143" s="262" t="s">
        <v>2</v>
      </c>
      <c r="K143" s="185" t="s">
        <v>2</v>
      </c>
      <c r="L143" s="185" t="s">
        <v>2</v>
      </c>
      <c r="M143" s="185" t="s">
        <v>2</v>
      </c>
      <c r="N143" s="185" t="s">
        <v>3</v>
      </c>
    </row>
    <row r="144" spans="1:14" x14ac:dyDescent="0.2">
      <c r="A144" s="217" t="s">
        <v>7</v>
      </c>
      <c r="B144" s="217" t="s">
        <v>994</v>
      </c>
      <c r="C144" s="221" t="s">
        <v>1622</v>
      </c>
      <c r="D144" s="261" t="s">
        <v>1636</v>
      </c>
      <c r="E144" s="253">
        <v>382.8</v>
      </c>
      <c r="F144" s="220"/>
      <c r="G144" s="185" t="s">
        <v>3</v>
      </c>
      <c r="H144" s="185" t="s">
        <v>2</v>
      </c>
      <c r="I144" s="185" t="s">
        <v>3</v>
      </c>
      <c r="J144" s="262" t="s">
        <v>2</v>
      </c>
      <c r="K144" s="185" t="s">
        <v>2</v>
      </c>
      <c r="L144" s="185" t="s">
        <v>2</v>
      </c>
      <c r="M144" s="185" t="s">
        <v>2</v>
      </c>
      <c r="N144" s="185" t="s">
        <v>2</v>
      </c>
    </row>
    <row r="145" spans="1:14" ht="25.5" x14ac:dyDescent="0.2">
      <c r="A145" s="217" t="s">
        <v>7</v>
      </c>
      <c r="B145" s="217" t="s">
        <v>1197</v>
      </c>
      <c r="C145" s="221" t="s">
        <v>1623</v>
      </c>
      <c r="D145" s="261" t="s">
        <v>1637</v>
      </c>
      <c r="E145" s="253">
        <v>145.19999999999999</v>
      </c>
      <c r="F145" s="220"/>
      <c r="G145" s="185" t="s">
        <v>3</v>
      </c>
      <c r="H145" s="185" t="s">
        <v>3</v>
      </c>
      <c r="I145" s="185" t="s">
        <v>3</v>
      </c>
      <c r="J145" s="262" t="s">
        <v>3</v>
      </c>
      <c r="K145" s="185" t="s">
        <v>2</v>
      </c>
      <c r="L145" s="185" t="s">
        <v>2</v>
      </c>
      <c r="M145" s="185" t="s">
        <v>2</v>
      </c>
      <c r="N145" s="185" t="s">
        <v>3</v>
      </c>
    </row>
    <row r="146" spans="1:14" ht="25.5" x14ac:dyDescent="0.2">
      <c r="A146" s="217" t="s">
        <v>7</v>
      </c>
      <c r="B146" s="217" t="s">
        <v>1197</v>
      </c>
      <c r="C146" s="221" t="s">
        <v>1657</v>
      </c>
      <c r="D146" s="261" t="s">
        <v>1658</v>
      </c>
      <c r="E146" s="253">
        <v>135.30000000000001</v>
      </c>
      <c r="F146" s="220"/>
      <c r="G146" s="185" t="s">
        <v>3</v>
      </c>
      <c r="H146" s="185" t="s">
        <v>2</v>
      </c>
      <c r="I146" s="185" t="s">
        <v>3</v>
      </c>
      <c r="J146" s="262" t="s">
        <v>2</v>
      </c>
      <c r="K146" s="185" t="s">
        <v>3</v>
      </c>
      <c r="L146" s="185" t="s">
        <v>3</v>
      </c>
      <c r="M146" s="185" t="s">
        <v>3</v>
      </c>
      <c r="N146" s="185" t="s">
        <v>3</v>
      </c>
    </row>
    <row r="147" spans="1:14" ht="25.5" x14ac:dyDescent="0.2">
      <c r="A147" s="217" t="s">
        <v>7</v>
      </c>
      <c r="B147" s="217" t="s">
        <v>1197</v>
      </c>
      <c r="C147" s="221" t="s">
        <v>1624</v>
      </c>
      <c r="D147" s="261" t="s">
        <v>1638</v>
      </c>
      <c r="E147" s="253">
        <v>816.2</v>
      </c>
      <c r="F147" s="220"/>
      <c r="G147" s="185" t="s">
        <v>3</v>
      </c>
      <c r="H147" s="185" t="s">
        <v>3</v>
      </c>
      <c r="I147" s="185" t="s">
        <v>3</v>
      </c>
      <c r="J147" s="262" t="s">
        <v>3</v>
      </c>
      <c r="K147" s="185" t="s">
        <v>2</v>
      </c>
      <c r="L147" s="185" t="s">
        <v>2</v>
      </c>
      <c r="M147" s="185" t="s">
        <v>2</v>
      </c>
      <c r="N147" s="185" t="s">
        <v>2</v>
      </c>
    </row>
    <row r="148" spans="1:14" ht="25.5" x14ac:dyDescent="0.2">
      <c r="A148" s="217" t="s">
        <v>7</v>
      </c>
      <c r="B148" s="217" t="s">
        <v>1197</v>
      </c>
      <c r="C148" s="221" t="s">
        <v>1625</v>
      </c>
      <c r="D148" s="261" t="s">
        <v>1639</v>
      </c>
      <c r="E148" s="253">
        <v>305.8</v>
      </c>
      <c r="F148" s="220"/>
      <c r="G148" s="185" t="s">
        <v>3</v>
      </c>
      <c r="H148" s="185" t="s">
        <v>2</v>
      </c>
      <c r="I148" s="185" t="s">
        <v>3</v>
      </c>
      <c r="J148" s="262" t="s">
        <v>2</v>
      </c>
      <c r="K148" s="185" t="s">
        <v>2</v>
      </c>
      <c r="L148" s="185" t="s">
        <v>2</v>
      </c>
      <c r="M148" s="185" t="s">
        <v>2</v>
      </c>
      <c r="N148" s="185" t="s">
        <v>2</v>
      </c>
    </row>
    <row r="149" spans="1:14" ht="25.5" x14ac:dyDescent="0.2">
      <c r="A149" s="217" t="s">
        <v>7</v>
      </c>
      <c r="B149" s="217" t="s">
        <v>1197</v>
      </c>
      <c r="C149" s="221" t="s">
        <v>1626</v>
      </c>
      <c r="D149" s="261" t="s">
        <v>1640</v>
      </c>
      <c r="E149" s="253">
        <v>272.8</v>
      </c>
      <c r="F149" s="220"/>
      <c r="G149" s="185" t="s">
        <v>3</v>
      </c>
      <c r="H149" s="185" t="s">
        <v>3</v>
      </c>
      <c r="I149" s="185" t="s">
        <v>3</v>
      </c>
      <c r="J149" s="262" t="s">
        <v>3</v>
      </c>
      <c r="K149" s="185" t="s">
        <v>2</v>
      </c>
      <c r="L149" s="185" t="s">
        <v>2</v>
      </c>
      <c r="M149" s="185" t="s">
        <v>3</v>
      </c>
      <c r="N149" s="185" t="s">
        <v>3</v>
      </c>
    </row>
    <row r="150" spans="1:14" ht="25.5" x14ac:dyDescent="0.2">
      <c r="A150" s="217" t="s">
        <v>7</v>
      </c>
      <c r="B150" s="217" t="s">
        <v>1197</v>
      </c>
      <c r="C150" s="221" t="s">
        <v>1627</v>
      </c>
      <c r="D150" s="261" t="s">
        <v>1641</v>
      </c>
      <c r="E150" s="253">
        <v>609.4</v>
      </c>
      <c r="F150" s="220"/>
      <c r="G150" s="185" t="s">
        <v>3</v>
      </c>
      <c r="H150" s="185" t="s">
        <v>2</v>
      </c>
      <c r="I150" s="185" t="s">
        <v>3</v>
      </c>
      <c r="J150" s="262" t="s">
        <v>2</v>
      </c>
      <c r="K150" s="185" t="s">
        <v>2</v>
      </c>
      <c r="L150" s="185" t="s">
        <v>2</v>
      </c>
      <c r="M150" s="185" t="s">
        <v>2</v>
      </c>
      <c r="N150" s="185" t="s">
        <v>2</v>
      </c>
    </row>
    <row r="151" spans="1:14" ht="25.5" x14ac:dyDescent="0.2">
      <c r="A151" s="217" t="s">
        <v>7</v>
      </c>
      <c r="B151" s="217" t="s">
        <v>1197</v>
      </c>
      <c r="C151" s="221" t="s">
        <v>1628</v>
      </c>
      <c r="D151" s="261" t="s">
        <v>1642</v>
      </c>
      <c r="E151" s="253">
        <v>77</v>
      </c>
      <c r="F151" s="220"/>
      <c r="G151" s="185" t="s">
        <v>3</v>
      </c>
      <c r="H151" s="185" t="s">
        <v>3</v>
      </c>
      <c r="I151" s="185" t="s">
        <v>3</v>
      </c>
      <c r="J151" s="262" t="s">
        <v>3</v>
      </c>
      <c r="K151" s="185" t="s">
        <v>2</v>
      </c>
      <c r="L151" s="185" t="s">
        <v>2</v>
      </c>
      <c r="M151" s="185" t="s">
        <v>2</v>
      </c>
      <c r="N151" s="185" t="s">
        <v>3</v>
      </c>
    </row>
    <row r="152" spans="1:14" ht="25.5" x14ac:dyDescent="0.2">
      <c r="A152" s="217" t="s">
        <v>7</v>
      </c>
      <c r="B152" s="217" t="s">
        <v>1197</v>
      </c>
      <c r="C152" s="221" t="s">
        <v>1629</v>
      </c>
      <c r="D152" s="261" t="s">
        <v>1643</v>
      </c>
      <c r="E152" s="253">
        <v>231</v>
      </c>
      <c r="F152" s="220"/>
      <c r="G152" s="185" t="s">
        <v>3</v>
      </c>
      <c r="H152" s="185" t="s">
        <v>3</v>
      </c>
      <c r="I152" s="185" t="s">
        <v>3</v>
      </c>
      <c r="J152" s="262" t="s">
        <v>3</v>
      </c>
      <c r="K152" s="185" t="s">
        <v>2</v>
      </c>
      <c r="L152" s="185" t="s">
        <v>2</v>
      </c>
      <c r="M152" s="185" t="s">
        <v>2</v>
      </c>
      <c r="N152" s="185" t="s">
        <v>3</v>
      </c>
    </row>
    <row r="153" spans="1:14" ht="25.5" x14ac:dyDescent="0.2">
      <c r="A153" s="217" t="s">
        <v>7</v>
      </c>
      <c r="B153" s="217" t="s">
        <v>1197</v>
      </c>
      <c r="C153" s="221" t="s">
        <v>1627</v>
      </c>
      <c r="D153" s="261" t="s">
        <v>1644</v>
      </c>
      <c r="E153" s="253">
        <v>28.6</v>
      </c>
      <c r="F153" s="220"/>
      <c r="G153" s="185" t="s">
        <v>3</v>
      </c>
      <c r="H153" s="185" t="s">
        <v>2</v>
      </c>
      <c r="I153" s="185" t="s">
        <v>3</v>
      </c>
      <c r="J153" s="262" t="s">
        <v>2</v>
      </c>
      <c r="K153" s="185" t="s">
        <v>2</v>
      </c>
      <c r="L153" s="185" t="s">
        <v>2</v>
      </c>
      <c r="M153" s="185" t="s">
        <v>2</v>
      </c>
      <c r="N153" s="185" t="s">
        <v>3</v>
      </c>
    </row>
    <row r="154" spans="1:14" ht="25.5" x14ac:dyDescent="0.2">
      <c r="A154" s="217" t="s">
        <v>7</v>
      </c>
      <c r="B154" s="217" t="s">
        <v>1197</v>
      </c>
      <c r="C154" s="221" t="s">
        <v>1630</v>
      </c>
      <c r="D154" s="261" t="s">
        <v>1645</v>
      </c>
      <c r="E154" s="253">
        <v>113.3</v>
      </c>
      <c r="F154" s="220"/>
      <c r="G154" s="185" t="s">
        <v>3</v>
      </c>
      <c r="H154" s="185" t="s">
        <v>3</v>
      </c>
      <c r="I154" s="185" t="s">
        <v>3</v>
      </c>
      <c r="J154" s="262" t="s">
        <v>3</v>
      </c>
      <c r="K154" s="185" t="s">
        <v>2</v>
      </c>
      <c r="L154" s="185" t="s">
        <v>2</v>
      </c>
      <c r="M154" s="185" t="s">
        <v>2</v>
      </c>
      <c r="N154" s="185" t="s">
        <v>3</v>
      </c>
    </row>
    <row r="155" spans="1:14" ht="25.5" x14ac:dyDescent="0.2">
      <c r="A155" s="217" t="s">
        <v>7</v>
      </c>
      <c r="B155" s="217" t="s">
        <v>1197</v>
      </c>
      <c r="C155" s="221" t="s">
        <v>1631</v>
      </c>
      <c r="D155" s="261" t="s">
        <v>1646</v>
      </c>
      <c r="E155" s="253">
        <v>113.5</v>
      </c>
      <c r="F155" s="220"/>
      <c r="G155" s="185" t="s">
        <v>3</v>
      </c>
      <c r="H155" s="185" t="s">
        <v>3</v>
      </c>
      <c r="I155" s="185" t="s">
        <v>3</v>
      </c>
      <c r="J155" s="262" t="s">
        <v>3</v>
      </c>
      <c r="K155" s="185" t="s">
        <v>3</v>
      </c>
      <c r="L155" s="185" t="s">
        <v>3</v>
      </c>
      <c r="M155" s="185" t="s">
        <v>3</v>
      </c>
      <c r="N155" s="185" t="s">
        <v>2</v>
      </c>
    </row>
    <row r="156" spans="1:14" ht="25.5" x14ac:dyDescent="0.2">
      <c r="A156" s="217" t="s">
        <v>7</v>
      </c>
      <c r="B156" s="217" t="s">
        <v>1197</v>
      </c>
      <c r="C156" s="221" t="s">
        <v>1632</v>
      </c>
      <c r="D156" s="261" t="s">
        <v>1647</v>
      </c>
      <c r="E156" s="253">
        <v>126.5</v>
      </c>
      <c r="F156" s="220"/>
      <c r="G156" s="185" t="s">
        <v>3</v>
      </c>
      <c r="H156" s="185" t="s">
        <v>2</v>
      </c>
      <c r="I156" s="185" t="s">
        <v>3</v>
      </c>
      <c r="J156" s="262" t="s">
        <v>2</v>
      </c>
      <c r="K156" s="185" t="s">
        <v>2</v>
      </c>
      <c r="L156" s="185" t="s">
        <v>2</v>
      </c>
      <c r="M156" s="185" t="s">
        <v>2</v>
      </c>
      <c r="N156" s="185" t="s">
        <v>3</v>
      </c>
    </row>
    <row r="157" spans="1:14" ht="25.5" x14ac:dyDescent="0.2">
      <c r="A157" s="217" t="s">
        <v>7</v>
      </c>
      <c r="B157" s="217" t="s">
        <v>1197</v>
      </c>
      <c r="C157" s="221" t="s">
        <v>1633</v>
      </c>
      <c r="D157" s="261" t="s">
        <v>1648</v>
      </c>
      <c r="E157" s="253">
        <v>126.5</v>
      </c>
      <c r="F157" s="220"/>
      <c r="G157" s="185" t="s">
        <v>3</v>
      </c>
      <c r="H157" s="185" t="s">
        <v>3</v>
      </c>
      <c r="I157" s="185" t="s">
        <v>3</v>
      </c>
      <c r="J157" s="262" t="s">
        <v>3</v>
      </c>
      <c r="K157" s="185" t="s">
        <v>3</v>
      </c>
      <c r="L157" s="185" t="s">
        <v>3</v>
      </c>
      <c r="M157" s="185" t="s">
        <v>3</v>
      </c>
      <c r="N157" s="185" t="s">
        <v>2</v>
      </c>
    </row>
    <row r="158" spans="1:14" ht="25.5" x14ac:dyDescent="0.2">
      <c r="A158" s="217" t="s">
        <v>7</v>
      </c>
      <c r="B158" s="217" t="s">
        <v>1197</v>
      </c>
      <c r="C158" s="221" t="s">
        <v>1634</v>
      </c>
      <c r="D158" s="261" t="s">
        <v>1649</v>
      </c>
      <c r="E158" s="253">
        <v>181.5</v>
      </c>
      <c r="F158" s="220"/>
      <c r="G158" s="185" t="s">
        <v>3</v>
      </c>
      <c r="H158" s="185" t="s">
        <v>2</v>
      </c>
      <c r="I158" s="185" t="s">
        <v>3</v>
      </c>
      <c r="J158" s="262" t="s">
        <v>2</v>
      </c>
      <c r="K158" s="185" t="s">
        <v>2</v>
      </c>
      <c r="L158" s="185" t="s">
        <v>2</v>
      </c>
      <c r="M158" s="185" t="s">
        <v>2</v>
      </c>
      <c r="N158" s="185" t="s">
        <v>2</v>
      </c>
    </row>
    <row r="159" spans="1:14" ht="25.5" x14ac:dyDescent="0.2">
      <c r="A159" s="217" t="s">
        <v>7</v>
      </c>
      <c r="B159" s="217" t="s">
        <v>1197</v>
      </c>
      <c r="C159" s="221" t="s">
        <v>1635</v>
      </c>
      <c r="D159" s="261" t="s">
        <v>1650</v>
      </c>
      <c r="E159" s="253">
        <v>242</v>
      </c>
      <c r="F159" s="220"/>
      <c r="G159" s="185" t="s">
        <v>3</v>
      </c>
      <c r="H159" s="185" t="s">
        <v>2</v>
      </c>
      <c r="I159" s="185" t="s">
        <v>3</v>
      </c>
      <c r="J159" s="262" t="s">
        <v>2</v>
      </c>
      <c r="K159" s="185" t="s">
        <v>2</v>
      </c>
      <c r="L159" s="185" t="s">
        <v>2</v>
      </c>
      <c r="M159" s="185" t="s">
        <v>2</v>
      </c>
      <c r="N159" s="185" t="s">
        <v>2</v>
      </c>
    </row>
    <row r="160" spans="1:14" s="209" customFormat="1" ht="13.5" x14ac:dyDescent="0.2">
      <c r="A160" s="255"/>
      <c r="B160" s="255"/>
      <c r="C160" s="256"/>
      <c r="D160" s="263"/>
      <c r="E160" s="258"/>
      <c r="F160" s="245" t="s">
        <v>1893</v>
      </c>
      <c r="G160" s="245" t="s">
        <v>1894</v>
      </c>
      <c r="H160" s="245" t="s">
        <v>1895</v>
      </c>
      <c r="I160" s="245" t="s">
        <v>1896</v>
      </c>
      <c r="J160" s="245" t="s">
        <v>1897</v>
      </c>
      <c r="K160" s="245" t="s">
        <v>1898</v>
      </c>
      <c r="L160" s="245" t="s">
        <v>1899</v>
      </c>
      <c r="M160" s="245" t="s">
        <v>1900</v>
      </c>
      <c r="N160" s="245" t="s">
        <v>1901</v>
      </c>
    </row>
    <row r="161" spans="1:14" ht="23.1" customHeight="1" x14ac:dyDescent="0.2">
      <c r="A161" s="213" t="s">
        <v>33</v>
      </c>
      <c r="B161" s="213" t="s">
        <v>1192</v>
      </c>
      <c r="C161" s="213" t="s">
        <v>251</v>
      </c>
      <c r="D161" s="213" t="s">
        <v>252</v>
      </c>
      <c r="E161" s="214" t="s">
        <v>253</v>
      </c>
      <c r="F161" s="213" t="str">
        <f>_xlfn.XLOOKUP(F$160,Data!$A:$A,Data!$I:$I)</f>
        <v>M 320F</v>
      </c>
      <c r="G161" s="213" t="str">
        <f>_xlfn.XLOOKUP(G$160,Data!$A:$A,Data!$I:$I)</f>
        <v>IM 370F</v>
      </c>
      <c r="H161" s="213" t="str">
        <f>_xlfn.XLOOKUP(H$160,Data!$A:$A,Data!$I:$I)</f>
        <v>IM 3000</v>
      </c>
      <c r="I161" s="213" t="str">
        <f>_xlfn.XLOOKUP(I$160,Data!$A:$A,Data!$I:$I)</f>
        <v>IM 4000</v>
      </c>
      <c r="J161" s="213" t="str">
        <f>_xlfn.XLOOKUP(J$160,Data!$A:$A,Data!$I:$I)</f>
        <v>IM 460F</v>
      </c>
      <c r="K161" s="213" t="str">
        <f>_xlfn.XLOOKUP(K$160,Data!$A:$A,Data!$I:$I)</f>
        <v>IM 550F</v>
      </c>
      <c r="L161" s="213" t="str">
        <f>_xlfn.XLOOKUP(L$160,Data!$A:$A,Data!$I:$I)</f>
        <v>IM 6000</v>
      </c>
      <c r="M161" s="213" t="str">
        <f>_xlfn.XLOOKUP(M$160,Data!$A:$A,Data!$I:$I)</f>
        <v>IM 7000</v>
      </c>
      <c r="N161" s="213" t="str">
        <f>_xlfn.XLOOKUP(N$160,Data!$A:$A,Data!$I:$I)</f>
        <v>IM 9000</v>
      </c>
    </row>
    <row r="162" spans="1:14" ht="25.5" x14ac:dyDescent="0.2">
      <c r="A162" s="217" t="s">
        <v>8</v>
      </c>
      <c r="B162" s="217" t="s">
        <v>968</v>
      </c>
      <c r="C162" s="217">
        <v>408287</v>
      </c>
      <c r="D162" s="259" t="s">
        <v>1249</v>
      </c>
      <c r="E162" s="253">
        <v>180.4</v>
      </c>
      <c r="F162" s="185" t="s">
        <v>2</v>
      </c>
      <c r="G162" s="185" t="s">
        <v>3</v>
      </c>
      <c r="H162" s="185" t="s">
        <v>3</v>
      </c>
      <c r="I162" s="185" t="s">
        <v>3</v>
      </c>
      <c r="J162" s="185" t="s">
        <v>3</v>
      </c>
      <c r="K162" s="185" t="s">
        <v>3</v>
      </c>
      <c r="L162" s="185" t="s">
        <v>3</v>
      </c>
      <c r="M162" s="185" t="s">
        <v>3</v>
      </c>
      <c r="N162" s="185" t="s">
        <v>3</v>
      </c>
    </row>
    <row r="163" spans="1:14" ht="25.5" x14ac:dyDescent="0.2">
      <c r="A163" s="217" t="s">
        <v>8</v>
      </c>
      <c r="B163" s="217" t="s">
        <v>968</v>
      </c>
      <c r="C163" s="221">
        <v>423525</v>
      </c>
      <c r="D163" s="261" t="s">
        <v>1250</v>
      </c>
      <c r="E163" s="253">
        <v>148.5</v>
      </c>
      <c r="F163" s="185" t="s">
        <v>3</v>
      </c>
      <c r="G163" s="185" t="s">
        <v>2</v>
      </c>
      <c r="H163" s="185" t="s">
        <v>3</v>
      </c>
      <c r="I163" s="185" t="s">
        <v>3</v>
      </c>
      <c r="J163" s="262" t="s">
        <v>2</v>
      </c>
      <c r="K163" s="185" t="s">
        <v>3</v>
      </c>
      <c r="L163" s="185" t="s">
        <v>3</v>
      </c>
      <c r="M163" s="185" t="s">
        <v>3</v>
      </c>
      <c r="N163" s="185" t="s">
        <v>3</v>
      </c>
    </row>
    <row r="164" spans="1:14" ht="38.25" x14ac:dyDescent="0.2">
      <c r="A164" s="217" t="s">
        <v>8</v>
      </c>
      <c r="B164" s="217" t="s">
        <v>968</v>
      </c>
      <c r="C164" s="221">
        <v>418352</v>
      </c>
      <c r="D164" s="261" t="s">
        <v>1251</v>
      </c>
      <c r="E164" s="253">
        <v>481.14</v>
      </c>
      <c r="F164" s="185" t="s">
        <v>3</v>
      </c>
      <c r="G164" s="185" t="s">
        <v>3</v>
      </c>
      <c r="H164" s="185" t="s">
        <v>2</v>
      </c>
      <c r="I164" s="185" t="s">
        <v>2</v>
      </c>
      <c r="J164" s="185" t="s">
        <v>3</v>
      </c>
      <c r="K164" s="185" t="s">
        <v>3</v>
      </c>
      <c r="L164" s="185" t="s">
        <v>2</v>
      </c>
      <c r="M164" s="185" t="s">
        <v>3</v>
      </c>
      <c r="N164" s="185" t="s">
        <v>3</v>
      </c>
    </row>
    <row r="165" spans="1:14" ht="38.25" x14ac:dyDescent="0.2">
      <c r="A165" s="217" t="s">
        <v>8</v>
      </c>
      <c r="B165" s="217" t="s">
        <v>968</v>
      </c>
      <c r="C165" s="221">
        <v>418412</v>
      </c>
      <c r="D165" s="261" t="s">
        <v>1252</v>
      </c>
      <c r="E165" s="253">
        <v>692.60400000000004</v>
      </c>
      <c r="F165" s="185" t="s">
        <v>3</v>
      </c>
      <c r="G165" s="185" t="s">
        <v>3</v>
      </c>
      <c r="H165" s="185" t="s">
        <v>2</v>
      </c>
      <c r="I165" s="185" t="s">
        <v>2</v>
      </c>
      <c r="J165" s="185" t="s">
        <v>3</v>
      </c>
      <c r="K165" s="185" t="s">
        <v>3</v>
      </c>
      <c r="L165" s="185" t="s">
        <v>2</v>
      </c>
      <c r="M165" s="185" t="s">
        <v>3</v>
      </c>
      <c r="N165" s="185" t="s">
        <v>3</v>
      </c>
    </row>
    <row r="166" spans="1:14" ht="38.25" x14ac:dyDescent="0.2">
      <c r="A166" s="217" t="s">
        <v>8</v>
      </c>
      <c r="B166" s="217" t="s">
        <v>968</v>
      </c>
      <c r="C166" s="221">
        <v>418411</v>
      </c>
      <c r="D166" s="261" t="s">
        <v>1253</v>
      </c>
      <c r="E166" s="253">
        <v>425.30400000000003</v>
      </c>
      <c r="F166" s="185" t="s">
        <v>3</v>
      </c>
      <c r="G166" s="185" t="s">
        <v>3</v>
      </c>
      <c r="H166" s="185" t="s">
        <v>2</v>
      </c>
      <c r="I166" s="185" t="s">
        <v>2</v>
      </c>
      <c r="J166" s="185" t="s">
        <v>3</v>
      </c>
      <c r="K166" s="185" t="s">
        <v>3</v>
      </c>
      <c r="L166" s="185" t="s">
        <v>2</v>
      </c>
      <c r="M166" s="185" t="s">
        <v>3</v>
      </c>
      <c r="N166" s="185" t="s">
        <v>3</v>
      </c>
    </row>
    <row r="167" spans="1:14" ht="25.5" x14ac:dyDescent="0.2">
      <c r="A167" s="217" t="s">
        <v>8</v>
      </c>
      <c r="B167" s="217" t="s">
        <v>968</v>
      </c>
      <c r="C167" s="221">
        <v>418791</v>
      </c>
      <c r="D167" s="261" t="s">
        <v>1254</v>
      </c>
      <c r="E167" s="253">
        <v>620.13600000000008</v>
      </c>
      <c r="F167" s="185" t="s">
        <v>3</v>
      </c>
      <c r="G167" s="185" t="s">
        <v>3</v>
      </c>
      <c r="H167" s="185" t="s">
        <v>3</v>
      </c>
      <c r="I167" s="185" t="s">
        <v>3</v>
      </c>
      <c r="J167" s="185" t="s">
        <v>3</v>
      </c>
      <c r="K167" s="185" t="s">
        <v>3</v>
      </c>
      <c r="L167" s="185" t="s">
        <v>3</v>
      </c>
      <c r="M167" s="185" t="s">
        <v>2</v>
      </c>
      <c r="N167" s="185" t="s">
        <v>2</v>
      </c>
    </row>
    <row r="168" spans="1:14" x14ac:dyDescent="0.2">
      <c r="A168" s="217" t="s">
        <v>8</v>
      </c>
      <c r="B168" s="217" t="s">
        <v>1138</v>
      </c>
      <c r="C168" s="221">
        <v>418891</v>
      </c>
      <c r="D168" s="261" t="s">
        <v>1255</v>
      </c>
      <c r="E168" s="253">
        <v>788.83200000000011</v>
      </c>
      <c r="F168" s="185" t="s">
        <v>3</v>
      </c>
      <c r="G168" s="185" t="s">
        <v>3</v>
      </c>
      <c r="H168" s="185" t="s">
        <v>2</v>
      </c>
      <c r="I168" s="185" t="s">
        <v>2</v>
      </c>
      <c r="J168" s="185" t="s">
        <v>3</v>
      </c>
      <c r="K168" s="185" t="s">
        <v>3</v>
      </c>
      <c r="L168" s="185" t="s">
        <v>3</v>
      </c>
      <c r="M168" s="185" t="s">
        <v>3</v>
      </c>
      <c r="N168" s="185" t="s">
        <v>3</v>
      </c>
    </row>
    <row r="169" spans="1:14" ht="25.5" x14ac:dyDescent="0.2">
      <c r="A169" s="217" t="s">
        <v>8</v>
      </c>
      <c r="B169" s="217" t="s">
        <v>974</v>
      </c>
      <c r="C169" s="221">
        <v>423511</v>
      </c>
      <c r="D169" s="261" t="s">
        <v>1256</v>
      </c>
      <c r="E169" s="253">
        <v>409.20000000000005</v>
      </c>
      <c r="F169" s="185" t="s">
        <v>3</v>
      </c>
      <c r="G169" s="185" t="s">
        <v>2</v>
      </c>
      <c r="H169" s="185" t="s">
        <v>3</v>
      </c>
      <c r="I169" s="185" t="s">
        <v>3</v>
      </c>
      <c r="J169" s="262" t="s">
        <v>2</v>
      </c>
      <c r="K169" s="185" t="s">
        <v>3</v>
      </c>
      <c r="L169" s="185" t="s">
        <v>3</v>
      </c>
      <c r="M169" s="185" t="s">
        <v>3</v>
      </c>
      <c r="N169" s="185" t="s">
        <v>3</v>
      </c>
    </row>
    <row r="170" spans="1:14" x14ac:dyDescent="0.2">
      <c r="A170" s="217" t="s">
        <v>8</v>
      </c>
      <c r="B170" s="217" t="s">
        <v>974</v>
      </c>
      <c r="C170" s="221">
        <v>418889</v>
      </c>
      <c r="D170" s="261" t="s">
        <v>1257</v>
      </c>
      <c r="E170" s="253">
        <v>377.78400000000005</v>
      </c>
      <c r="F170" s="185" t="s">
        <v>3</v>
      </c>
      <c r="G170" s="185" t="s">
        <v>3</v>
      </c>
      <c r="H170" s="185" t="s">
        <v>2</v>
      </c>
      <c r="I170" s="185" t="s">
        <v>2</v>
      </c>
      <c r="J170" s="185" t="s">
        <v>3</v>
      </c>
      <c r="K170" s="185" t="s">
        <v>3</v>
      </c>
      <c r="L170" s="185" t="s">
        <v>2</v>
      </c>
      <c r="M170" s="185" t="s">
        <v>3</v>
      </c>
      <c r="N170" s="185" t="s">
        <v>3</v>
      </c>
    </row>
    <row r="171" spans="1:14" x14ac:dyDescent="0.2">
      <c r="A171" s="217" t="s">
        <v>8</v>
      </c>
      <c r="B171" s="217" t="s">
        <v>974</v>
      </c>
      <c r="C171" s="221">
        <v>418519</v>
      </c>
      <c r="D171" s="261" t="s">
        <v>1258</v>
      </c>
      <c r="E171" s="253">
        <v>229.9</v>
      </c>
      <c r="F171" s="185" t="s">
        <v>3</v>
      </c>
      <c r="G171" s="185" t="s">
        <v>3</v>
      </c>
      <c r="H171" s="185" t="s">
        <v>3</v>
      </c>
      <c r="I171" s="185" t="s">
        <v>3</v>
      </c>
      <c r="J171" s="185" t="s">
        <v>3</v>
      </c>
      <c r="K171" s="185" t="s">
        <v>2</v>
      </c>
      <c r="L171" s="185" t="s">
        <v>3</v>
      </c>
      <c r="M171" s="185" t="s">
        <v>3</v>
      </c>
      <c r="N171" s="185" t="s">
        <v>3</v>
      </c>
    </row>
    <row r="172" spans="1:14" x14ac:dyDescent="0.2">
      <c r="A172" s="217" t="s">
        <v>8</v>
      </c>
      <c r="B172" s="217" t="s">
        <v>974</v>
      </c>
      <c r="C172" s="221">
        <v>418796</v>
      </c>
      <c r="D172" s="261" t="s">
        <v>1259</v>
      </c>
      <c r="E172" s="253">
        <v>1109.5920000000001</v>
      </c>
      <c r="F172" s="185" t="s">
        <v>3</v>
      </c>
      <c r="G172" s="185" t="s">
        <v>3</v>
      </c>
      <c r="H172" s="185" t="s">
        <v>3</v>
      </c>
      <c r="I172" s="185" t="s">
        <v>3</v>
      </c>
      <c r="J172" s="185" t="s">
        <v>3</v>
      </c>
      <c r="K172" s="185" t="s">
        <v>3</v>
      </c>
      <c r="L172" s="185" t="s">
        <v>3</v>
      </c>
      <c r="M172" s="185" t="s">
        <v>2</v>
      </c>
      <c r="N172" s="185" t="s">
        <v>2</v>
      </c>
    </row>
    <row r="173" spans="1:14" ht="51" x14ac:dyDescent="0.2">
      <c r="A173" s="217" t="s">
        <v>8</v>
      </c>
      <c r="B173" s="217" t="s">
        <v>1139</v>
      </c>
      <c r="C173" s="221">
        <v>418376</v>
      </c>
      <c r="D173" s="261" t="s">
        <v>1260</v>
      </c>
      <c r="E173" s="253">
        <v>130.68</v>
      </c>
      <c r="F173" s="185" t="s">
        <v>3</v>
      </c>
      <c r="G173" s="185" t="s">
        <v>3</v>
      </c>
      <c r="H173" s="185" t="s">
        <v>2</v>
      </c>
      <c r="I173" s="185" t="s">
        <v>2</v>
      </c>
      <c r="J173" s="185" t="s">
        <v>3</v>
      </c>
      <c r="K173" s="185" t="s">
        <v>3</v>
      </c>
      <c r="L173" s="185" t="s">
        <v>2</v>
      </c>
      <c r="M173" s="185" t="s">
        <v>3</v>
      </c>
      <c r="N173" s="185" t="s">
        <v>3</v>
      </c>
    </row>
    <row r="174" spans="1:14" ht="63.75" x14ac:dyDescent="0.2">
      <c r="A174" s="217" t="s">
        <v>8</v>
      </c>
      <c r="B174" s="217" t="s">
        <v>1139</v>
      </c>
      <c r="C174" s="221">
        <v>416229</v>
      </c>
      <c r="D174" s="261" t="s">
        <v>1261</v>
      </c>
      <c r="E174" s="253">
        <v>98.604000000000013</v>
      </c>
      <c r="F174" s="185" t="s">
        <v>3</v>
      </c>
      <c r="G174" s="185" t="s">
        <v>3</v>
      </c>
      <c r="H174" s="185" t="s">
        <v>3</v>
      </c>
      <c r="I174" s="185" t="s">
        <v>3</v>
      </c>
      <c r="J174" s="185" t="s">
        <v>3</v>
      </c>
      <c r="K174" s="185" t="s">
        <v>3</v>
      </c>
      <c r="L174" s="185" t="s">
        <v>3</v>
      </c>
      <c r="M174" s="185" t="s">
        <v>2</v>
      </c>
      <c r="N174" s="185" t="s">
        <v>2</v>
      </c>
    </row>
    <row r="175" spans="1:14" ht="38.25" x14ac:dyDescent="0.2">
      <c r="A175" s="217" t="s">
        <v>8</v>
      </c>
      <c r="B175" s="217" t="s">
        <v>1140</v>
      </c>
      <c r="C175" s="221">
        <v>418378</v>
      </c>
      <c r="D175" s="261" t="s">
        <v>1262</v>
      </c>
      <c r="E175" s="253">
        <v>490.64400000000006</v>
      </c>
      <c r="F175" s="185" t="s">
        <v>3</v>
      </c>
      <c r="G175" s="185" t="s">
        <v>3</v>
      </c>
      <c r="H175" s="185" t="s">
        <v>2</v>
      </c>
      <c r="I175" s="185" t="s">
        <v>2</v>
      </c>
      <c r="J175" s="185" t="s">
        <v>3</v>
      </c>
      <c r="K175" s="185" t="s">
        <v>3</v>
      </c>
      <c r="L175" s="185" t="s">
        <v>3</v>
      </c>
      <c r="M175" s="185" t="s">
        <v>3</v>
      </c>
      <c r="N175" s="185" t="s">
        <v>3</v>
      </c>
    </row>
    <row r="176" spans="1:14" ht="25.5" x14ac:dyDescent="0.2">
      <c r="A176" s="217" t="s">
        <v>8</v>
      </c>
      <c r="B176" s="217" t="s">
        <v>1141</v>
      </c>
      <c r="C176" s="221">
        <v>418328</v>
      </c>
      <c r="D176" s="261" t="s">
        <v>1263</v>
      </c>
      <c r="E176" s="253">
        <v>300.56400000000002</v>
      </c>
      <c r="F176" s="185" t="s">
        <v>3</v>
      </c>
      <c r="G176" s="185" t="s">
        <v>3</v>
      </c>
      <c r="H176" s="185" t="s">
        <v>2</v>
      </c>
      <c r="I176" s="185" t="s">
        <v>2</v>
      </c>
      <c r="J176" s="185" t="s">
        <v>3</v>
      </c>
      <c r="K176" s="185" t="s">
        <v>3</v>
      </c>
      <c r="L176" s="185" t="s">
        <v>3</v>
      </c>
      <c r="M176" s="185" t="s">
        <v>3</v>
      </c>
      <c r="N176" s="185" t="s">
        <v>3</v>
      </c>
    </row>
    <row r="177" spans="1:14" ht="51" x14ac:dyDescent="0.2">
      <c r="A177" s="217" t="s">
        <v>8</v>
      </c>
      <c r="B177" s="217" t="s">
        <v>1142</v>
      </c>
      <c r="C177" s="221">
        <v>418345</v>
      </c>
      <c r="D177" s="261" t="s">
        <v>1264</v>
      </c>
      <c r="E177" s="253">
        <v>112.86</v>
      </c>
      <c r="F177" s="185" t="s">
        <v>3</v>
      </c>
      <c r="G177" s="185" t="s">
        <v>3</v>
      </c>
      <c r="H177" s="185" t="s">
        <v>2</v>
      </c>
      <c r="I177" s="185" t="s">
        <v>2</v>
      </c>
      <c r="J177" s="185" t="s">
        <v>3</v>
      </c>
      <c r="K177" s="185" t="s">
        <v>3</v>
      </c>
      <c r="L177" s="185" t="s">
        <v>2</v>
      </c>
      <c r="M177" s="185" t="s">
        <v>3</v>
      </c>
      <c r="N177" s="185" t="s">
        <v>3</v>
      </c>
    </row>
    <row r="178" spans="1:14" ht="76.5" x14ac:dyDescent="0.2">
      <c r="A178" s="217" t="s">
        <v>8</v>
      </c>
      <c r="B178" s="217" t="s">
        <v>1144</v>
      </c>
      <c r="C178" s="221">
        <v>418339</v>
      </c>
      <c r="D178" s="261" t="s">
        <v>1265</v>
      </c>
      <c r="E178" s="253">
        <v>1273.5360000000001</v>
      </c>
      <c r="F178" s="185" t="s">
        <v>3</v>
      </c>
      <c r="G178" s="185" t="s">
        <v>3</v>
      </c>
      <c r="H178" s="185" t="s">
        <v>2</v>
      </c>
      <c r="I178" s="185" t="s">
        <v>2</v>
      </c>
      <c r="J178" s="185" t="s">
        <v>3</v>
      </c>
      <c r="K178" s="185" t="s">
        <v>3</v>
      </c>
      <c r="L178" s="185" t="s">
        <v>2</v>
      </c>
      <c r="M178" s="185" t="s">
        <v>3</v>
      </c>
      <c r="N178" s="185" t="s">
        <v>3</v>
      </c>
    </row>
    <row r="179" spans="1:14" ht="51" x14ac:dyDescent="0.2">
      <c r="A179" s="217" t="s">
        <v>8</v>
      </c>
      <c r="B179" s="217" t="s">
        <v>975</v>
      </c>
      <c r="C179" s="221">
        <v>418337</v>
      </c>
      <c r="D179" s="261" t="s">
        <v>1266</v>
      </c>
      <c r="E179" s="253">
        <v>604.69200000000012</v>
      </c>
      <c r="F179" s="185" t="s">
        <v>3</v>
      </c>
      <c r="G179" s="185" t="s">
        <v>3</v>
      </c>
      <c r="H179" s="185" t="s">
        <v>2</v>
      </c>
      <c r="I179" s="185" t="s">
        <v>2</v>
      </c>
      <c r="J179" s="185" t="s">
        <v>3</v>
      </c>
      <c r="K179" s="185" t="s">
        <v>3</v>
      </c>
      <c r="L179" s="185" t="s">
        <v>2</v>
      </c>
      <c r="M179" s="185" t="s">
        <v>3</v>
      </c>
      <c r="N179" s="185" t="s">
        <v>3</v>
      </c>
    </row>
    <row r="180" spans="1:14" ht="51" x14ac:dyDescent="0.2">
      <c r="A180" s="217" t="s">
        <v>8</v>
      </c>
      <c r="B180" s="217" t="s">
        <v>1143</v>
      </c>
      <c r="C180" s="221">
        <v>418335</v>
      </c>
      <c r="D180" s="261" t="s">
        <v>1267</v>
      </c>
      <c r="E180" s="253">
        <v>1398.2760000000003</v>
      </c>
      <c r="F180" s="185" t="s">
        <v>3</v>
      </c>
      <c r="G180" s="185" t="s">
        <v>3</v>
      </c>
      <c r="H180" s="185" t="s">
        <v>2</v>
      </c>
      <c r="I180" s="185" t="s">
        <v>2</v>
      </c>
      <c r="J180" s="185" t="s">
        <v>3</v>
      </c>
      <c r="K180" s="185" t="s">
        <v>3</v>
      </c>
      <c r="L180" s="185" t="s">
        <v>2</v>
      </c>
      <c r="M180" s="185" t="s">
        <v>3</v>
      </c>
      <c r="N180" s="185" t="s">
        <v>3</v>
      </c>
    </row>
    <row r="181" spans="1:14" ht="25.5" x14ac:dyDescent="0.2">
      <c r="A181" s="217" t="s">
        <v>8</v>
      </c>
      <c r="B181" s="217" t="s">
        <v>1141</v>
      </c>
      <c r="C181" s="221">
        <v>418382</v>
      </c>
      <c r="D181" s="261" t="s">
        <v>1268</v>
      </c>
      <c r="E181" s="253">
        <v>279.18</v>
      </c>
      <c r="F181" s="185" t="s">
        <v>3</v>
      </c>
      <c r="G181" s="185" t="s">
        <v>3</v>
      </c>
      <c r="H181" s="185" t="s">
        <v>2</v>
      </c>
      <c r="I181" s="185" t="s">
        <v>2</v>
      </c>
      <c r="J181" s="185" t="s">
        <v>3</v>
      </c>
      <c r="K181" s="185" t="s">
        <v>3</v>
      </c>
      <c r="L181" s="185" t="s">
        <v>2</v>
      </c>
      <c r="M181" s="185" t="s">
        <v>3</v>
      </c>
      <c r="N181" s="185" t="s">
        <v>3</v>
      </c>
    </row>
    <row r="182" spans="1:14" ht="38.25" x14ac:dyDescent="0.2">
      <c r="A182" s="217" t="s">
        <v>8</v>
      </c>
      <c r="B182" s="217" t="s">
        <v>975</v>
      </c>
      <c r="C182" s="221">
        <v>418385</v>
      </c>
      <c r="D182" s="261" t="s">
        <v>1269</v>
      </c>
      <c r="E182" s="253">
        <v>2083.4</v>
      </c>
      <c r="F182" s="185" t="s">
        <v>3</v>
      </c>
      <c r="G182" s="185" t="s">
        <v>3</v>
      </c>
      <c r="H182" s="185" t="s">
        <v>3</v>
      </c>
      <c r="I182" s="185" t="s">
        <v>2</v>
      </c>
      <c r="J182" s="185" t="s">
        <v>3</v>
      </c>
      <c r="K182" s="185" t="s">
        <v>3</v>
      </c>
      <c r="L182" s="185" t="s">
        <v>2</v>
      </c>
      <c r="M182" s="185" t="s">
        <v>3</v>
      </c>
      <c r="N182" s="185" t="s">
        <v>3</v>
      </c>
    </row>
    <row r="183" spans="1:14" ht="51" x14ac:dyDescent="0.2">
      <c r="A183" s="217" t="s">
        <v>8</v>
      </c>
      <c r="B183" s="217" t="s">
        <v>1143</v>
      </c>
      <c r="C183" s="221">
        <v>418330</v>
      </c>
      <c r="D183" s="261" t="s">
        <v>1270</v>
      </c>
      <c r="E183" s="253">
        <v>1608.5520000000001</v>
      </c>
      <c r="F183" s="185" t="s">
        <v>3</v>
      </c>
      <c r="G183" s="185" t="s">
        <v>3</v>
      </c>
      <c r="H183" s="185" t="s">
        <v>3</v>
      </c>
      <c r="I183" s="185" t="s">
        <v>2</v>
      </c>
      <c r="J183" s="185" t="s">
        <v>3</v>
      </c>
      <c r="K183" s="185" t="s">
        <v>3</v>
      </c>
      <c r="L183" s="185" t="s">
        <v>2</v>
      </c>
      <c r="M183" s="185" t="s">
        <v>3</v>
      </c>
      <c r="N183" s="185" t="s">
        <v>3</v>
      </c>
    </row>
    <row r="184" spans="1:14" ht="25.5" x14ac:dyDescent="0.2">
      <c r="A184" s="217" t="s">
        <v>8</v>
      </c>
      <c r="B184" s="217" t="s">
        <v>1141</v>
      </c>
      <c r="C184" s="221">
        <v>418333</v>
      </c>
      <c r="D184" s="261" t="s">
        <v>1271</v>
      </c>
      <c r="E184" s="253">
        <v>352.83600000000001</v>
      </c>
      <c r="F184" s="185" t="s">
        <v>3</v>
      </c>
      <c r="G184" s="185" t="s">
        <v>3</v>
      </c>
      <c r="H184" s="185" t="s">
        <v>3</v>
      </c>
      <c r="I184" s="185" t="s">
        <v>2</v>
      </c>
      <c r="J184" s="185" t="s">
        <v>3</v>
      </c>
      <c r="K184" s="185" t="s">
        <v>3</v>
      </c>
      <c r="L184" s="185" t="s">
        <v>2</v>
      </c>
      <c r="M184" s="185" t="s">
        <v>2</v>
      </c>
      <c r="N184" s="185" t="s">
        <v>2</v>
      </c>
    </row>
    <row r="185" spans="1:14" ht="76.5" x14ac:dyDescent="0.2">
      <c r="A185" s="217" t="s">
        <v>8</v>
      </c>
      <c r="B185" s="217" t="s">
        <v>1144</v>
      </c>
      <c r="C185" s="221">
        <v>418186</v>
      </c>
      <c r="D185" s="261" t="s">
        <v>1185</v>
      </c>
      <c r="E185" s="253">
        <v>5517.6</v>
      </c>
      <c r="F185" s="185" t="s">
        <v>3</v>
      </c>
      <c r="G185" s="185" t="s">
        <v>3</v>
      </c>
      <c r="H185" s="185" t="s">
        <v>3</v>
      </c>
      <c r="I185" s="185" t="s">
        <v>3</v>
      </c>
      <c r="J185" s="185" t="s">
        <v>3</v>
      </c>
      <c r="K185" s="185" t="s">
        <v>3</v>
      </c>
      <c r="L185" s="185" t="s">
        <v>3</v>
      </c>
      <c r="M185" s="185" t="s">
        <v>2</v>
      </c>
      <c r="N185" s="185" t="s">
        <v>2</v>
      </c>
    </row>
    <row r="186" spans="1:14" ht="76.5" x14ac:dyDescent="0.2">
      <c r="A186" s="217" t="s">
        <v>8</v>
      </c>
      <c r="B186" s="217" t="s">
        <v>1144</v>
      </c>
      <c r="C186" s="221">
        <v>418188</v>
      </c>
      <c r="D186" s="261" t="s">
        <v>1186</v>
      </c>
      <c r="E186" s="253">
        <v>3620.1000000000004</v>
      </c>
      <c r="F186" s="185" t="s">
        <v>3</v>
      </c>
      <c r="G186" s="185" t="s">
        <v>3</v>
      </c>
      <c r="H186" s="185" t="s">
        <v>3</v>
      </c>
      <c r="I186" s="185" t="s">
        <v>3</v>
      </c>
      <c r="J186" s="185" t="s">
        <v>3</v>
      </c>
      <c r="K186" s="185" t="s">
        <v>3</v>
      </c>
      <c r="L186" s="185" t="s">
        <v>3</v>
      </c>
      <c r="M186" s="185" t="s">
        <v>2</v>
      </c>
      <c r="N186" s="185" t="s">
        <v>2</v>
      </c>
    </row>
    <row r="187" spans="1:14" ht="51" x14ac:dyDescent="0.2">
      <c r="A187" s="217" t="s">
        <v>8</v>
      </c>
      <c r="B187" s="217" t="s">
        <v>975</v>
      </c>
      <c r="C187" s="221">
        <v>418183</v>
      </c>
      <c r="D187" s="261" t="s">
        <v>1180</v>
      </c>
      <c r="E187" s="253">
        <v>3689.4</v>
      </c>
      <c r="F187" s="185" t="s">
        <v>3</v>
      </c>
      <c r="G187" s="185" t="s">
        <v>3</v>
      </c>
      <c r="H187" s="185" t="s">
        <v>3</v>
      </c>
      <c r="I187" s="185" t="s">
        <v>3</v>
      </c>
      <c r="J187" s="185" t="s">
        <v>3</v>
      </c>
      <c r="K187" s="185" t="s">
        <v>3</v>
      </c>
      <c r="L187" s="185" t="s">
        <v>3</v>
      </c>
      <c r="M187" s="185" t="s">
        <v>2</v>
      </c>
      <c r="N187" s="185" t="s">
        <v>2</v>
      </c>
    </row>
    <row r="188" spans="1:14" ht="51" x14ac:dyDescent="0.2">
      <c r="A188" s="217" t="s">
        <v>8</v>
      </c>
      <c r="B188" s="217" t="s">
        <v>975</v>
      </c>
      <c r="C188" s="221">
        <v>418178</v>
      </c>
      <c r="D188" s="261" t="s">
        <v>1182</v>
      </c>
      <c r="E188" s="253">
        <v>1275.9120000000003</v>
      </c>
      <c r="F188" s="185" t="s">
        <v>3</v>
      </c>
      <c r="G188" s="185" t="s">
        <v>3</v>
      </c>
      <c r="H188" s="185" t="s">
        <v>3</v>
      </c>
      <c r="I188" s="185" t="s">
        <v>3</v>
      </c>
      <c r="J188" s="185" t="s">
        <v>3</v>
      </c>
      <c r="K188" s="185" t="s">
        <v>3</v>
      </c>
      <c r="L188" s="185" t="s">
        <v>3</v>
      </c>
      <c r="M188" s="185" t="s">
        <v>2</v>
      </c>
      <c r="N188" s="185" t="s">
        <v>2</v>
      </c>
    </row>
    <row r="189" spans="1:14" ht="76.5" x14ac:dyDescent="0.2">
      <c r="A189" s="217" t="s">
        <v>8</v>
      </c>
      <c r="B189" s="217" t="s">
        <v>1143</v>
      </c>
      <c r="C189" s="221">
        <v>418180</v>
      </c>
      <c r="D189" s="261" t="s">
        <v>1183</v>
      </c>
      <c r="E189" s="253">
        <v>2436.5880000000002</v>
      </c>
      <c r="F189" s="185" t="s">
        <v>3</v>
      </c>
      <c r="G189" s="185" t="s">
        <v>3</v>
      </c>
      <c r="H189" s="185" t="s">
        <v>3</v>
      </c>
      <c r="I189" s="185" t="s">
        <v>3</v>
      </c>
      <c r="J189" s="185" t="s">
        <v>3</v>
      </c>
      <c r="K189" s="185" t="s">
        <v>3</v>
      </c>
      <c r="L189" s="185" t="s">
        <v>3</v>
      </c>
      <c r="M189" s="185" t="s">
        <v>2</v>
      </c>
      <c r="N189" s="185" t="s">
        <v>2</v>
      </c>
    </row>
    <row r="190" spans="1:14" ht="38.25" x14ac:dyDescent="0.2">
      <c r="A190" s="217" t="s">
        <v>8</v>
      </c>
      <c r="B190" s="217" t="s">
        <v>1141</v>
      </c>
      <c r="C190" s="221">
        <v>418202</v>
      </c>
      <c r="D190" s="261" t="s">
        <v>1184</v>
      </c>
      <c r="E190" s="253">
        <v>484.00000000000006</v>
      </c>
      <c r="F190" s="185" t="s">
        <v>3</v>
      </c>
      <c r="G190" s="185" t="s">
        <v>3</v>
      </c>
      <c r="H190" s="185" t="s">
        <v>3</v>
      </c>
      <c r="I190" s="185" t="s">
        <v>3</v>
      </c>
      <c r="J190" s="185" t="s">
        <v>3</v>
      </c>
      <c r="K190" s="185" t="s">
        <v>3</v>
      </c>
      <c r="L190" s="185" t="s">
        <v>3</v>
      </c>
      <c r="M190" s="185" t="s">
        <v>2</v>
      </c>
      <c r="N190" s="185" t="s">
        <v>2</v>
      </c>
    </row>
    <row r="191" spans="1:14" ht="38.25" x14ac:dyDescent="0.2">
      <c r="A191" s="217" t="s">
        <v>8</v>
      </c>
      <c r="B191" s="217" t="s">
        <v>983</v>
      </c>
      <c r="C191" s="221">
        <v>423518</v>
      </c>
      <c r="D191" s="261" t="s">
        <v>1272</v>
      </c>
      <c r="E191" s="253">
        <v>245.3</v>
      </c>
      <c r="F191" s="185" t="s">
        <v>3</v>
      </c>
      <c r="G191" s="185" t="s">
        <v>2</v>
      </c>
      <c r="H191" s="185" t="s">
        <v>3</v>
      </c>
      <c r="I191" s="185" t="s">
        <v>3</v>
      </c>
      <c r="J191" s="262" t="s">
        <v>2</v>
      </c>
      <c r="K191" s="185" t="s">
        <v>3</v>
      </c>
      <c r="L191" s="185" t="s">
        <v>3</v>
      </c>
      <c r="M191" s="185" t="s">
        <v>3</v>
      </c>
      <c r="N191" s="185" t="s">
        <v>3</v>
      </c>
    </row>
    <row r="192" spans="1:14" ht="51" x14ac:dyDescent="0.2">
      <c r="A192" s="217" t="s">
        <v>8</v>
      </c>
      <c r="B192" s="217" t="s">
        <v>983</v>
      </c>
      <c r="C192" s="221">
        <v>423519</v>
      </c>
      <c r="D192" s="261" t="s">
        <v>1273</v>
      </c>
      <c r="E192" s="253">
        <v>359.70000000000005</v>
      </c>
      <c r="F192" s="185" t="s">
        <v>3</v>
      </c>
      <c r="G192" s="185" t="s">
        <v>2</v>
      </c>
      <c r="H192" s="185" t="s">
        <v>3</v>
      </c>
      <c r="I192" s="185" t="s">
        <v>3</v>
      </c>
      <c r="J192" s="262" t="s">
        <v>2</v>
      </c>
      <c r="K192" s="185" t="s">
        <v>3</v>
      </c>
      <c r="L192" s="185" t="s">
        <v>3</v>
      </c>
      <c r="M192" s="185" t="s">
        <v>3</v>
      </c>
      <c r="N192" s="185" t="s">
        <v>3</v>
      </c>
    </row>
    <row r="193" spans="1:14" ht="38.25" x14ac:dyDescent="0.2">
      <c r="A193" s="217" t="s">
        <v>8</v>
      </c>
      <c r="B193" s="217" t="s">
        <v>992</v>
      </c>
      <c r="C193" s="221">
        <v>418373</v>
      </c>
      <c r="D193" s="261" t="s">
        <v>1274</v>
      </c>
      <c r="E193" s="253">
        <v>345.40000000000003</v>
      </c>
      <c r="F193" s="185" t="s">
        <v>3</v>
      </c>
      <c r="G193" s="185" t="s">
        <v>3</v>
      </c>
      <c r="H193" s="185" t="s">
        <v>2</v>
      </c>
      <c r="I193" s="185" t="s">
        <v>2</v>
      </c>
      <c r="J193" s="262" t="s">
        <v>3</v>
      </c>
      <c r="K193" s="185" t="s">
        <v>3</v>
      </c>
      <c r="L193" s="185" t="s">
        <v>3</v>
      </c>
      <c r="M193" s="185" t="s">
        <v>3</v>
      </c>
      <c r="N193" s="185" t="s">
        <v>3</v>
      </c>
    </row>
    <row r="194" spans="1:14" x14ac:dyDescent="0.2">
      <c r="A194" s="217" t="s">
        <v>8</v>
      </c>
      <c r="B194" s="217" t="s">
        <v>994</v>
      </c>
      <c r="C194" s="221">
        <v>418873</v>
      </c>
      <c r="D194" s="261" t="s">
        <v>1275</v>
      </c>
      <c r="E194" s="253">
        <v>426.49200000000008</v>
      </c>
      <c r="F194" s="185" t="s">
        <v>3</v>
      </c>
      <c r="G194" s="185" t="s">
        <v>3</v>
      </c>
      <c r="H194" s="185" t="s">
        <v>2</v>
      </c>
      <c r="I194" s="185" t="s">
        <v>2</v>
      </c>
      <c r="J194" s="185" t="s">
        <v>3</v>
      </c>
      <c r="K194" s="185" t="s">
        <v>3</v>
      </c>
      <c r="L194" s="185" t="s">
        <v>2</v>
      </c>
      <c r="M194" s="185" t="s">
        <v>3</v>
      </c>
      <c r="N194" s="185" t="s">
        <v>3</v>
      </c>
    </row>
    <row r="195" spans="1:14" x14ac:dyDescent="0.2">
      <c r="A195" s="217" t="s">
        <v>8</v>
      </c>
      <c r="B195" s="217" t="s">
        <v>994</v>
      </c>
      <c r="C195" s="221">
        <v>418807</v>
      </c>
      <c r="D195" s="261" t="s">
        <v>1276</v>
      </c>
      <c r="E195" s="253">
        <v>526.28399999999999</v>
      </c>
      <c r="F195" s="185" t="s">
        <v>3</v>
      </c>
      <c r="G195" s="185" t="s">
        <v>3</v>
      </c>
      <c r="H195" s="185" t="s">
        <v>3</v>
      </c>
      <c r="I195" s="185" t="s">
        <v>3</v>
      </c>
      <c r="J195" s="185" t="s">
        <v>3</v>
      </c>
      <c r="K195" s="185" t="s">
        <v>3</v>
      </c>
      <c r="L195" s="185" t="s">
        <v>3</v>
      </c>
      <c r="M195" s="185" t="s">
        <v>2</v>
      </c>
      <c r="N195" s="185" t="s">
        <v>3</v>
      </c>
    </row>
    <row r="196" spans="1:14" ht="25.5" x14ac:dyDescent="0.2">
      <c r="A196" s="217" t="s">
        <v>8</v>
      </c>
      <c r="B196" s="217" t="s">
        <v>1145</v>
      </c>
      <c r="C196" s="221">
        <v>408299</v>
      </c>
      <c r="D196" s="261" t="s">
        <v>1277</v>
      </c>
      <c r="E196" s="253">
        <v>47.52000000000001</v>
      </c>
      <c r="F196" s="185" t="s">
        <v>2</v>
      </c>
      <c r="G196" s="185" t="s">
        <v>3</v>
      </c>
      <c r="H196" s="185" t="s">
        <v>3</v>
      </c>
      <c r="I196" s="185" t="s">
        <v>3</v>
      </c>
      <c r="J196" s="185" t="s">
        <v>3</v>
      </c>
      <c r="K196" s="185" t="s">
        <v>3</v>
      </c>
      <c r="L196" s="185" t="s">
        <v>3</v>
      </c>
      <c r="M196" s="185" t="s">
        <v>3</v>
      </c>
      <c r="N196" s="185" t="s">
        <v>3</v>
      </c>
    </row>
    <row r="197" spans="1:14" ht="38.25" x14ac:dyDescent="0.2">
      <c r="A197" s="217" t="s">
        <v>8</v>
      </c>
      <c r="B197" s="217" t="s">
        <v>1145</v>
      </c>
      <c r="C197" s="221">
        <v>423524</v>
      </c>
      <c r="D197" s="261" t="s">
        <v>1278</v>
      </c>
      <c r="E197" s="253">
        <v>173.8</v>
      </c>
      <c r="F197" s="185" t="s">
        <v>3</v>
      </c>
      <c r="G197" s="185" t="s">
        <v>2</v>
      </c>
      <c r="H197" s="185" t="s">
        <v>3</v>
      </c>
      <c r="I197" s="185" t="s">
        <v>3</v>
      </c>
      <c r="J197" s="262" t="s">
        <v>2</v>
      </c>
      <c r="K197" s="185" t="s">
        <v>3</v>
      </c>
      <c r="L197" s="185" t="s">
        <v>3</v>
      </c>
      <c r="M197" s="185" t="s">
        <v>3</v>
      </c>
      <c r="N197" s="185" t="s">
        <v>3</v>
      </c>
    </row>
    <row r="198" spans="1:14" ht="51" x14ac:dyDescent="0.2">
      <c r="A198" s="217" t="s">
        <v>8</v>
      </c>
      <c r="B198" s="217" t="s">
        <v>1145</v>
      </c>
      <c r="C198" s="221">
        <v>417493</v>
      </c>
      <c r="D198" s="261" t="s">
        <v>1172</v>
      </c>
      <c r="E198" s="253">
        <v>292.24800000000005</v>
      </c>
      <c r="F198" s="185" t="s">
        <v>3</v>
      </c>
      <c r="G198" s="185" t="s">
        <v>3</v>
      </c>
      <c r="H198" s="185" t="s">
        <v>2</v>
      </c>
      <c r="I198" s="185" t="s">
        <v>2</v>
      </c>
      <c r="J198" s="185" t="s">
        <v>3</v>
      </c>
      <c r="K198" s="185" t="s">
        <v>2</v>
      </c>
      <c r="L198" s="185" t="s">
        <v>2</v>
      </c>
      <c r="M198" s="185" t="s">
        <v>2</v>
      </c>
      <c r="N198" s="185" t="s">
        <v>2</v>
      </c>
    </row>
    <row r="199" spans="1:14" ht="51" x14ac:dyDescent="0.2">
      <c r="A199" s="217" t="s">
        <v>8</v>
      </c>
      <c r="B199" s="217" t="s">
        <v>1147</v>
      </c>
      <c r="C199" s="221">
        <v>972550</v>
      </c>
      <c r="D199" s="261" t="s">
        <v>1279</v>
      </c>
      <c r="E199" s="253">
        <v>140.80000000000001</v>
      </c>
      <c r="F199" s="185" t="s">
        <v>3</v>
      </c>
      <c r="G199" s="185" t="s">
        <v>2</v>
      </c>
      <c r="H199" s="185" t="s">
        <v>3</v>
      </c>
      <c r="I199" s="185" t="s">
        <v>3</v>
      </c>
      <c r="J199" s="262" t="s">
        <v>2</v>
      </c>
      <c r="K199" s="185" t="s">
        <v>3</v>
      </c>
      <c r="L199" s="185" t="s">
        <v>3</v>
      </c>
      <c r="M199" s="185" t="s">
        <v>3</v>
      </c>
      <c r="N199" s="185" t="s">
        <v>3</v>
      </c>
    </row>
    <row r="200" spans="1:14" ht="38.25" x14ac:dyDescent="0.2">
      <c r="A200" s="217" t="s">
        <v>8</v>
      </c>
      <c r="B200" s="217" t="s">
        <v>1147</v>
      </c>
      <c r="C200" s="221">
        <v>972535</v>
      </c>
      <c r="D200" s="261" t="s">
        <v>1280</v>
      </c>
      <c r="E200" s="253">
        <v>111.67200000000001</v>
      </c>
      <c r="F200" s="185" t="s">
        <v>3</v>
      </c>
      <c r="G200" s="185" t="s">
        <v>3</v>
      </c>
      <c r="H200" s="185" t="s">
        <v>2</v>
      </c>
      <c r="I200" s="185" t="s">
        <v>2</v>
      </c>
      <c r="J200" s="185" t="s">
        <v>3</v>
      </c>
      <c r="K200" s="185" t="s">
        <v>3</v>
      </c>
      <c r="L200" s="185" t="s">
        <v>2</v>
      </c>
      <c r="M200" s="185" t="s">
        <v>3</v>
      </c>
      <c r="N200" s="185" t="s">
        <v>3</v>
      </c>
    </row>
    <row r="201" spans="1:14" ht="51" x14ac:dyDescent="0.2">
      <c r="A201" s="217" t="s">
        <v>8</v>
      </c>
      <c r="B201" s="217" t="s">
        <v>1146</v>
      </c>
      <c r="C201" s="221">
        <v>423515</v>
      </c>
      <c r="D201" s="261" t="s">
        <v>1281</v>
      </c>
      <c r="E201" s="253">
        <v>199.584</v>
      </c>
      <c r="F201" s="185" t="s">
        <v>3</v>
      </c>
      <c r="G201" s="185" t="s">
        <v>2</v>
      </c>
      <c r="H201" s="185" t="s">
        <v>3</v>
      </c>
      <c r="I201" s="185" t="s">
        <v>3</v>
      </c>
      <c r="J201" s="262" t="s">
        <v>2</v>
      </c>
      <c r="K201" s="185" t="s">
        <v>3</v>
      </c>
      <c r="L201" s="185" t="s">
        <v>3</v>
      </c>
      <c r="M201" s="185" t="s">
        <v>3</v>
      </c>
      <c r="N201" s="185" t="s">
        <v>3</v>
      </c>
    </row>
    <row r="202" spans="1:14" ht="51" x14ac:dyDescent="0.2">
      <c r="A202" s="217" t="s">
        <v>8</v>
      </c>
      <c r="B202" s="217" t="s">
        <v>1146</v>
      </c>
      <c r="C202" s="221">
        <v>417430</v>
      </c>
      <c r="D202" s="261" t="s">
        <v>1174</v>
      </c>
      <c r="E202" s="253">
        <v>190.3</v>
      </c>
      <c r="F202" s="185" t="s">
        <v>3</v>
      </c>
      <c r="G202" s="185" t="s">
        <v>3</v>
      </c>
      <c r="H202" s="185" t="s">
        <v>2</v>
      </c>
      <c r="I202" s="185" t="s">
        <v>2</v>
      </c>
      <c r="J202" s="185" t="s">
        <v>3</v>
      </c>
      <c r="K202" s="185" t="s">
        <v>2</v>
      </c>
      <c r="L202" s="185" t="s">
        <v>2</v>
      </c>
      <c r="M202" s="185" t="s">
        <v>2</v>
      </c>
      <c r="N202" s="185" t="s">
        <v>2</v>
      </c>
    </row>
    <row r="203" spans="1:14" ht="76.5" x14ac:dyDescent="0.2">
      <c r="A203" s="217" t="s">
        <v>8</v>
      </c>
      <c r="B203" s="217" t="s">
        <v>1149</v>
      </c>
      <c r="C203" s="221">
        <v>423662</v>
      </c>
      <c r="D203" s="261" t="s">
        <v>1282</v>
      </c>
      <c r="E203" s="253">
        <v>57.024000000000008</v>
      </c>
      <c r="F203" s="185" t="s">
        <v>3</v>
      </c>
      <c r="G203" s="185" t="s">
        <v>2</v>
      </c>
      <c r="H203" s="185" t="s">
        <v>3</v>
      </c>
      <c r="I203" s="185" t="s">
        <v>3</v>
      </c>
      <c r="J203" s="262" t="s">
        <v>2</v>
      </c>
      <c r="K203" s="185" t="s">
        <v>3</v>
      </c>
      <c r="L203" s="185" t="s">
        <v>3</v>
      </c>
      <c r="M203" s="185" t="s">
        <v>3</v>
      </c>
      <c r="N203" s="185" t="s">
        <v>3</v>
      </c>
    </row>
    <row r="204" spans="1:14" ht="38.25" x14ac:dyDescent="0.2">
      <c r="A204" s="217" t="s">
        <v>8</v>
      </c>
      <c r="B204" s="217" t="s">
        <v>1149</v>
      </c>
      <c r="C204" s="221">
        <v>418893</v>
      </c>
      <c r="D204" s="261" t="s">
        <v>1283</v>
      </c>
      <c r="E204" s="253">
        <v>57.024000000000008</v>
      </c>
      <c r="F204" s="185" t="s">
        <v>3</v>
      </c>
      <c r="G204" s="185" t="s">
        <v>3</v>
      </c>
      <c r="H204" s="185" t="s">
        <v>2</v>
      </c>
      <c r="I204" s="185" t="s">
        <v>2</v>
      </c>
      <c r="J204" s="185" t="s">
        <v>3</v>
      </c>
      <c r="K204" s="185" t="s">
        <v>3</v>
      </c>
      <c r="L204" s="185" t="s">
        <v>2</v>
      </c>
      <c r="M204" s="185" t="s">
        <v>3</v>
      </c>
      <c r="N204" s="185" t="s">
        <v>3</v>
      </c>
    </row>
    <row r="205" spans="1:14" ht="38.25" x14ac:dyDescent="0.2">
      <c r="A205" s="217" t="s">
        <v>8</v>
      </c>
      <c r="B205" s="217" t="s">
        <v>1149</v>
      </c>
      <c r="C205" s="221">
        <v>417595</v>
      </c>
      <c r="D205" s="261" t="s">
        <v>1189</v>
      </c>
      <c r="E205" s="253">
        <v>57.024000000000008</v>
      </c>
      <c r="F205" s="185" t="s">
        <v>3</v>
      </c>
      <c r="G205" s="185" t="s">
        <v>3</v>
      </c>
      <c r="H205" s="185" t="s">
        <v>3</v>
      </c>
      <c r="I205" s="185" t="s">
        <v>3</v>
      </c>
      <c r="J205" s="185" t="s">
        <v>3</v>
      </c>
      <c r="K205" s="185" t="s">
        <v>3</v>
      </c>
      <c r="L205" s="185" t="s">
        <v>3</v>
      </c>
      <c r="M205" s="185" t="s">
        <v>2</v>
      </c>
      <c r="N205" s="185" t="s">
        <v>2</v>
      </c>
    </row>
    <row r="206" spans="1:14" x14ac:dyDescent="0.2"/>
  </sheetData>
  <sheetProtection algorithmName="SHA-512" hashValue="72vy6klaHx3Zzr/pCXYLvDBwtW0fR3GxOtu6wqi/DAas4QXwe/mqai6VpO3nohFJXKRbtUZ2cesH/7BTPcjH9w==" saltValue="XKcgjjaX8wWMyvg6d5BY9A==" spinCount="100000" sheet="1" formatCells="0" formatColumns="0" formatRows="0" sort="0" autoFilter="0"/>
  <mergeCells count="2">
    <mergeCell ref="A1:N1"/>
    <mergeCell ref="A2:N2"/>
  </mergeCells>
  <phoneticPr fontId="29" type="noConversion"/>
  <conditionalFormatting sqref="A162:N205">
    <cfRule type="expression" dxfId="62" priority="24">
      <formula>$C162="NEW"</formula>
    </cfRule>
    <cfRule type="expression" dxfId="61" priority="25">
      <formula>$C162="DELETE"</formula>
    </cfRule>
  </conditionalFormatting>
  <conditionalFormatting sqref="C41:M119 C120:E120">
    <cfRule type="expression" dxfId="60" priority="17">
      <formula>$C41="NEW"</formula>
    </cfRule>
    <cfRule type="expression" dxfId="59" priority="18">
      <formula>$C41="DELETE"</formula>
    </cfRule>
  </conditionalFormatting>
  <conditionalFormatting sqref="E7:F38 E39">
    <cfRule type="expression" dxfId="58" priority="15">
      <formula>$C7="NEW"</formula>
    </cfRule>
    <cfRule type="expression" dxfId="57" priority="16">
      <formula>$C7="DELETE"</formula>
    </cfRule>
  </conditionalFormatting>
  <conditionalFormatting sqref="F4:N4">
    <cfRule type="expression" dxfId="56" priority="10">
      <formula>$I4="Not Offered"</formula>
    </cfRule>
  </conditionalFormatting>
  <conditionalFormatting sqref="F39:N39">
    <cfRule type="expression" dxfId="55" priority="7">
      <formula>$I39="Not Offered"</formula>
    </cfRule>
  </conditionalFormatting>
  <conditionalFormatting sqref="F120:N120">
    <cfRule type="expression" dxfId="54" priority="4">
      <formula>$I120="Not Offered"</formula>
    </cfRule>
  </conditionalFormatting>
  <conditionalFormatting sqref="F160:N160">
    <cfRule type="expression" dxfId="53" priority="1">
      <formula>$I160="Not Offered"</formula>
    </cfRule>
  </conditionalFormatting>
  <conditionalFormatting sqref="G122:N159 A122:E160">
    <cfRule type="expression" dxfId="52" priority="13">
      <formula>$C122="NEW"</formula>
    </cfRule>
    <cfRule type="expression" dxfId="51" priority="14">
      <formula>$C122="DELETE"</formula>
    </cfRule>
  </conditionalFormatting>
  <conditionalFormatting sqref="I7:M38">
    <cfRule type="expression" dxfId="50" priority="26">
      <formula>I$6="Not Offered"</formula>
    </cfRule>
  </conditionalFormatting>
  <pageMargins left="0.7" right="0.7" top="0.75" bottom="0.75" header="0.3" footer="0.3"/>
  <pageSetup paperSize="9" orientation="portrait" r:id="rId1"/>
  <headerFooter>
    <oddHeader>&amp;C&amp;"Calibri"&amp;12&amp;KFF0000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tabColor rgb="FF0098A8"/>
  </sheetPr>
  <dimension ref="A1:T52"/>
  <sheetViews>
    <sheetView zoomScaleNormal="100" workbookViewId="0">
      <selection sqref="A1:S1"/>
    </sheetView>
  </sheetViews>
  <sheetFormatPr defaultColWidth="0" defaultRowHeight="12.75" zeroHeight="1" x14ac:dyDescent="0.2"/>
  <cols>
    <col min="1" max="1" width="16.7109375" style="167" customWidth="1"/>
    <col min="2" max="2" width="30.7109375" style="167" customWidth="1"/>
    <col min="3" max="3" width="16.7109375" style="167" customWidth="1"/>
    <col min="4" max="4" width="14.7109375" style="167" customWidth="1"/>
    <col min="5" max="5" width="14.7109375" style="205" customWidth="1"/>
    <col min="6" max="8" width="14.7109375" style="167" customWidth="1"/>
    <col min="9" max="11" width="12.7109375" style="167" customWidth="1"/>
    <col min="12" max="12" width="16.7109375" style="167" customWidth="1"/>
    <col min="13" max="17" width="14.7109375" style="167" customWidth="1"/>
    <col min="18" max="19" width="12.7109375" style="167" customWidth="1"/>
    <col min="20" max="20" width="9.140625" style="167" customWidth="1"/>
    <col min="21" max="16384" width="9.140625" style="167" hidden="1"/>
  </cols>
  <sheetData>
    <row r="1" spans="1:19" ht="20.100000000000001" customHeight="1" x14ac:dyDescent="0.2">
      <c r="A1" s="393" t="s">
        <v>1914</v>
      </c>
      <c r="B1" s="398"/>
      <c r="C1" s="398"/>
      <c r="D1" s="398"/>
      <c r="E1" s="398"/>
      <c r="F1" s="398"/>
      <c r="G1" s="398"/>
      <c r="H1" s="398"/>
      <c r="I1" s="398"/>
      <c r="J1" s="398"/>
      <c r="K1" s="398"/>
      <c r="L1" s="398"/>
      <c r="M1" s="398"/>
      <c r="N1" s="398"/>
      <c r="O1" s="398"/>
      <c r="P1" s="398"/>
      <c r="Q1" s="398"/>
      <c r="R1" s="398"/>
      <c r="S1" s="399"/>
    </row>
    <row r="2" spans="1:19" ht="20.100000000000001" customHeight="1" x14ac:dyDescent="0.2">
      <c r="A2" s="418" t="s">
        <v>213</v>
      </c>
      <c r="B2" s="429"/>
      <c r="C2" s="429"/>
      <c r="D2" s="429"/>
      <c r="E2" s="429"/>
      <c r="F2" s="430"/>
      <c r="H2" s="418" t="s">
        <v>214</v>
      </c>
      <c r="I2" s="429"/>
      <c r="J2" s="429"/>
      <c r="K2" s="429"/>
      <c r="L2" s="430"/>
    </row>
    <row r="3" spans="1:19" ht="39.950000000000003" customHeight="1" x14ac:dyDescent="0.2">
      <c r="A3" s="168" t="s">
        <v>200</v>
      </c>
      <c r="B3" s="169" t="s">
        <v>201</v>
      </c>
      <c r="C3" s="170" t="s">
        <v>40</v>
      </c>
      <c r="D3" s="171">
        <v>0</v>
      </c>
      <c r="E3" s="170" t="s">
        <v>204</v>
      </c>
      <c r="F3" s="172">
        <v>0.2</v>
      </c>
      <c r="G3" s="264"/>
      <c r="H3" s="173" t="s">
        <v>216</v>
      </c>
      <c r="I3" s="174" t="s">
        <v>215</v>
      </c>
      <c r="J3" s="175" t="s">
        <v>219</v>
      </c>
      <c r="K3" s="176" t="s">
        <v>217</v>
      </c>
      <c r="L3" s="177" t="s">
        <v>218</v>
      </c>
      <c r="M3" s="265"/>
    </row>
    <row r="4" spans="1:19" s="209" customFormat="1" ht="24" x14ac:dyDescent="0.2">
      <c r="C4" s="266" t="s">
        <v>552</v>
      </c>
      <c r="D4" s="266" t="s">
        <v>1831</v>
      </c>
      <c r="E4" s="266" t="s">
        <v>1862</v>
      </c>
      <c r="F4" s="266" t="s">
        <v>1863</v>
      </c>
      <c r="G4" s="267" t="s">
        <v>1470</v>
      </c>
      <c r="H4" s="266" t="s">
        <v>1471</v>
      </c>
      <c r="I4" s="266" t="s">
        <v>741</v>
      </c>
      <c r="J4" s="266" t="s">
        <v>1902</v>
      </c>
      <c r="L4" s="266" t="s">
        <v>1835</v>
      </c>
      <c r="M4" s="267" t="s">
        <v>1836</v>
      </c>
      <c r="N4" s="267" t="s">
        <v>1868</v>
      </c>
      <c r="O4" s="267" t="s">
        <v>1869</v>
      </c>
      <c r="P4" s="267" t="s">
        <v>1884</v>
      </c>
      <c r="Q4" s="267" t="s">
        <v>1885</v>
      </c>
      <c r="R4" s="267" t="s">
        <v>1906</v>
      </c>
      <c r="S4" s="267" t="s">
        <v>1907</v>
      </c>
    </row>
    <row r="5" spans="1:19" ht="20.100000000000001" customHeight="1" x14ac:dyDescent="0.2">
      <c r="A5" s="389" t="s">
        <v>1793</v>
      </c>
      <c r="B5" s="390"/>
      <c r="C5" s="390"/>
      <c r="D5" s="390"/>
      <c r="E5" s="390"/>
      <c r="F5" s="390"/>
      <c r="G5" s="390"/>
      <c r="H5" s="390"/>
      <c r="I5" s="392"/>
      <c r="J5" s="392"/>
      <c r="L5" s="393" t="s">
        <v>1798</v>
      </c>
      <c r="M5" s="398"/>
      <c r="N5" s="398"/>
      <c r="O5" s="398"/>
      <c r="P5" s="398"/>
      <c r="Q5" s="398"/>
      <c r="R5" s="398"/>
      <c r="S5" s="399"/>
    </row>
    <row r="6" spans="1:19" ht="30" customHeight="1" x14ac:dyDescent="0.2">
      <c r="A6" s="389" t="s">
        <v>206</v>
      </c>
      <c r="B6" s="389" t="s">
        <v>36</v>
      </c>
      <c r="C6" s="389" t="s">
        <v>352</v>
      </c>
      <c r="D6" s="389"/>
      <c r="E6" s="389" t="s">
        <v>9</v>
      </c>
      <c r="F6" s="389"/>
      <c r="G6" s="389" t="s">
        <v>7</v>
      </c>
      <c r="H6" s="389"/>
      <c r="I6" s="389" t="s">
        <v>8</v>
      </c>
      <c r="J6" s="389"/>
      <c r="L6" s="393" t="s">
        <v>352</v>
      </c>
      <c r="M6" s="399"/>
      <c r="N6" s="389" t="s">
        <v>9</v>
      </c>
      <c r="O6" s="389"/>
      <c r="P6" s="389" t="s">
        <v>7</v>
      </c>
      <c r="Q6" s="389"/>
      <c r="R6" s="389" t="s">
        <v>8</v>
      </c>
      <c r="S6" s="389"/>
    </row>
    <row r="7" spans="1:19" x14ac:dyDescent="0.2">
      <c r="A7" s="390"/>
      <c r="B7" s="390"/>
      <c r="C7" s="153" t="s">
        <v>207</v>
      </c>
      <c r="D7" s="153" t="s">
        <v>208</v>
      </c>
      <c r="E7" s="153" t="s">
        <v>207</v>
      </c>
      <c r="F7" s="153" t="s">
        <v>208</v>
      </c>
      <c r="G7" s="153" t="s">
        <v>207</v>
      </c>
      <c r="H7" s="153" t="s">
        <v>208</v>
      </c>
      <c r="I7" s="153" t="s">
        <v>207</v>
      </c>
      <c r="J7" s="153" t="s">
        <v>208</v>
      </c>
      <c r="L7" s="153" t="s">
        <v>207</v>
      </c>
      <c r="M7" s="153" t="s">
        <v>208</v>
      </c>
      <c r="N7" s="153" t="s">
        <v>207</v>
      </c>
      <c r="O7" s="153" t="s">
        <v>208</v>
      </c>
      <c r="P7" s="153" t="s">
        <v>207</v>
      </c>
      <c r="Q7" s="153" t="s">
        <v>208</v>
      </c>
      <c r="R7" s="153" t="s">
        <v>207</v>
      </c>
      <c r="S7" s="153" t="s">
        <v>208</v>
      </c>
    </row>
    <row r="8" spans="1:19" ht="24.95" customHeight="1" x14ac:dyDescent="0.2">
      <c r="A8" s="426" t="s">
        <v>31</v>
      </c>
      <c r="B8" s="268" t="s">
        <v>26</v>
      </c>
      <c r="C8" s="185" t="str">
        <f>_xlfn.XLOOKUP(C$4,Data!$A:$A,Data!$H:$H)</f>
        <v>APC325dw</v>
      </c>
      <c r="D8" s="203" t="str">
        <f>_xlfn.XLOOKUP(D$4,Data!$A:$A,Data!$H:$H)</f>
        <v>Not Offered</v>
      </c>
      <c r="E8" s="185" t="str">
        <f>_xlfn.XLOOKUP(E$4,Data!$A:$A,Data!$H:$H)</f>
        <v>C3301ib</v>
      </c>
      <c r="F8" s="203" t="str">
        <f>_xlfn.XLOOKUP(F$4,Data!$A:$A,Data!$H:$H)</f>
        <v>Not Offered</v>
      </c>
      <c r="G8" s="185" t="str">
        <f>_xlfn.XLOOKUP(G$4,Data!$A:$A,Data!$H:$H)</f>
        <v>110C0H3AU0</v>
      </c>
      <c r="H8" s="185" t="str">
        <f>_xlfn.XLOOKUP(H$4,Data!$A:$A,Data!$H:$H)</f>
        <v>1102YJ3AU0</v>
      </c>
      <c r="I8" s="185">
        <f>_xlfn.XLOOKUP(I$4,Data!$A:$A,Data!$H:$H)</f>
        <v>408542</v>
      </c>
      <c r="J8" s="203" t="str">
        <f>_xlfn.XLOOKUP(J$4,Data!$A:$A,Data!$H:$H)</f>
        <v>Not Offered</v>
      </c>
      <c r="L8" s="203" t="str">
        <f>_xlfn.XLOOKUP(L$4,Data!$A:$A,Data!$H:$H)</f>
        <v>Not Offered</v>
      </c>
      <c r="M8" s="203" t="str">
        <f>_xlfn.XLOOKUP(M$4,Data!$A:$A,Data!$H:$H)</f>
        <v>Not Offered</v>
      </c>
      <c r="N8" s="203" t="str">
        <f>_xlfn.XLOOKUP(N$4,Data!$A:$A,Data!$H:$H)</f>
        <v>Not Offered</v>
      </c>
      <c r="O8" s="203" t="str">
        <f>_xlfn.XLOOKUP(O$4,Data!$A:$A,Data!$H:$H)</f>
        <v>Not Offered</v>
      </c>
      <c r="P8" s="182" t="str">
        <f>_xlfn.XLOOKUP(P$4,Data!$A:$A,Data!$H:$H)</f>
        <v>110C3J3AU0</v>
      </c>
      <c r="Q8" s="203" t="str">
        <f>_xlfn.XLOOKUP(Q$4,Data!$A:$A,Data!$H:$H)</f>
        <v>Not offered</v>
      </c>
      <c r="R8" s="182">
        <f>_xlfn.XLOOKUP(R$4,Data!$A:$A,Data!$H:$H)</f>
        <v>408525</v>
      </c>
      <c r="S8" s="203" t="str">
        <f>_xlfn.XLOOKUP(S$4,Data!$A:$A,Data!$H:$H)</f>
        <v>Not Offered</v>
      </c>
    </row>
    <row r="9" spans="1:19" ht="24.95" customHeight="1" x14ac:dyDescent="0.2">
      <c r="A9" s="386"/>
      <c r="B9" s="269" t="s">
        <v>43</v>
      </c>
      <c r="C9" s="182" t="str">
        <f>_xlfn.XLOOKUP(C$4,Data!$A:$A,Data!$I:$I)</f>
        <v>Apeos Print C325 dw</v>
      </c>
      <c r="D9" s="203" t="str">
        <f>_xlfn.XLOOKUP(D$4,Data!$A:$A,Data!$I:$I)</f>
        <v>Not Offered</v>
      </c>
      <c r="E9" s="182" t="str">
        <f>_xlfn.XLOOKUP(E$4,Data!$A:$A,Data!$I:$I)</f>
        <v>bizhub C3301i</v>
      </c>
      <c r="F9" s="203" t="str">
        <f>_xlfn.XLOOKUP(F$4,Data!$A:$A,Data!$I:$I)</f>
        <v>Not Offered</v>
      </c>
      <c r="G9" s="182" t="str">
        <f>_xlfn.XLOOKUP(G$4,Data!$A:$A,Data!$I:$I)</f>
        <v>ECOSYS PA2600CX</v>
      </c>
      <c r="H9" s="182" t="str">
        <f>_xlfn.XLOOKUP(H$4,Data!$A:$A,Data!$I:$I)</f>
        <v>ECOSYS PA3500cx</v>
      </c>
      <c r="I9" s="182" t="str">
        <f>_xlfn.XLOOKUP(I$4,Data!$A:$A,Data!$I:$I)</f>
        <v>P C311W</v>
      </c>
      <c r="J9" s="203" t="str">
        <f>_xlfn.XLOOKUP(J$4,Data!$A:$A,Data!$I:$I)</f>
        <v>Not offered</v>
      </c>
      <c r="L9" s="203" t="str">
        <f>_xlfn.XLOOKUP(L$4,Data!$A:$A,Data!$I:$I)</f>
        <v>Not offered</v>
      </c>
      <c r="M9" s="203" t="str">
        <f>_xlfn.XLOOKUP(M$4,Data!$A:$A,Data!$I:$I)</f>
        <v>Not offered</v>
      </c>
      <c r="N9" s="203" t="str">
        <f>_xlfn.XLOOKUP(N$4,Data!$A:$A,Data!$I:$I)</f>
        <v>Not Offered</v>
      </c>
      <c r="O9" s="203" t="str">
        <f>_xlfn.XLOOKUP(O$4,Data!$A:$A,Data!$I:$I)</f>
        <v>Not Offered</v>
      </c>
      <c r="P9" s="182" t="str">
        <f>_xlfn.XLOOKUP(P$4,Data!$A:$A,Data!$I:$I)</f>
        <v>ECOSYS PA3500x</v>
      </c>
      <c r="Q9" s="203" t="str">
        <f>_xlfn.XLOOKUP(Q$4,Data!$A:$A,Data!$I:$I)</f>
        <v>Not offered</v>
      </c>
      <c r="R9" s="182" t="str">
        <f>_xlfn.XLOOKUP(R$4,Data!$A:$A,Data!$I:$I)</f>
        <v>P 311</v>
      </c>
      <c r="S9" s="203" t="str">
        <f>_xlfn.XLOOKUP(S$4,Data!$A:$A,Data!$I:$I)</f>
        <v>Not offered</v>
      </c>
    </row>
    <row r="10" spans="1:19" ht="24.95" customHeight="1" x14ac:dyDescent="0.2">
      <c r="A10" s="386"/>
      <c r="B10" s="269" t="s">
        <v>29</v>
      </c>
      <c r="C10" s="182">
        <f>IF(C8="Not Offered","",VLOOKUP(C8,Data!$H:$BC,3,FALSE))</f>
        <v>31</v>
      </c>
      <c r="D10" s="203" t="str">
        <f>IF(D8="Not Offered","",VLOOKUP(D8,Data!$H:$BC,3,FALSE))</f>
        <v/>
      </c>
      <c r="E10" s="182">
        <f>IF(E8="Not Offered","",VLOOKUP(E8,Data!$H:$BC,3,FALSE))</f>
        <v>33</v>
      </c>
      <c r="F10" s="203" t="str">
        <f>IF(F8="Not Offered","",VLOOKUP(F8,Data!$H:$BC,3,FALSE))</f>
        <v/>
      </c>
      <c r="G10" s="182">
        <f>IF(G8="Not Offered","",VLOOKUP(G8,Data!$H:$BC,3,FALSE))</f>
        <v>26</v>
      </c>
      <c r="H10" s="182">
        <f>IF(H8="Not Offered","",VLOOKUP(H8,Data!$H:$BC,3,FALSE))</f>
        <v>35</v>
      </c>
      <c r="I10" s="182">
        <f>IF(I8="Not Offered","",VLOOKUP(I8,Data!$H:$BC,3,FALSE))</f>
        <v>25</v>
      </c>
      <c r="J10" s="203" t="str">
        <f>IF(J8="Not Offered","",VLOOKUP(J8,Data!$H:$BC,3,FALSE))</f>
        <v/>
      </c>
      <c r="L10" s="203" t="str">
        <f>IF(L8="Not Offered","",VLOOKUP(L8,Data!$H:$BC,3,FALSE))</f>
        <v/>
      </c>
      <c r="M10" s="203" t="str">
        <f>IF(M8="Not Offered","",VLOOKUP(M8,Data!$H:$BC,3,FALSE))</f>
        <v/>
      </c>
      <c r="N10" s="203" t="str">
        <f>IF(N8="Not Offered","",VLOOKUP(N8,Data!$H:$BC,3,FALSE))</f>
        <v/>
      </c>
      <c r="O10" s="203" t="str">
        <f>IF(O8="Not Offered","",VLOOKUP(O8,Data!$H:$BC,3,FALSE))</f>
        <v/>
      </c>
      <c r="P10" s="182">
        <f>IF(P8="Not Offered","",VLOOKUP(P8,Data!$H:$BC,3,FALSE))</f>
        <v>35</v>
      </c>
      <c r="Q10" s="203" t="str">
        <f>IF(Q8="Not Offered","",VLOOKUP(Q8,Data!$H:$BC,3,FALSE))</f>
        <v/>
      </c>
      <c r="R10" s="182">
        <f>IF(R8="Not Offered","",VLOOKUP(R8,Data!$H:$BC,3,FALSE))</f>
        <v>32</v>
      </c>
      <c r="S10" s="203" t="str">
        <f>IF(S8="Not Offered","",VLOOKUP(S8,Data!$H:$BC,3,FALSE))</f>
        <v/>
      </c>
    </row>
    <row r="11" spans="1:19" ht="24.95" customHeight="1" x14ac:dyDescent="0.2">
      <c r="A11" s="386"/>
      <c r="B11" s="269" t="s">
        <v>27</v>
      </c>
      <c r="C11" s="184" t="str">
        <f>IF(C8="Not Offered","",VLOOKUP(C8,Data!$H:$BC,4,FALSE))</f>
        <v>N/A</v>
      </c>
      <c r="D11" s="203" t="str">
        <f>IF(D8="Not Offered","",VLOOKUP(D8,Data!$H:$BC,4,FALSE))</f>
        <v/>
      </c>
      <c r="E11" s="184" t="str">
        <f>IF(E8="Not Offered","",VLOOKUP(E8,Data!$H:$BC,4,FALSE))</f>
        <v>N/A</v>
      </c>
      <c r="F11" s="203" t="str">
        <f>IF(F8="Not Offered","",VLOOKUP(F8,Data!$H:$BC,4,FALSE))</f>
        <v/>
      </c>
      <c r="G11" s="184" t="s">
        <v>0</v>
      </c>
      <c r="H11" s="184" t="s">
        <v>0</v>
      </c>
      <c r="I11" s="184" t="str">
        <f>IF(I8="Not Offered","",VLOOKUP(I8,Data!$H:$BC,4,FALSE))</f>
        <v>N/A</v>
      </c>
      <c r="J11" s="203" t="str">
        <f>IF(J8="Not Offered","",VLOOKUP(J8,Data!$H:$BC,4,FALSE))</f>
        <v/>
      </c>
      <c r="L11" s="203" t="str">
        <f>IF(L8="Not Offered","",VLOOKUP(L8,Data!$H:$BC,4,FALSE))</f>
        <v/>
      </c>
      <c r="M11" s="203" t="str">
        <f>IF(M8="Not Offered","",VLOOKUP(M8,Data!$H:$BC,4,FALSE))</f>
        <v/>
      </c>
      <c r="N11" s="203" t="str">
        <f>IF(N8="Not Offered","",VLOOKUP(N8,Data!$H:$BC,4,FALSE))</f>
        <v/>
      </c>
      <c r="O11" s="203" t="str">
        <f>IF(O8="Not Offered","",VLOOKUP(O8,Data!$H:$BC,4,FALSE))</f>
        <v/>
      </c>
      <c r="P11" s="184" t="str">
        <f>IF(P8="Not Offered","",VLOOKUP(P8,Data!$H:$BC,4,FALSE))</f>
        <v>N/A</v>
      </c>
      <c r="Q11" s="203" t="str">
        <f>IF(Q8="Not Offered","",VLOOKUP(Q8,Data!$H:$BC,4,FALSE))</f>
        <v/>
      </c>
      <c r="R11" s="184" t="str">
        <f>IF(R8="Not Offered","",VLOOKUP(R8,Data!$H:$BC,4,FALSE))</f>
        <v>N/A</v>
      </c>
      <c r="S11" s="203" t="str">
        <f>IF(S8="Not Offered","",VLOOKUP(S8,Data!$H:$BC,4,FALSE))</f>
        <v/>
      </c>
    </row>
    <row r="12" spans="1:19" ht="24.95" customHeight="1" x14ac:dyDescent="0.2">
      <c r="A12" s="384"/>
      <c r="B12" s="269" t="s">
        <v>28</v>
      </c>
      <c r="C12" s="184">
        <f>IF(C8="Not Offered","",VLOOKUP(C8,Data!$H:$BC,5,FALSE))</f>
        <v>129000</v>
      </c>
      <c r="D12" s="203" t="str">
        <f>IF(D8="Not Offered","",VLOOKUP(D8,Data!$H:$BC,5,FALSE))</f>
        <v/>
      </c>
      <c r="E12" s="184">
        <f>IF(E8="Not Offered","",VLOOKUP(E8,Data!$H:$BC,5,FALSE))</f>
        <v>6667</v>
      </c>
      <c r="F12" s="203" t="str">
        <f>IF(F8="Not Offered","",VLOOKUP(F8,Data!$H:$BC,5,FALSE))</f>
        <v/>
      </c>
      <c r="G12" s="184">
        <f>IF(G8="Not Offered","",VLOOKUP(G8,Data!$H:$BC,5,FALSE))</f>
        <v>1700</v>
      </c>
      <c r="H12" s="184">
        <f>IF(H8="Not Offered","",VLOOKUP(H8,Data!$H:$BC,5,FALSE))</f>
        <v>10000</v>
      </c>
      <c r="I12" s="184">
        <f>IF(I8="Not Offered","",VLOOKUP(I8,Data!$H:$BC,5,FALSE))</f>
        <v>3000</v>
      </c>
      <c r="J12" s="203" t="str">
        <f>IF(J8="Not Offered","",VLOOKUP(J8,Data!$H:$BC,5,FALSE))</f>
        <v/>
      </c>
      <c r="L12" s="203" t="str">
        <f>IF(L8="Not Offered","",VLOOKUP(L8,Data!$H:$BC,5,FALSE))</f>
        <v/>
      </c>
      <c r="M12" s="203" t="str">
        <f>IF(M8="Not Offered","",VLOOKUP(M8,Data!$H:$BC,5,FALSE))</f>
        <v/>
      </c>
      <c r="N12" s="203" t="str">
        <f>IF(N8="Not Offered","",VLOOKUP(N8,Data!$H:$BC,5,FALSE))</f>
        <v/>
      </c>
      <c r="O12" s="203" t="str">
        <f>IF(O8="Not Offered","",VLOOKUP(O8,Data!$H:$BC,5,FALSE))</f>
        <v/>
      </c>
      <c r="P12" s="184">
        <f>IF(P8="Not Offered","",VLOOKUP(P8,Data!$H:$BC,5,FALSE))</f>
        <v>3300</v>
      </c>
      <c r="Q12" s="203" t="str">
        <f>IF(Q8="Not Offered","",VLOOKUP(Q8,Data!$H:$BC,5,FALSE))</f>
        <v/>
      </c>
      <c r="R12" s="184">
        <f>IF(R8="Not Offered","",VLOOKUP(R8,Data!$H:$BC,5,FALSE))</f>
        <v>5800</v>
      </c>
      <c r="S12" s="203" t="str">
        <f>IF(S8="Not Offered","",VLOOKUP(S8,Data!$H:$BC,5,FALSE))</f>
        <v/>
      </c>
    </row>
    <row r="13" spans="1:19" ht="24.95" customHeight="1" x14ac:dyDescent="0.2">
      <c r="A13" s="425" t="s">
        <v>34</v>
      </c>
      <c r="B13" s="269" t="s">
        <v>35</v>
      </c>
      <c r="C13" s="186">
        <f>IF(C8="Not Offered","",VLOOKUP(C8,Data!$H:$BC,6,FALSE))</f>
        <v>879.43900000000008</v>
      </c>
      <c r="D13" s="203" t="str">
        <f>IF(D8="Not Offered","",VLOOKUP(D8,Data!$H:$BC,6,FALSE))</f>
        <v/>
      </c>
      <c r="E13" s="186">
        <f>IF(E8="Not Offered","",VLOOKUP(E8,Data!$H:$BC,6,FALSE))</f>
        <v>1401.796</v>
      </c>
      <c r="F13" s="203" t="str">
        <f>IF(F8="Not Offered","",VLOOKUP(F8,Data!$H:$BC,6,FALSE))</f>
        <v/>
      </c>
      <c r="G13" s="186">
        <f>IF(G8="Not Offered","",VLOOKUP(G8,Data!$H:$BC,6,FALSE))</f>
        <v>463.1</v>
      </c>
      <c r="H13" s="186">
        <f>IF(H8="Not Offered","",VLOOKUP(H8,Data!$H:$BC,6,FALSE))</f>
        <v>621.5</v>
      </c>
      <c r="I13" s="186">
        <f>IF(I8="Not Offered","",VLOOKUP(I8,Data!$H:$BC,6,FALSE))</f>
        <v>383.72399999999999</v>
      </c>
      <c r="J13" s="203" t="str">
        <f>IF(J8="Not Offered","",VLOOKUP(J8,Data!$H:$BC,6,FALSE))</f>
        <v/>
      </c>
      <c r="L13" s="203" t="str">
        <f>IF(L8="Not Offered","",VLOOKUP(L8,Data!$H:$BC,6,FALSE))</f>
        <v/>
      </c>
      <c r="M13" s="203" t="str">
        <f>IF(M8="Not Offered","",VLOOKUP(M8,Data!$H:$BC,6,FALSE))</f>
        <v/>
      </c>
      <c r="N13" s="203" t="str">
        <f>IF(N8="Not Offered","",VLOOKUP(N8,Data!$H:$BC,6,FALSE))</f>
        <v/>
      </c>
      <c r="O13" s="203" t="str">
        <f>IF(O8="Not Offered","",VLOOKUP(O8,Data!$H:$BC,6,FALSE))</f>
        <v/>
      </c>
      <c r="P13" s="186">
        <f>IF(P8="Not Offered","",VLOOKUP(P8,Data!$H:$BC,6,FALSE))</f>
        <v>227.7</v>
      </c>
      <c r="Q13" s="203" t="str">
        <f>IF(Q8="Not Offered","",VLOOKUP(Q8,Data!$H:$BC,6,FALSE))</f>
        <v/>
      </c>
      <c r="R13" s="186">
        <f>IF(R8="Not Offered","",VLOOKUP(R8,Data!$H:$BC,6,FALSE))</f>
        <v>334.4</v>
      </c>
      <c r="S13" s="203" t="str">
        <f>IF(S8="Not Offered","",VLOOKUP(S8,Data!$H:$BC,6,FALSE))</f>
        <v/>
      </c>
    </row>
    <row r="14" spans="1:19" ht="24.95" customHeight="1" x14ac:dyDescent="0.2">
      <c r="A14" s="426"/>
      <c r="B14" s="269" t="str">
        <f>$B$3&amp;" BW CPC"</f>
        <v>Zone 1 (Perth Metro) BW CPC</v>
      </c>
      <c r="C14" s="188">
        <f>IF(C8="Not Offered","",VLOOKUP(C8,Data!$H:$AM,5+2*(MATCH($B$3,Locations,0)),FALSE))</f>
        <v>1.3200000000000002E-2</v>
      </c>
      <c r="D14" s="203" t="str">
        <f>IF(D8="Not Offered","",VLOOKUP(D8,Data!$H:$AM,5+2*(MATCH($B$3,Locations,0)),FALSE))</f>
        <v/>
      </c>
      <c r="E14" s="188">
        <f>IF(E8="Not Offered","",VLOOKUP(E8,Data!$H:$AM,5+2*(MATCH($B$3,Locations,0)),FALSE))</f>
        <v>7.1500000000000001E-3</v>
      </c>
      <c r="F14" s="203" t="str">
        <f>IF(F8="Not Offered","",VLOOKUP(F8,Data!$H:$AM,5+2*(MATCH($B$3,Locations,0)),FALSE))</f>
        <v/>
      </c>
      <c r="G14" s="188">
        <f>IF(G8="Not Offered","",VLOOKUP(G8,Data!$H:$AM,5+2*(MATCH($B$3,Locations,0)),FALSE))</f>
        <v>5.5E-2</v>
      </c>
      <c r="H14" s="188">
        <f>IF(H8="Not Offered","",VLOOKUP(H8,Data!$H:$AM,5+2*(MATCH($B$3,Locations,0)),FALSE))</f>
        <v>1.9800000000000002E-2</v>
      </c>
      <c r="I14" s="188">
        <f>IF(I8="Not Offered","",VLOOKUP(I8,Data!$H:$AM,5+2*(MATCH($B$3,Locations,0)),FALSE))</f>
        <v>3.3000000000000002E-2</v>
      </c>
      <c r="J14" s="203" t="str">
        <f>IF(J8="Not Offered","",VLOOKUP(J8,Data!$H:$AM,5+2*(MATCH($B$3,Locations,0)),FALSE))</f>
        <v/>
      </c>
      <c r="L14" s="203" t="str">
        <f>IF(L8="Not Offered","",VLOOKUP(L8,Data!$H:$AM,5+2*(MATCH($B$3,Locations,0)),FALSE))</f>
        <v/>
      </c>
      <c r="M14" s="203" t="str">
        <f>IF(M8="Not Offered","",VLOOKUP(M8,Data!$H:$AM,5+2*(MATCH($B$3,Locations,0)),FALSE))</f>
        <v/>
      </c>
      <c r="N14" s="203" t="str">
        <f>IF(N8="Not Offered","",VLOOKUP(N8,Data!$H:$AM,5+2*(MATCH($B$3,Locations,0)),FALSE))</f>
        <v/>
      </c>
      <c r="O14" s="203" t="str">
        <f>IF(O8="Not Offered","",VLOOKUP(O8,Data!$H:$AM,5+2*(MATCH($B$3,Locations,0)),FALSE))</f>
        <v/>
      </c>
      <c r="P14" s="188">
        <f>IF(P8="Not Offered","",VLOOKUP(P8,Data!$H:$AM,5+2*(MATCH($B$3,Locations,0)),FALSE))</f>
        <v>3.0800000000000001E-2</v>
      </c>
      <c r="Q14" s="203" t="str">
        <f>IF(Q8="Not Offered","",VLOOKUP(Q8,Data!$H:$AM,5+2*(MATCH($B$3,Locations,0)),FALSE))</f>
        <v/>
      </c>
      <c r="R14" s="188">
        <f>IF(R8="Not Offered","",VLOOKUP(R8,Data!$H:$AM,5+2*(MATCH($B$3,Locations,0)),FALSE))</f>
        <v>2.0900000000000002E-2</v>
      </c>
      <c r="S14" s="203" t="str">
        <f>IF(S8="Not Offered","",VLOOKUP(S8,Data!$H:$AM,5+2*(MATCH($B$3,Locations,0)),FALSE))</f>
        <v/>
      </c>
    </row>
    <row r="15" spans="1:19" ht="24.95" customHeight="1" x14ac:dyDescent="0.2">
      <c r="A15" s="426"/>
      <c r="B15" s="269" t="str">
        <f>$B$3&amp;" Colour CPC"</f>
        <v>Zone 1 (Perth Metro) Colour CPC</v>
      </c>
      <c r="C15" s="188">
        <f>IF(C8="Not Offered","",VLOOKUP(C8,Data!$H:$AM,6+2*(MATCH($B$3,Locations,0)),FALSE))</f>
        <v>9.9000000000000005E-2</v>
      </c>
      <c r="D15" s="203" t="str">
        <f>IF(D8="Not Offered","",VLOOKUP(D8,Data!$H:$AM,6+2*(MATCH($B$3,Locations,0)),FALSE))</f>
        <v/>
      </c>
      <c r="E15" s="188">
        <f>IF(E8="Not Offered","",VLOOKUP(E8,Data!$H:$AM,6+2*(MATCH($B$3,Locations,0)),FALSE))</f>
        <v>6.6000000000000003E-2</v>
      </c>
      <c r="F15" s="203" t="str">
        <f>IF(F8="Not Offered","",VLOOKUP(F8,Data!$H:$AM,6+2*(MATCH($B$3,Locations,0)),FALSE))</f>
        <v/>
      </c>
      <c r="G15" s="188">
        <f>IF(G8="Not Offered","",VLOOKUP(G8,Data!$H:$AM,6+2*(MATCH($B$3,Locations,0)),FALSE))</f>
        <v>0.22</v>
      </c>
      <c r="H15" s="188">
        <f>IF(H8="Not Offered","",VLOOKUP(H8,Data!$H:$AM,6+2*(MATCH($B$3,Locations,0)),FALSE))</f>
        <v>0.121</v>
      </c>
      <c r="I15" s="188">
        <f>IF(I8="Not Offered","",VLOOKUP(I8,Data!$H:$AM,6+2*(MATCH($B$3,Locations,0)),FALSE))</f>
        <v>0.16500000000000001</v>
      </c>
      <c r="J15" s="203" t="str">
        <f>IF(J8="Not Offered","",VLOOKUP(J8,Data!$H:$AM,6+2*(MATCH($B$3,Locations,0)),FALSE))</f>
        <v/>
      </c>
      <c r="K15" s="270"/>
      <c r="L15" s="203" t="str">
        <f>IF(L8="Not Offered","",VLOOKUP(L8,Data!$H:$AM,6+2*(MATCH($B$3,Locations,0)),FALSE))</f>
        <v/>
      </c>
      <c r="M15" s="203" t="str">
        <f>IF(M8="Not Offered","",VLOOKUP(M8,Data!$H:$AM,6+2*(MATCH($B$3,Locations,0)),FALSE))</f>
        <v/>
      </c>
      <c r="N15" s="203" t="str">
        <f>IF(N8="Not Offered","",VLOOKUP(N8,Data!$H:$AM,6+2*(MATCH($B$3,Locations,0)),FALSE))</f>
        <v/>
      </c>
      <c r="O15" s="203" t="str">
        <f>IF(O8="Not Offered","",VLOOKUP(O8,Data!$H:$AM,6+2*(MATCH($B$3,Locations,0)),FALSE))</f>
        <v/>
      </c>
      <c r="P15" s="188">
        <f>IF(P8="Not Offered","",VLOOKUP(P8,Data!$H:$AM,6+2*(MATCH($B$3,Locations,0)),FALSE))</f>
        <v>0</v>
      </c>
      <c r="Q15" s="203" t="str">
        <f>IF(Q8="Not Offered","",VLOOKUP(Q8,Data!$H:$AM,6+2*(MATCH($B$3,Locations,0)),FALSE))</f>
        <v/>
      </c>
      <c r="R15" s="188">
        <f>IF(R8="Not Offered","",VLOOKUP(R8,Data!$H:$AM,6+2*(MATCH($B$3,Locations,0)),FALSE))</f>
        <v>0</v>
      </c>
      <c r="S15" s="203" t="str">
        <f>IF(S8="Not Offered","",VLOOKUP(S8,Data!$H:$AM,6+2*(MATCH($B$3,Locations,0)),FALSE))</f>
        <v/>
      </c>
    </row>
    <row r="16" spans="1:19" ht="24.95" customHeight="1" x14ac:dyDescent="0.2">
      <c r="A16" s="427"/>
      <c r="B16" s="183" t="str">
        <f>$B$3&amp;" Surcharge &amp; Installation"</f>
        <v>Zone 1 (Perth Metro) Surcharge &amp; Installation</v>
      </c>
      <c r="C16" s="271">
        <f>IF(C8="Not Offered","",IF($B$3="Zone 1 (Perth Metro)",0,VLOOKUP(C8,Data!$H:$BL,44+(MATCH($B$3,Locations,0)),FALSE)))</f>
        <v>0</v>
      </c>
      <c r="D16" s="203" t="str">
        <f>IF(D8="Not Offered","",IF($B$3="Zone 1 (Perth Metro)",0,VLOOKUP(D8,Data!$H:$BL,44+(MATCH($B$3,Locations,0)),FALSE)))</f>
        <v/>
      </c>
      <c r="E16" s="190">
        <f>IF(E8="Not Offered","",IF($B$3="Zone 1 (Perth Metro)",0,VLOOKUP(E8,Data!$H:$BL,44+(MATCH($B$3,Locations,0)),FALSE)))</f>
        <v>0</v>
      </c>
      <c r="F16" s="203" t="str">
        <f>IF(F8="Not Offered","",IF($B$3="Zone 1 (Perth Metro)",0,VLOOKUP(F8,Data!$H:$BL,44+(MATCH($B$3,Locations,0)),FALSE)))</f>
        <v/>
      </c>
      <c r="G16" s="190">
        <f>IF(G8="Not Offered","",IF($B$3="Zone 1 (Perth Metro)",0,VLOOKUP(G8,Data!$H:$BL,44+(MATCH($B$3,Locations,0)),FALSE)))</f>
        <v>0</v>
      </c>
      <c r="H16" s="190">
        <f>IF(H8="Not Offered","",IF($B$3="Zone 1 (Perth Metro)",0,VLOOKUP(H8,Data!$H:$BL,44+(MATCH($B$3,Locations,0)),FALSE)))</f>
        <v>0</v>
      </c>
      <c r="I16" s="190">
        <f>IF(I8="Not Offered","",IF($B$3="Zone 1 (Perth Metro)",0,VLOOKUP(I8,Data!$H:$BL,44+(MATCH($B$3,Locations,0)),FALSE)))</f>
        <v>0</v>
      </c>
      <c r="J16" s="203" t="str">
        <f>IF(J8="Not Offered","",IF($B$3="Zone 1 (Perth Metro)",0,VLOOKUP(J8,Data!$H:$BL,44+(MATCH($B$3,Locations,0)),FALSE)))</f>
        <v/>
      </c>
      <c r="K16" s="270"/>
      <c r="L16" s="203" t="str">
        <f>IF(L8="Not Offered","",IF($B$3="Zone 1 (Perth Metro)",0,VLOOKUP(L8,Data!$H:$BL,44+(MATCH($B$3,Locations,0)),FALSE)))</f>
        <v/>
      </c>
      <c r="M16" s="203" t="str">
        <f>IF(M8="Not Offered","",IF($B$3="Zone 1 (Perth Metro)",0,VLOOKUP(M8,Data!$H:$BL,44+(MATCH($B$3,Locations,0)),FALSE)))</f>
        <v/>
      </c>
      <c r="N16" s="203" t="str">
        <f>IF(N8="Not Offered","",IF($B$3="Zone 1 (Perth Metro)",0,VLOOKUP(N8,Data!$H:$BL,44+(MATCH($B$3,Locations,0)),FALSE)))</f>
        <v/>
      </c>
      <c r="O16" s="203" t="str">
        <f>IF(O8="Not Offered","",IF($B$3="Zone 1 (Perth Metro)",0,VLOOKUP(O8,Data!$H:$BL,44+(MATCH($B$3,Locations,0)),FALSE)))</f>
        <v/>
      </c>
      <c r="P16" s="190">
        <f>IF(P8="Not Offered","",IF($B$3="Zone 1 (Perth Metro)",0,VLOOKUP(P8,Data!$H:$BL,44+(MATCH($B$3,Locations,0)),FALSE)))</f>
        <v>0</v>
      </c>
      <c r="Q16" s="203" t="str">
        <f>IF(Q8="Not Offered","",IF($B$3="Zone 1 (Perth Metro)",0,VLOOKUP(Q8,Data!$H:$BL,44+(MATCH($B$3,Locations,0)),FALSE)))</f>
        <v/>
      </c>
      <c r="R16" s="190">
        <f>IF(R8="Not Offered","",IF($B$3="Zone 1 (Perth Metro)",0,VLOOKUP(R8,Data!$H:$BL,44+(MATCH($B$3,Locations,0)),FALSE)))</f>
        <v>0</v>
      </c>
      <c r="S16" s="203" t="str">
        <f>IF(S8="Not Offered","",IF($B$3="Zone 1 (Perth Metro)",0,VLOOKUP(S8,Data!$H:$BL,44+(MATCH($B$3,Locations,0)),FALSE)))</f>
        <v/>
      </c>
    </row>
    <row r="17" spans="1:19" ht="24.95" customHeight="1" x14ac:dyDescent="0.2">
      <c r="A17" s="272" t="s">
        <v>41</v>
      </c>
      <c r="B17" s="269" t="s">
        <v>42</v>
      </c>
      <c r="C17" s="185" t="str">
        <f t="shared" ref="C17:J17" si="0">IF(C9="Not Offered","",IF(C11&gt;=$D$3*5,"Y","N"))</f>
        <v>Y</v>
      </c>
      <c r="D17" s="203" t="str">
        <f t="shared" si="0"/>
        <v/>
      </c>
      <c r="E17" s="185" t="str">
        <f t="shared" si="0"/>
        <v>Y</v>
      </c>
      <c r="F17" s="203" t="str">
        <f t="shared" si="0"/>
        <v/>
      </c>
      <c r="G17" s="185" t="str">
        <f t="shared" ref="G17:H17" si="1">IF(G9="Not Offered","",IF(G11&gt;=$D$3*5,"Y","N"))</f>
        <v>Y</v>
      </c>
      <c r="H17" s="185" t="str">
        <f t="shared" si="1"/>
        <v>Y</v>
      </c>
      <c r="I17" s="185" t="str">
        <f t="shared" si="0"/>
        <v>Y</v>
      </c>
      <c r="J17" s="203" t="str">
        <f t="shared" si="0"/>
        <v/>
      </c>
      <c r="L17" s="203" t="str">
        <f t="shared" ref="L17" si="2">IF(L9="Not Offered","",IF(L11&gt;=$D$3*5,"Y","N"))</f>
        <v/>
      </c>
      <c r="M17" s="203" t="str">
        <f t="shared" ref="M17:S17" si="3">IF(M9="Not Offered","",IF(M11&gt;=$D$3*5,"Y","N"))</f>
        <v/>
      </c>
      <c r="N17" s="203" t="str">
        <f t="shared" si="3"/>
        <v/>
      </c>
      <c r="O17" s="203" t="str">
        <f t="shared" si="3"/>
        <v/>
      </c>
      <c r="P17" s="185" t="str">
        <f t="shared" si="3"/>
        <v>Y</v>
      </c>
      <c r="Q17" s="203" t="str">
        <f t="shared" si="3"/>
        <v/>
      </c>
      <c r="R17" s="185" t="str">
        <f t="shared" si="3"/>
        <v>Y</v>
      </c>
      <c r="S17" s="203" t="str">
        <f t="shared" si="3"/>
        <v/>
      </c>
    </row>
    <row r="18" spans="1:19" ht="24.95" customHeight="1" x14ac:dyDescent="0.2">
      <c r="A18" s="425" t="s">
        <v>37</v>
      </c>
      <c r="B18" s="269" t="s">
        <v>39</v>
      </c>
      <c r="C18" s="193">
        <f t="shared" ref="C18:J18" si="4">IF(C9="Not Offered","",IF(C14="N/A","",IF(C17="Y",C13,((ROUNDUP(($D$3*5)/C11,0))*C13))+C16+(C14*(1-$F$3)*$D$3*5)+(C15*$F$3*$D$3*5)))</f>
        <v>879.43900000000008</v>
      </c>
      <c r="D18" s="203" t="str">
        <f t="shared" si="4"/>
        <v/>
      </c>
      <c r="E18" s="193">
        <f t="shared" si="4"/>
        <v>1401.796</v>
      </c>
      <c r="F18" s="203" t="str">
        <f t="shared" si="4"/>
        <v/>
      </c>
      <c r="G18" s="193">
        <f t="shared" ref="G18" si="5">IF(G9="Not Offered","",IF(G14="N/A","",IF(G17="Y",G13,((ROUNDUP(($D$3*5)/G11,0))*G13))+G16+(G14*(1-$F$3)*$D$3*5)+(G15*$F$3*$D$3*5)))</f>
        <v>463.1</v>
      </c>
      <c r="H18" s="193">
        <f>IF(H9="Not Offered","",IF(H14="N/A","",IF(H17="Y",H13,((ROUNDUP(($D$3*5)/H11,0))*H13))+H16+(H14*(1-$F$3)*$D$3*5)+(H15*$F$3*$D$3*5)))</f>
        <v>621.5</v>
      </c>
      <c r="I18" s="193">
        <f t="shared" si="4"/>
        <v>383.72399999999999</v>
      </c>
      <c r="J18" s="203" t="str">
        <f t="shared" si="4"/>
        <v/>
      </c>
      <c r="L18" s="203" t="str">
        <f t="shared" ref="L18" si="6">IF(L9="Not Offered","",(L16+L13+(L14*$D$3*5)))</f>
        <v/>
      </c>
      <c r="M18" s="203" t="str">
        <f t="shared" ref="M18:S18" si="7">IF(M9="Not Offered","",(M16+M13+(M14*$D$3*5)))</f>
        <v/>
      </c>
      <c r="N18" s="203" t="str">
        <f t="shared" si="7"/>
        <v/>
      </c>
      <c r="O18" s="203" t="str">
        <f t="shared" si="7"/>
        <v/>
      </c>
      <c r="P18" s="193">
        <f t="shared" si="7"/>
        <v>227.7</v>
      </c>
      <c r="Q18" s="203" t="str">
        <f t="shared" si="7"/>
        <v/>
      </c>
      <c r="R18" s="193">
        <f t="shared" si="7"/>
        <v>334.4</v>
      </c>
      <c r="S18" s="203" t="str">
        <f t="shared" si="7"/>
        <v/>
      </c>
    </row>
    <row r="19" spans="1:19" ht="24.95" customHeight="1" x14ac:dyDescent="0.2">
      <c r="A19" s="384"/>
      <c r="B19" s="269" t="s">
        <v>38</v>
      </c>
      <c r="C19" s="182">
        <f>IF(C18="","",IF(ISNA(RANK(C18,$A18:$J18)),"",RANK(C18,$A18:$J18,1)))</f>
        <v>4</v>
      </c>
      <c r="D19" s="203" t="str">
        <f>IF(D18="","",IF(ISNA(RANK(D18,$A18:$J18)),"",RANK(D18,$A18:$J18,1)))</f>
        <v/>
      </c>
      <c r="E19" s="182">
        <f>IF(E18="","",IF(ISNA(RANK(E18,$A18:$J18)),"",RANK(E18,$A18:$J18,1)))</f>
        <v>5</v>
      </c>
      <c r="F19" s="203" t="str">
        <f>IF(F18="","",IF(ISNA(RANK(F18,$A18:$J18)),"",RANK(F18,$A18:$J18,1)))</f>
        <v/>
      </c>
      <c r="G19" s="182">
        <f t="shared" ref="G19" si="8">IF(G18="","",IF(ISNA(RANK(G18,$A18:$J18)),"",RANK(G18,$A18:$J18,1)))</f>
        <v>2</v>
      </c>
      <c r="H19" s="182">
        <f>IF(H18="","",IF(ISNA(RANK(H18,$A18:$J18)),"",RANK(H18,$A18:$J18,1)))</f>
        <v>3</v>
      </c>
      <c r="I19" s="182">
        <f>IF(I18="","",IF(ISNA(RANK(I18,$A18:$J18)),"",RANK(I18,$A18:$J18,1)))</f>
        <v>1</v>
      </c>
      <c r="J19" s="203" t="str">
        <f>IF(J18="","",IF(ISNA(RANK(J18,$A18:$J18)),"",RANK(J18,$A18:$J18,1)))</f>
        <v/>
      </c>
      <c r="L19" s="203" t="str">
        <f>IF(L18="","",IF(ISNA(RANK(L18,$L18:$S18)),"",RANK(L18,$L18:$S18,1)))</f>
        <v/>
      </c>
      <c r="M19" s="203" t="str">
        <f t="shared" ref="M19:S19" si="9">IF(M18="","",IF(ISNA(RANK(M18,$L18:$S18)),"",RANK(M18,$L18:$S18,1)))</f>
        <v/>
      </c>
      <c r="N19" s="203" t="str">
        <f t="shared" si="9"/>
        <v/>
      </c>
      <c r="O19" s="203" t="str">
        <f t="shared" si="9"/>
        <v/>
      </c>
      <c r="P19" s="182">
        <f t="shared" si="9"/>
        <v>1</v>
      </c>
      <c r="Q19" s="203" t="str">
        <f t="shared" si="9"/>
        <v/>
      </c>
      <c r="R19" s="182">
        <f t="shared" si="9"/>
        <v>2</v>
      </c>
      <c r="S19" s="203" t="str">
        <f t="shared" si="9"/>
        <v/>
      </c>
    </row>
    <row r="20" spans="1:19" s="209" customFormat="1" ht="15" customHeight="1" x14ac:dyDescent="0.2">
      <c r="C20" s="266" t="s">
        <v>553</v>
      </c>
      <c r="D20" s="266" t="s">
        <v>1832</v>
      </c>
      <c r="E20" s="266" t="s">
        <v>1864</v>
      </c>
      <c r="F20" s="266" t="s">
        <v>1865</v>
      </c>
      <c r="G20" s="266" t="s">
        <v>1472</v>
      </c>
      <c r="H20" s="266" t="s">
        <v>1473</v>
      </c>
      <c r="I20" s="266" t="s">
        <v>742</v>
      </c>
      <c r="J20" s="266" t="s">
        <v>1903</v>
      </c>
      <c r="L20" s="273" t="s">
        <v>1837</v>
      </c>
      <c r="M20" s="273" t="s">
        <v>1838</v>
      </c>
      <c r="N20" s="273" t="s">
        <v>1870</v>
      </c>
      <c r="O20" s="273" t="s">
        <v>1871</v>
      </c>
      <c r="P20" s="273" t="s">
        <v>1886</v>
      </c>
      <c r="Q20" s="273" t="s">
        <v>1887</v>
      </c>
      <c r="R20" s="273" t="s">
        <v>1908</v>
      </c>
      <c r="S20" s="273" t="s">
        <v>1909</v>
      </c>
    </row>
    <row r="21" spans="1:19" ht="22.5" customHeight="1" x14ac:dyDescent="0.2">
      <c r="A21" s="393" t="s">
        <v>1794</v>
      </c>
      <c r="B21" s="394"/>
      <c r="C21" s="394"/>
      <c r="D21" s="394"/>
      <c r="E21" s="394"/>
      <c r="F21" s="394"/>
      <c r="G21" s="394"/>
      <c r="H21" s="394"/>
      <c r="I21" s="400"/>
      <c r="J21" s="401"/>
      <c r="L21" s="393" t="s">
        <v>1800</v>
      </c>
      <c r="M21" s="398"/>
      <c r="N21" s="398"/>
      <c r="O21" s="398"/>
      <c r="P21" s="398"/>
      <c r="Q21" s="398"/>
      <c r="R21" s="398"/>
      <c r="S21" s="399"/>
    </row>
    <row r="22" spans="1:19" ht="36.75" customHeight="1" x14ac:dyDescent="0.2">
      <c r="A22" s="428" t="s">
        <v>4</v>
      </c>
      <c r="B22" s="428" t="s">
        <v>36</v>
      </c>
      <c r="C22" s="389" t="s">
        <v>352</v>
      </c>
      <c r="D22" s="389"/>
      <c r="E22" s="389" t="s">
        <v>9</v>
      </c>
      <c r="F22" s="389"/>
      <c r="G22" s="389" t="s">
        <v>7</v>
      </c>
      <c r="H22" s="389"/>
      <c r="I22" s="389" t="s">
        <v>8</v>
      </c>
      <c r="J22" s="389"/>
      <c r="L22" s="389" t="s">
        <v>352</v>
      </c>
      <c r="M22" s="389"/>
      <c r="N22" s="389" t="s">
        <v>9</v>
      </c>
      <c r="O22" s="389"/>
      <c r="P22" s="389" t="s">
        <v>7</v>
      </c>
      <c r="Q22" s="389"/>
      <c r="R22" s="389" t="s">
        <v>8</v>
      </c>
      <c r="S22" s="389"/>
    </row>
    <row r="23" spans="1:19" ht="25.5" x14ac:dyDescent="0.2">
      <c r="A23" s="390"/>
      <c r="B23" s="390"/>
      <c r="C23" s="180" t="s">
        <v>209</v>
      </c>
      <c r="D23" s="180" t="s">
        <v>210</v>
      </c>
      <c r="E23" s="180" t="s">
        <v>209</v>
      </c>
      <c r="F23" s="180" t="s">
        <v>210</v>
      </c>
      <c r="G23" s="180" t="s">
        <v>209</v>
      </c>
      <c r="H23" s="180" t="s">
        <v>210</v>
      </c>
      <c r="I23" s="180" t="s">
        <v>209</v>
      </c>
      <c r="J23" s="180" t="s">
        <v>210</v>
      </c>
      <c r="L23" s="180" t="s">
        <v>209</v>
      </c>
      <c r="M23" s="180" t="s">
        <v>210</v>
      </c>
      <c r="N23" s="180" t="s">
        <v>209</v>
      </c>
      <c r="O23" s="180" t="s">
        <v>210</v>
      </c>
      <c r="P23" s="180" t="s">
        <v>209</v>
      </c>
      <c r="Q23" s="180" t="s">
        <v>210</v>
      </c>
      <c r="R23" s="180" t="s">
        <v>209</v>
      </c>
      <c r="S23" s="180" t="s">
        <v>210</v>
      </c>
    </row>
    <row r="24" spans="1:19" ht="24.95" customHeight="1" x14ac:dyDescent="0.2">
      <c r="A24" s="424" t="s">
        <v>31</v>
      </c>
      <c r="B24" s="268" t="s">
        <v>26</v>
      </c>
      <c r="C24" s="182" t="str">
        <f>_xlfn.XLOOKUP(C$20,Data!$A:$A,Data!$H:$H)</f>
        <v>APC4030</v>
      </c>
      <c r="D24" s="203" t="str">
        <f>_xlfn.XLOOKUP(D$20,Data!$A:$A,Data!$H:$H)</f>
        <v>Not Offered</v>
      </c>
      <c r="E24" s="182" t="str">
        <f>_xlfn.XLOOKUP(E$20,Data!$A:$A,Data!$H:$H)</f>
        <v>C4001ib</v>
      </c>
      <c r="F24" s="203" t="str">
        <f>_xlfn.XLOOKUP(F$20,Data!$A:$A,Data!$H:$H)</f>
        <v>Not Offered</v>
      </c>
      <c r="G24" s="182" t="str">
        <f>_xlfn.XLOOKUP(G$20,Data!$A:$A,Data!$H:$H)</f>
        <v>1102TW3AS0</v>
      </c>
      <c r="H24" s="182" t="str">
        <f>_xlfn.XLOOKUP(H$20,Data!$A:$A,Data!$H:$H)</f>
        <v>1102Z13AU0</v>
      </c>
      <c r="I24" s="182">
        <f>_xlfn.XLOOKUP(I$20,Data!$A:$A,Data!$H:$H)</f>
        <v>408303</v>
      </c>
      <c r="J24" s="203" t="str">
        <f>_xlfn.XLOOKUP(J$20,Data!$A:$A,Data!$H:$H)</f>
        <v>Not Offered</v>
      </c>
      <c r="L24" s="182" t="str">
        <f>_xlfn.XLOOKUP(L$20,Data!$A:$A,Data!$H:$H)</f>
        <v>AP5330</v>
      </c>
      <c r="M24" s="203" t="str">
        <f>_xlfn.XLOOKUP(M$20,Data!$A:$A,Data!$H:$H)</f>
        <v>Not Offered</v>
      </c>
      <c r="N24" s="182" t="str">
        <f>_xlfn.XLOOKUP(N$20,Data!$A:$A,Data!$H:$H)</f>
        <v>4201ib</v>
      </c>
      <c r="O24" s="182" t="str">
        <f>_xlfn.XLOOKUP(O$20,Data!$A:$A,Data!$H:$H)</f>
        <v>5001ib</v>
      </c>
      <c r="P24" s="182" t="str">
        <f>_xlfn.XLOOKUP(P$20,Data!$A:$A,Data!$H:$H)</f>
        <v>110C153AU0</v>
      </c>
      <c r="Q24" s="182" t="str">
        <f>_xlfn.XLOOKUP(Q$20,Data!$A:$A,Data!$H:$H)</f>
        <v>110C0Y3AU0</v>
      </c>
      <c r="R24" s="182">
        <f>_xlfn.XLOOKUP(R$20,Data!$A:$A,Data!$H:$H)</f>
        <v>418495</v>
      </c>
      <c r="S24" s="182">
        <f>_xlfn.XLOOKUP(S$20,Data!$A:$A,Data!$H:$H)</f>
        <v>418471</v>
      </c>
    </row>
    <row r="25" spans="1:19" ht="24.95" customHeight="1" x14ac:dyDescent="0.2">
      <c r="A25" s="386"/>
      <c r="B25" s="269" t="s">
        <v>43</v>
      </c>
      <c r="C25" s="8" t="str">
        <f>_xlfn.XLOOKUP(C$20,Data!$A:$A,Data!$I:$I)</f>
        <v>Apeos Print C4030</v>
      </c>
      <c r="D25" s="203" t="str">
        <f>_xlfn.XLOOKUP(D$20,Data!$A:$A,Data!$I:$I)</f>
        <v>Not Offered</v>
      </c>
      <c r="E25" s="8" t="str">
        <f>_xlfn.XLOOKUP(E$20,Data!$A:$A,Data!$I:$I)</f>
        <v>bizhub C4001i</v>
      </c>
      <c r="F25" s="203" t="str">
        <f>_xlfn.XLOOKUP(F$20,Data!$A:$A,Data!$I:$I)</f>
        <v>Not Offered</v>
      </c>
      <c r="G25" s="8" t="str">
        <f>_xlfn.XLOOKUP(G$20,Data!$A:$A,Data!$I:$I)</f>
        <v>ECOSYS PA4000cx</v>
      </c>
      <c r="H25" s="8" t="str">
        <f>_xlfn.XLOOKUP(H$20,Data!$A:$A,Data!$I:$I)</f>
        <v>ECOSYS PA4500cx</v>
      </c>
      <c r="I25" s="8" t="str">
        <f>_xlfn.XLOOKUP(I$20,Data!$A:$A,Data!$I:$I)</f>
        <v>P C600</v>
      </c>
      <c r="J25" s="203" t="str">
        <f>_xlfn.XLOOKUP(J$20,Data!$A:$A,Data!$I:$I)</f>
        <v>Not offered</v>
      </c>
      <c r="L25" s="8" t="str">
        <f>_xlfn.XLOOKUP(L$20,Data!$A:$A,Data!$I:$I)</f>
        <v>Apeos Print 5330</v>
      </c>
      <c r="M25" s="203" t="str">
        <f>_xlfn.XLOOKUP(M$20,Data!$A:$A,Data!$I:$I)</f>
        <v>Not offered</v>
      </c>
      <c r="N25" s="182" t="str">
        <f>_xlfn.XLOOKUP(N$20,Data!$A:$A,Data!$I:$I)</f>
        <v>bizhub 4201i</v>
      </c>
      <c r="O25" s="182" t="str">
        <f>_xlfn.XLOOKUP(O$20,Data!$A:$A,Data!$I:$I)</f>
        <v>bizhub 5001i</v>
      </c>
      <c r="P25" s="182" t="str">
        <f>_xlfn.XLOOKUP(P$20,Data!$A:$A,Data!$I:$I)</f>
        <v>ECOSYS PA4000X</v>
      </c>
      <c r="Q25" s="182" t="str">
        <f>_xlfn.XLOOKUP(Q$20,Data!$A:$A,Data!$I:$I)</f>
        <v>ECOSYS PA4500x</v>
      </c>
      <c r="R25" s="182" t="str">
        <f>_xlfn.XLOOKUP(R$20,Data!$A:$A,Data!$I:$I)</f>
        <v>P 502</v>
      </c>
      <c r="S25" s="182" t="str">
        <f>_xlfn.XLOOKUP(S$20,Data!$A:$A,Data!$I:$I)</f>
        <v>P 800</v>
      </c>
    </row>
    <row r="26" spans="1:19" ht="24.95" customHeight="1" x14ac:dyDescent="0.2">
      <c r="A26" s="386"/>
      <c r="B26" s="269" t="s">
        <v>29</v>
      </c>
      <c r="C26" s="8">
        <f>IF(C24="Not Offered","",VLOOKUP(C24,Data!$H:$BC,3,FALSE))</f>
        <v>40</v>
      </c>
      <c r="D26" s="203" t="str">
        <f>IF(D24="Not Offered","",VLOOKUP(D24,Data!$H:$BC,3,FALSE))</f>
        <v/>
      </c>
      <c r="E26" s="8">
        <f>IF(E24="Not Offered","",VLOOKUP(E24,Data!$H:$BC,3,FALSE))</f>
        <v>40</v>
      </c>
      <c r="F26" s="203" t="str">
        <f>IF(F24="Not Offered","",VLOOKUP(F24,Data!$H:$BC,3,FALSE))</f>
        <v/>
      </c>
      <c r="G26" s="182">
        <f>IF(G24="Not Offered","",VLOOKUP(G24,Data!$H:$BC,3,FALSE))</f>
        <v>40</v>
      </c>
      <c r="H26" s="182">
        <f>IF(H24="Not Offered","",VLOOKUP(H24,Data!$H:$BC,3,FALSE))</f>
        <v>45</v>
      </c>
      <c r="I26" s="182">
        <f>IF(I24="Not Offered","",VLOOKUP(I24,Data!$H:$BC,3,FALSE))</f>
        <v>40</v>
      </c>
      <c r="J26" s="203" t="str">
        <f>IF(J24="Not Offered","",VLOOKUP(J24,Data!$H:$BC,3,FALSE))</f>
        <v/>
      </c>
      <c r="L26" s="8">
        <f>IF(L24="Not Offered","",VLOOKUP(L24,Data!$H:$BC,3,FALSE))</f>
        <v>53</v>
      </c>
      <c r="M26" s="203" t="str">
        <f>IF(M24="Not Offered","",VLOOKUP(M24,Data!$H:$BC,3,FALSE))</f>
        <v/>
      </c>
      <c r="N26" s="182">
        <f>IF(N24="Not Offered","",VLOOKUP(N24,Data!$H:$BC,3,FALSE))</f>
        <v>40</v>
      </c>
      <c r="O26" s="182">
        <f>IF(O24="Not Offered","",VLOOKUP(O24,Data!$H:$BC,3,FALSE))</f>
        <v>50</v>
      </c>
      <c r="P26" s="182">
        <f>IF(P24="Not Offered","",VLOOKUP(P24,Data!$H:$BC,3,FALSE))</f>
        <v>40</v>
      </c>
      <c r="Q26" s="182">
        <f>IF(Q24="Not Offered","",VLOOKUP(Q24,Data!$H:$BC,3,FALSE))</f>
        <v>45</v>
      </c>
      <c r="R26" s="182">
        <f>IF(R24="Not Offered","",VLOOKUP(R24,Data!$H:$BC,3,FALSE))</f>
        <v>43</v>
      </c>
      <c r="S26" s="182">
        <f>IF(S24="Not Offered","",VLOOKUP(S24,Data!$H:$BC,3,FALSE))</f>
        <v>55</v>
      </c>
    </row>
    <row r="27" spans="1:19" ht="24.95" customHeight="1" x14ac:dyDescent="0.2">
      <c r="A27" s="386"/>
      <c r="B27" s="269" t="s">
        <v>27</v>
      </c>
      <c r="C27" s="246" t="str">
        <f>IF(C24="Not Offered","",VLOOKUP(C24,Data!$H:$BC,4,FALSE))</f>
        <v>N/A</v>
      </c>
      <c r="D27" s="203" t="str">
        <f>IF(D24="Not Offered","",VLOOKUP(D24,Data!$H:$BC,4,FALSE))</f>
        <v/>
      </c>
      <c r="E27" s="246" t="str">
        <f>IF(E24="Not Offered","",VLOOKUP(E24,Data!$H:$BC,4,FALSE))</f>
        <v>N/A</v>
      </c>
      <c r="F27" s="203" t="str">
        <f>IF(F24="Not Offered","",VLOOKUP(F24,Data!$H:$BC,4,FALSE))</f>
        <v/>
      </c>
      <c r="G27" s="184" t="s">
        <v>0</v>
      </c>
      <c r="H27" s="184" t="s">
        <v>0</v>
      </c>
      <c r="I27" s="184" t="str">
        <f>IF(I24="Not Offered","",VLOOKUP(I24,Data!$H:$BC,4,FALSE))</f>
        <v>N/A</v>
      </c>
      <c r="J27" s="203" t="str">
        <f>IF(J24="Not Offered","",VLOOKUP(J24,Data!$H:$BC,4,FALSE))</f>
        <v/>
      </c>
      <c r="L27" s="246" t="str">
        <f>IF(L24="Not Offered","",VLOOKUP(L24,Data!$H:$BC,4,FALSE))</f>
        <v>N/A</v>
      </c>
      <c r="M27" s="203" t="str">
        <f>IF(M24="Not Offered","",VLOOKUP(M24,Data!$H:$BC,4,FALSE))</f>
        <v/>
      </c>
      <c r="N27" s="184" t="str">
        <f>IF(N24="Not Offered","",VLOOKUP(N24,Data!$H:$BC,4,FALSE))</f>
        <v>N/A</v>
      </c>
      <c r="O27" s="184" t="str">
        <f>IF(O24="Not Offered","",VLOOKUP(O24,Data!$H:$BC,4,FALSE))</f>
        <v>N/A</v>
      </c>
      <c r="P27" s="184" t="str">
        <f>IF(P24="Not Offered","",VLOOKUP(P24,Data!$H:$BC,4,FALSE))</f>
        <v>N/A</v>
      </c>
      <c r="Q27" s="184" t="str">
        <f>IF(Q24="Not Offered","",VLOOKUP(Q24,Data!$H:$BC,4,FALSE))</f>
        <v>N/A</v>
      </c>
      <c r="R27" s="184" t="str">
        <f>IF(R24="Not Offered","",VLOOKUP(R24,Data!$H:$BC,4,FALSE))</f>
        <v>N/A</v>
      </c>
      <c r="S27" s="184" t="str">
        <f>IF(S24="Not Offered","",VLOOKUP(S24,Data!$H:$BC,4,FALSE))</f>
        <v>N/A</v>
      </c>
    </row>
    <row r="28" spans="1:19" ht="24.95" customHeight="1" x14ac:dyDescent="0.2">
      <c r="A28" s="384"/>
      <c r="B28" s="269" t="s">
        <v>28</v>
      </c>
      <c r="C28" s="246">
        <f>IF(C24="Not Offered","",VLOOKUP(C24,Data!$H:$BC,5,FALSE))</f>
        <v>179000</v>
      </c>
      <c r="D28" s="203" t="str">
        <f>IF(D24="Not Offered","",VLOOKUP(D24,Data!$H:$BC,5,FALSE))</f>
        <v/>
      </c>
      <c r="E28" s="246">
        <f>IF(E24="Not Offered","",VLOOKUP(E24,Data!$H:$BC,5,FALSE))</f>
        <v>6667</v>
      </c>
      <c r="F28" s="203" t="str">
        <f>IF(F24="Not Offered","",VLOOKUP(F24,Data!$H:$BC,5,FALSE))</f>
        <v/>
      </c>
      <c r="G28" s="184">
        <f>IF(G24="Not Offered","",VLOOKUP(G24,Data!$H:$BC,5,FALSE))</f>
        <v>10000</v>
      </c>
      <c r="H28" s="184">
        <f>IF(H24="Not Offered","",VLOOKUP(H24,Data!$H:$BC,5,FALSE))</f>
        <v>15000</v>
      </c>
      <c r="I28" s="184">
        <f>IF(I24="Not Offered","",VLOOKUP(I24,Data!$H:$BC,5,FALSE))</f>
        <v>15000</v>
      </c>
      <c r="J28" s="203" t="str">
        <f>IF(J24="Not Offered","",VLOOKUP(J24,Data!$H:$BC,5,FALSE))</f>
        <v/>
      </c>
      <c r="L28" s="246">
        <f>IF(L24="Not Offered","",VLOOKUP(L24,Data!$H:$BC,5,FALSE))</f>
        <v>257000</v>
      </c>
      <c r="M28" s="203" t="str">
        <f>IF(M24="Not Offered","",VLOOKUP(M24,Data!$H:$BC,5,FALSE))</f>
        <v/>
      </c>
      <c r="N28" s="184">
        <f>IF(N24="Not Offered","",VLOOKUP(N24,Data!$H:$BC,5,FALSE))</f>
        <v>5000</v>
      </c>
      <c r="O28" s="184">
        <f>IF(O24="Not Offered","",VLOOKUP(O24,Data!$H:$BC,5,FALSE))</f>
        <v>10000</v>
      </c>
      <c r="P28" s="184">
        <f>IF(P24="Not Offered","",VLOOKUP(P24,Data!$H:$BC,5,FALSE))</f>
        <v>3300</v>
      </c>
      <c r="Q28" s="184">
        <f>IF(Q24="Not Offered","",VLOOKUP(Q24,Data!$H:$BC,5,FALSE))</f>
        <v>15000</v>
      </c>
      <c r="R28" s="184">
        <f>IF(R24="Not Offered","",VLOOKUP(R24,Data!$H:$BC,5,FALSE))</f>
        <v>10000</v>
      </c>
      <c r="S28" s="184">
        <f>IF(S24="Not Offered","",VLOOKUP(S24,Data!$H:$BC,5,FALSE))</f>
        <v>16600</v>
      </c>
    </row>
    <row r="29" spans="1:19" ht="24.95" customHeight="1" x14ac:dyDescent="0.2">
      <c r="A29" s="425" t="s">
        <v>34</v>
      </c>
      <c r="B29" s="269" t="s">
        <v>35</v>
      </c>
      <c r="C29" s="274">
        <f>IF(C24="Not Offered","",VLOOKUP(C24,Data!$H:$BC,6,FALSE))</f>
        <v>1508.6170000000002</v>
      </c>
      <c r="D29" s="203" t="str">
        <f>IF(D24="Not Offered","",VLOOKUP(D24,Data!$H:$BC,6,FALSE))</f>
        <v/>
      </c>
      <c r="E29" s="274">
        <f>IF(E24="Not Offered","",VLOOKUP(E24,Data!$H:$BC,6,FALSE))</f>
        <v>1694.88</v>
      </c>
      <c r="F29" s="203" t="str">
        <f>IF(F24="Not Offered","",VLOOKUP(F24,Data!$H:$BC,6,FALSE))</f>
        <v/>
      </c>
      <c r="G29" s="186">
        <f>IF(G24="Not Offered","",VLOOKUP(G24,Data!$H:$BC,6,FALSE))</f>
        <v>784.3</v>
      </c>
      <c r="H29" s="186">
        <f>IF(H24="Not Offered","",VLOOKUP(H24,Data!$H:$BC,6,FALSE))</f>
        <v>1232</v>
      </c>
      <c r="I29" s="186">
        <f>IF(I24="Not Offered","",VLOOKUP(I24,Data!$H:$BC,6,FALSE))</f>
        <v>1095.336</v>
      </c>
      <c r="J29" s="203" t="str">
        <f>IF(J24="Not Offered","",VLOOKUP(J24,Data!$H:$BC,6,FALSE))</f>
        <v/>
      </c>
      <c r="L29" s="274">
        <f>IF(L24="Not Offered","",VLOOKUP(L24,Data!$H:$BC,6,FALSE))</f>
        <v>1257.982</v>
      </c>
      <c r="M29" s="203" t="str">
        <f>IF(M24="Not Offered","",VLOOKUP(M24,Data!$H:$BC,6,FALSE))</f>
        <v/>
      </c>
      <c r="N29" s="186">
        <f>IF(N24="Not Offered","",VLOOKUP(N24,Data!$H:$BC,6,FALSE))</f>
        <v>400.18000000000006</v>
      </c>
      <c r="O29" s="187">
        <f>IF(O24="Not Offered","",VLOOKUP(O24,Data!$H:$BC,6,FALSE))</f>
        <v>676.77500000000009</v>
      </c>
      <c r="P29" s="186">
        <f>IF(P24="Not Offered","",VLOOKUP(P24,Data!$H:$BC,6,FALSE))</f>
        <v>266.2</v>
      </c>
      <c r="Q29" s="186">
        <f>IF(Q24="Not Offered","",VLOOKUP(Q24,Data!$H:$BC,6,FALSE))</f>
        <v>635.79999999999995</v>
      </c>
      <c r="R29" s="186">
        <f>IF(R24="Not Offered","",VLOOKUP(R24,Data!$H:$BC,6,FALSE))</f>
        <v>1043.9000000000001</v>
      </c>
      <c r="S29" s="187">
        <f>IF(S24="Not Offered","",VLOOKUP(S24,Data!$H:$BC,6,FALSE))</f>
        <v>1050.192</v>
      </c>
    </row>
    <row r="30" spans="1:19" ht="24.95" customHeight="1" x14ac:dyDescent="0.2">
      <c r="A30" s="426"/>
      <c r="B30" s="269" t="str">
        <f>$B$3&amp;" BW CPC"</f>
        <v>Zone 1 (Perth Metro) BW CPC</v>
      </c>
      <c r="C30" s="275">
        <f>IF(C24="Not Offered","",VLOOKUP(C24,Data!$H:$AM,5+2*(MATCH($B$3,Locations,0)),FALSE))</f>
        <v>1.1000000000000001E-2</v>
      </c>
      <c r="D30" s="203" t="str">
        <f>IF(D24="Not Offered","",VLOOKUP(D24,Data!$H:$AM,5+2*(MATCH($B$3,Locations,0)),FALSE))</f>
        <v/>
      </c>
      <c r="E30" s="275">
        <f>IF(E24="Not Offered","",VLOOKUP(E24,Data!$H:$AM,5+2*(MATCH($B$3,Locations,0)),FALSE))</f>
        <v>7.1500000000000001E-3</v>
      </c>
      <c r="F30" s="203" t="str">
        <f>IF(F24="Not Offered","",VLOOKUP(F24,Data!$H:$AM,5+2*(MATCH($B$3,Locations,0)),FALSE))</f>
        <v/>
      </c>
      <c r="G30" s="275">
        <f>IF(G24="Not Offered","",VLOOKUP(G24,Data!$H:$AM,5+2*(MATCH($B$3,Locations,0)),FALSE))</f>
        <v>1.21E-2</v>
      </c>
      <c r="H30" s="275">
        <f>IF(H24="Not Offered","",VLOOKUP(H24,Data!$H:$AM,5+2*(MATCH($B$3,Locations,0)),FALSE))</f>
        <v>1.0999999999999999E-2</v>
      </c>
      <c r="I30" s="275">
        <f>IF(I24="Not Offered","",VLOOKUP(I24,Data!$H:$AM,5+2*(MATCH($B$3,Locations,0)),FALSE))</f>
        <v>1.7600000000000001E-2</v>
      </c>
      <c r="J30" s="203" t="str">
        <f>IF(J24="Not Offered","",VLOOKUP(J24,Data!$H:$AM,5+2*(MATCH($B$3,Locations,0)),FALSE))</f>
        <v/>
      </c>
      <c r="L30" s="275">
        <f>IF(L24="Not Offered","",VLOOKUP(L24,Data!$H:$AM,5+2*(MATCH($B$3,Locations,0)),FALSE))</f>
        <v>1.21E-2</v>
      </c>
      <c r="M30" s="203" t="str">
        <f>IF(M24="Not Offered","",VLOOKUP(M24,Data!$H:$AM,5+2*(MATCH($B$3,Locations,0)),FALSE))</f>
        <v/>
      </c>
      <c r="N30" s="188">
        <f>IF(N24="Not Offered","",VLOOKUP(N24,Data!$H:$AM,5+2*(MATCH($B$3,Locations,0)),FALSE))</f>
        <v>8.8000000000000005E-3</v>
      </c>
      <c r="O30" s="189">
        <f>IF(O24="Not Offered","",VLOOKUP(O24,Data!$H:$AM,5+2*(MATCH($B$3,Locations,0)),FALSE))</f>
        <v>8.8000000000000005E-3</v>
      </c>
      <c r="P30" s="188">
        <f>IF(P24="Not Offered","",VLOOKUP(P24,Data!$H:$AM,5+2*(MATCH($B$3,Locations,0)),FALSE))</f>
        <v>1.54E-2</v>
      </c>
      <c r="Q30" s="188">
        <f>IF(Q24="Not Offered","",VLOOKUP(Q24,Data!$H:$AM,5+2*(MATCH($B$3,Locations,0)),FALSE))</f>
        <v>1.0999999999999999E-2</v>
      </c>
      <c r="R30" s="188">
        <f>IF(R24="Not Offered","",VLOOKUP(R24,Data!$H:$AM,5+2*(MATCH($B$3,Locations,0)),FALSE))</f>
        <v>1.3200000000000002E-2</v>
      </c>
      <c r="S30" s="189">
        <f>IF(S24="Not Offered","",VLOOKUP(S24,Data!$H:$AM,5+2*(MATCH($B$3,Locations,0)),FALSE))</f>
        <v>1.3200000000000002E-2</v>
      </c>
    </row>
    <row r="31" spans="1:19" ht="24.95" customHeight="1" x14ac:dyDescent="0.2">
      <c r="A31" s="426"/>
      <c r="B31" s="269" t="str">
        <f>$B$3&amp;" Colour CPC"</f>
        <v>Zone 1 (Perth Metro) Colour CPC</v>
      </c>
      <c r="C31" s="275">
        <f>IF(C24="Not Offered","",VLOOKUP(C24,Data!$H:$AM,6+2*(MATCH($B$3,Locations,0)),FALSE))</f>
        <v>8.8000000000000009E-2</v>
      </c>
      <c r="D31" s="203" t="str">
        <f>IF(D24="Not Offered","",VLOOKUP(D24,Data!$H:$AM,6+2*(MATCH($B$3,Locations,0)),FALSE))</f>
        <v/>
      </c>
      <c r="E31" s="275">
        <f>IF(E24="Not Offered","",VLOOKUP(E24,Data!$H:$AM,6+2*(MATCH($B$3,Locations,0)),FALSE))</f>
        <v>6.6000000000000003E-2</v>
      </c>
      <c r="F31" s="203" t="str">
        <f>IF(F24="Not Offered","",VLOOKUP(F24,Data!$H:$AM,6+2*(MATCH($B$3,Locations,0)),FALSE))</f>
        <v/>
      </c>
      <c r="G31" s="275">
        <f>IF(G24="Not Offered","",VLOOKUP(G24,Data!$H:$AM,6+2*(MATCH($B$3,Locations,0)),FALSE))</f>
        <v>9.9000000000000005E-2</v>
      </c>
      <c r="H31" s="275">
        <f>IF(H24="Not Offered","",VLOOKUP(H24,Data!$H:$AM,6+2*(MATCH($B$3,Locations,0)),FALSE))</f>
        <v>7.6999999999999999E-2</v>
      </c>
      <c r="I31" s="275">
        <f>IF(I24="Not Offered","",VLOOKUP(I24,Data!$H:$AM,6+2*(MATCH($B$3,Locations,0)),FALSE))</f>
        <v>9.3500000000000014E-2</v>
      </c>
      <c r="J31" s="203" t="str">
        <f>IF(J24="Not Offered","",VLOOKUP(J24,Data!$H:$AM,6+2*(MATCH($B$3,Locations,0)),FALSE))</f>
        <v/>
      </c>
      <c r="L31" s="275">
        <f>IF(L24="Not Offered","",VLOOKUP(L24,Data!$H:$AM,6+2*(MATCH($B$3,Locations,0)),FALSE))</f>
        <v>0</v>
      </c>
      <c r="M31" s="203" t="str">
        <f>IF(M24="Not Offered","",VLOOKUP(M24,Data!$H:$AM,6+2*(MATCH($B$3,Locations,0)),FALSE))</f>
        <v/>
      </c>
      <c r="N31" s="188">
        <f>IF(N24="Not Offered","",VLOOKUP(N24,Data!$H:$AM,6+2*(MATCH($B$3,Locations,0)),FALSE))</f>
        <v>0</v>
      </c>
      <c r="O31" s="189">
        <f>IF(O24="Not Offered","",VLOOKUP(O24,Data!$H:$AM,6+2*(MATCH($B$3,Locations,0)),FALSE))</f>
        <v>0</v>
      </c>
      <c r="P31" s="188">
        <f>IF(P24="Not Offered","",VLOOKUP(P24,Data!$H:$AM,6+2*(MATCH($B$3,Locations,0)),FALSE))</f>
        <v>0</v>
      </c>
      <c r="Q31" s="188">
        <f>IF(Q24="Not Offered","",VLOOKUP(Q24,Data!$H:$AM,6+2*(MATCH($B$3,Locations,0)),FALSE))</f>
        <v>0</v>
      </c>
      <c r="R31" s="188">
        <f>IF(R24="Not Offered","",VLOOKUP(R24,Data!$H:$AM,6+2*(MATCH($B$3,Locations,0)),FALSE))</f>
        <v>0</v>
      </c>
      <c r="S31" s="189">
        <f>IF(S24="Not Offered","",VLOOKUP(S24,Data!$H:$AM,6+2*(MATCH($B$3,Locations,0)),FALSE))</f>
        <v>0</v>
      </c>
    </row>
    <row r="32" spans="1:19" ht="24.95" customHeight="1" x14ac:dyDescent="0.2">
      <c r="A32" s="427"/>
      <c r="B32" s="183" t="str">
        <f>$B$3&amp;" Surcharge &amp; Installation"</f>
        <v>Zone 1 (Perth Metro) Surcharge &amp; Installation</v>
      </c>
      <c r="C32" s="276">
        <f>IF(C24="Not Offered","",IF($B$3="Zone 1 (Perth Metro)",0,VLOOKUP(C24,Data!$H:$BL,44+(MATCH($B$3,Locations,0)),FALSE)))</f>
        <v>0</v>
      </c>
      <c r="D32" s="203" t="str">
        <f>IF(D24="Not Offered","",IF($B$3="Zone 1 (Perth Metro)",0,VLOOKUP(D24,Data!$H:$BL,44+(MATCH($B$3,Locations,0)),FALSE)))</f>
        <v/>
      </c>
      <c r="E32" s="276">
        <f>IF(E24="Not Offered","",IF($B$3="Zone 1 (Perth Metro)",0,VLOOKUP(E24,Data!$H:$BL,44+(MATCH($B$3,Locations,0)),FALSE)))</f>
        <v>0</v>
      </c>
      <c r="F32" s="203" t="str">
        <f>IF(F24="Not Offered","",IF($B$3="Zone 1 (Perth Metro)",0,VLOOKUP(F24,Data!$H:$BL,44+(MATCH($B$3,Locations,0)),FALSE)))</f>
        <v/>
      </c>
      <c r="G32" s="276">
        <f>IF(G24="Not Offered","",IF($B$3="Zone 1 (Perth Metro)",0,VLOOKUP(G24,Data!$H:$BL,44+(MATCH($B$3,Locations,0)),FALSE)))</f>
        <v>0</v>
      </c>
      <c r="H32" s="276">
        <f>IF(H24="Not Offered","",IF($B$3="Zone 1 (Perth Metro)",0,VLOOKUP(H24,Data!$H:$BL,44+(MATCH($B$3,Locations,0)),FALSE)))</f>
        <v>0</v>
      </c>
      <c r="I32" s="276">
        <f>IF(I24="Not Offered","",IF($B$3="Zone 1 (Perth Metro)",0,VLOOKUP(I24,Data!$H:$BL,44+(MATCH($B$3,Locations,0)),FALSE)))</f>
        <v>0</v>
      </c>
      <c r="J32" s="203" t="str">
        <f>IF(J24="Not Offered","",IF($B$3="Zone 1 (Perth Metro)",0,VLOOKUP(J24,Data!$H:$BL,44+(MATCH($B$3,Locations,0)),FALSE)))</f>
        <v/>
      </c>
      <c r="L32" s="276">
        <f>IF(L24="Not Offered","",IF($B$3="Zone 1 (Perth Metro)",0,VLOOKUP(L24,Data!$H:$BL,44+(MATCH($B$3,Locations,0)),FALSE)))</f>
        <v>0</v>
      </c>
      <c r="M32" s="203" t="str">
        <f>IF(M24="Not Offered","",IF($B$3="Zone 1 (Perth Metro)",0,VLOOKUP(M24,Data!$H:$BL,44+(MATCH($B$3,Locations,0)),FALSE)))</f>
        <v/>
      </c>
      <c r="N32" s="190">
        <f>IF(N24="Not Offered","",IF($B$3="Zone 1 (Perth Metro)",0,VLOOKUP(N24,Data!$H:$BL,44+(MATCH($B$3,Locations,0)),FALSE)))</f>
        <v>0</v>
      </c>
      <c r="O32" s="191">
        <f>IF(O24="Not Offered","",IF($B$3="Zone 1 (Perth Metro)",0,VLOOKUP(O24,Data!$H:$BL,44+(MATCH($B$3,Locations,0)),FALSE)))</f>
        <v>0</v>
      </c>
      <c r="P32" s="190">
        <f>IF(P24="Not Offered","",IF($B$3="Zone 1 (Perth Metro)",0,VLOOKUP(P24,Data!$H:$BL,44+(MATCH($B$3,Locations,0)),FALSE)))</f>
        <v>0</v>
      </c>
      <c r="Q32" s="190">
        <f>IF(Q24="Not Offered","",IF($B$3="Zone 1 (Perth Metro)",0,VLOOKUP(Q24,Data!$H:$BL,44+(MATCH($B$3,Locations,0)),FALSE)))</f>
        <v>0</v>
      </c>
      <c r="R32" s="190">
        <f>IF(R24="Not Offered","",IF($B$3="Zone 1 (Perth Metro)",0,VLOOKUP(R24,Data!$H:$BL,44+(MATCH($B$3,Locations,0)),FALSE)))</f>
        <v>0</v>
      </c>
      <c r="S32" s="191">
        <f>IF(S24="Not Offered","",IF($B$3="Zone 1 (Perth Metro)",0,VLOOKUP(S24,Data!$H:$BL,44+(MATCH($B$3,Locations,0)),FALSE)))</f>
        <v>0</v>
      </c>
    </row>
    <row r="33" spans="1:19" ht="24.95" customHeight="1" x14ac:dyDescent="0.2">
      <c r="A33" s="272" t="s">
        <v>41</v>
      </c>
      <c r="B33" s="269" t="s">
        <v>42</v>
      </c>
      <c r="C33" s="155" t="str">
        <f t="shared" ref="C33:J33" si="10">IF(C25="Not Offered","",IF(C27&gt;=$D$3*5,"Y","N"))</f>
        <v>Y</v>
      </c>
      <c r="D33" s="203" t="str">
        <f t="shared" si="10"/>
        <v/>
      </c>
      <c r="E33" s="155" t="str">
        <f t="shared" si="10"/>
        <v>Y</v>
      </c>
      <c r="F33" s="203" t="str">
        <f t="shared" si="10"/>
        <v/>
      </c>
      <c r="G33" s="155" t="str">
        <f t="shared" ref="G33:H33" si="11">IF(G25="Not Offered","",IF(G27&gt;=$D$3*5,"Y","N"))</f>
        <v>Y</v>
      </c>
      <c r="H33" s="155" t="str">
        <f t="shared" si="11"/>
        <v>Y</v>
      </c>
      <c r="I33" s="155" t="str">
        <f t="shared" si="10"/>
        <v>Y</v>
      </c>
      <c r="J33" s="203" t="str">
        <f t="shared" si="10"/>
        <v/>
      </c>
      <c r="L33" s="155" t="str">
        <f t="shared" ref="L33:S33" si="12">IF(L25="Not Offered","",IF(L27&gt;=$D$3*5,"Y","N"))</f>
        <v>Y</v>
      </c>
      <c r="M33" s="203" t="str">
        <f t="shared" si="12"/>
        <v/>
      </c>
      <c r="N33" s="185" t="str">
        <f t="shared" si="12"/>
        <v>Y</v>
      </c>
      <c r="O33" s="185" t="str">
        <f t="shared" si="12"/>
        <v>Y</v>
      </c>
      <c r="P33" s="185" t="str">
        <f t="shared" si="12"/>
        <v>Y</v>
      </c>
      <c r="Q33" s="185" t="str">
        <f t="shared" si="12"/>
        <v>Y</v>
      </c>
      <c r="R33" s="185" t="str">
        <f t="shared" si="12"/>
        <v>Y</v>
      </c>
      <c r="S33" s="185" t="str">
        <f t="shared" si="12"/>
        <v>Y</v>
      </c>
    </row>
    <row r="34" spans="1:19" ht="24.95" customHeight="1" x14ac:dyDescent="0.2">
      <c r="A34" s="425" t="s">
        <v>37</v>
      </c>
      <c r="B34" s="269" t="s">
        <v>39</v>
      </c>
      <c r="C34" s="248">
        <f t="shared" ref="C34:J34" si="13">IF(C25="Not Offered","",IF(C30="N/A","",IF(C33="Y",C29,((ROUNDUP(($D$3*5)/C27,0))*C29))+C32+(C30*(1-$F$3)*$D$3*5)+(C31*$F$3*$D$3*5)))</f>
        <v>1508.6170000000002</v>
      </c>
      <c r="D34" s="203" t="str">
        <f t="shared" si="13"/>
        <v/>
      </c>
      <c r="E34" s="248">
        <f t="shared" si="13"/>
        <v>1694.88</v>
      </c>
      <c r="F34" s="203" t="str">
        <f t="shared" si="13"/>
        <v/>
      </c>
      <c r="G34" s="248">
        <f t="shared" ref="G34:H34" si="14">IF(G25="Not Offered","",IF(G30="N/A","",IF(G33="Y",G29,((ROUNDUP(($D$3*5)/G27,0))*G29))+G32+(G30*(1-$F$3)*$D$3*5)+(G31*$F$3*$D$3*5)))</f>
        <v>784.3</v>
      </c>
      <c r="H34" s="248">
        <f t="shared" si="14"/>
        <v>1232</v>
      </c>
      <c r="I34" s="248">
        <f t="shared" si="13"/>
        <v>1095.336</v>
      </c>
      <c r="J34" s="203" t="str">
        <f t="shared" si="13"/>
        <v/>
      </c>
      <c r="L34" s="248">
        <f t="shared" ref="L34:S34" si="15">IF(L25="Not Offered","",(L32+L29+(L30*$D$3*5)))</f>
        <v>1257.982</v>
      </c>
      <c r="M34" s="203" t="str">
        <f t="shared" si="15"/>
        <v/>
      </c>
      <c r="N34" s="193">
        <f t="shared" si="15"/>
        <v>400.18000000000006</v>
      </c>
      <c r="O34" s="193">
        <f t="shared" si="15"/>
        <v>676.77500000000009</v>
      </c>
      <c r="P34" s="193">
        <f t="shared" si="15"/>
        <v>266.2</v>
      </c>
      <c r="Q34" s="193">
        <f t="shared" si="15"/>
        <v>635.79999999999995</v>
      </c>
      <c r="R34" s="193">
        <f t="shared" si="15"/>
        <v>1043.9000000000001</v>
      </c>
      <c r="S34" s="193">
        <f t="shared" si="15"/>
        <v>1050.192</v>
      </c>
    </row>
    <row r="35" spans="1:19" ht="24.95" customHeight="1" x14ac:dyDescent="0.2">
      <c r="A35" s="384"/>
      <c r="B35" s="269" t="s">
        <v>38</v>
      </c>
      <c r="C35" s="8">
        <f>IF(C34="","",IF(ISNA(RANK(C34,$A34:$J34)),"",RANK(C34,$A34:$J34,1)))</f>
        <v>4</v>
      </c>
      <c r="D35" s="203" t="str">
        <f>IF(D34="","",IF(ISNA(RANK(D34,$A34:$J34)),"",RANK(D34,$A34:$J34,1)))</f>
        <v/>
      </c>
      <c r="E35" s="8">
        <f>IF(E34="","",IF(ISNA(RANK(E34,$A34:$J34)),"",RANK(E34,$A34:$J34,1)))</f>
        <v>5</v>
      </c>
      <c r="F35" s="203" t="str">
        <f>IF(F34="","",IF(ISNA(RANK(F34,$A34:$J34)),"",RANK(F34,$A34:$J34,1)))</f>
        <v/>
      </c>
      <c r="G35" s="8">
        <f t="shared" ref="G35:H35" si="16">IF(G34="","",IF(ISNA(RANK(G34,$A34:$J34)),"",RANK(G34,$A34:$J34,1)))</f>
        <v>1</v>
      </c>
      <c r="H35" s="8">
        <f t="shared" si="16"/>
        <v>3</v>
      </c>
      <c r="I35" s="8">
        <f>IF(I34="","",IF(ISNA(RANK(I34,$A34:$J34)),"",RANK(I34,$A34:$J34,1)))</f>
        <v>2</v>
      </c>
      <c r="J35" s="203" t="str">
        <f>IF(J34="","",IF(ISNA(RANK(J34,$A34:$J34)),"",RANK(J34,$A34:$J34,1)))</f>
        <v/>
      </c>
      <c r="L35" s="8">
        <f>IF(L34="","",IF(ISNA(RANK(L34,$L34:$S34)),"",RANK(L34,$L34:$S34,1)))</f>
        <v>7</v>
      </c>
      <c r="M35" s="203" t="str">
        <f t="shared" ref="M35:S35" si="17">IF(M34="","",IF(ISNA(RANK(M34,$L34:$S34)),"",RANK(M34,$L34:$S34,1)))</f>
        <v/>
      </c>
      <c r="N35" s="8">
        <f t="shared" si="17"/>
        <v>2</v>
      </c>
      <c r="O35" s="277">
        <f t="shared" si="17"/>
        <v>4</v>
      </c>
      <c r="P35" s="8">
        <f t="shared" si="17"/>
        <v>1</v>
      </c>
      <c r="Q35" s="8">
        <f t="shared" si="17"/>
        <v>3</v>
      </c>
      <c r="R35" s="8">
        <f t="shared" si="17"/>
        <v>5</v>
      </c>
      <c r="S35" s="277">
        <f t="shared" si="17"/>
        <v>6</v>
      </c>
    </row>
    <row r="36" spans="1:19" s="209" customFormat="1" ht="15" customHeight="1" x14ac:dyDescent="0.2">
      <c r="C36" s="266" t="s">
        <v>1833</v>
      </c>
      <c r="D36" s="266" t="s">
        <v>1834</v>
      </c>
      <c r="E36" s="266" t="s">
        <v>1866</v>
      </c>
      <c r="F36" s="266" t="s">
        <v>1867</v>
      </c>
      <c r="G36" s="266" t="s">
        <v>1474</v>
      </c>
      <c r="H36" s="266" t="s">
        <v>1883</v>
      </c>
      <c r="I36" s="266" t="s">
        <v>1904</v>
      </c>
      <c r="J36" s="266" t="s">
        <v>1905</v>
      </c>
      <c r="L36" s="266" t="s">
        <v>1839</v>
      </c>
      <c r="M36" s="266" t="s">
        <v>1840</v>
      </c>
      <c r="N36" s="266" t="s">
        <v>1872</v>
      </c>
      <c r="O36" s="266" t="s">
        <v>1873</v>
      </c>
      <c r="P36" s="266" t="s">
        <v>1888</v>
      </c>
      <c r="Q36" s="266" t="s">
        <v>1889</v>
      </c>
      <c r="R36" s="266" t="s">
        <v>1910</v>
      </c>
      <c r="S36" s="266" t="s">
        <v>1911</v>
      </c>
    </row>
    <row r="37" spans="1:19" ht="20.100000000000001" customHeight="1" x14ac:dyDescent="0.2">
      <c r="A37" s="389" t="s">
        <v>1797</v>
      </c>
      <c r="B37" s="390"/>
      <c r="C37" s="390"/>
      <c r="D37" s="390"/>
      <c r="E37" s="390"/>
      <c r="F37" s="390"/>
      <c r="G37" s="390"/>
      <c r="H37" s="390"/>
      <c r="I37" s="392"/>
      <c r="J37" s="392"/>
      <c r="L37" s="393" t="s">
        <v>1799</v>
      </c>
      <c r="M37" s="398"/>
      <c r="N37" s="398"/>
      <c r="O37" s="398"/>
      <c r="P37" s="398"/>
      <c r="Q37" s="398"/>
      <c r="R37" s="398"/>
      <c r="S37" s="399"/>
    </row>
    <row r="38" spans="1:19" ht="35.25" customHeight="1" x14ac:dyDescent="0.2">
      <c r="A38" s="389" t="s">
        <v>4</v>
      </c>
      <c r="B38" s="389" t="s">
        <v>36</v>
      </c>
      <c r="C38" s="389" t="s">
        <v>352</v>
      </c>
      <c r="D38" s="389"/>
      <c r="E38" s="389" t="s">
        <v>9</v>
      </c>
      <c r="F38" s="389"/>
      <c r="G38" s="389" t="s">
        <v>7</v>
      </c>
      <c r="H38" s="389"/>
      <c r="I38" s="389" t="s">
        <v>8</v>
      </c>
      <c r="J38" s="389"/>
      <c r="L38" s="389" t="s">
        <v>352</v>
      </c>
      <c r="M38" s="389"/>
      <c r="N38" s="389" t="s">
        <v>9</v>
      </c>
      <c r="O38" s="389"/>
      <c r="P38" s="389" t="s">
        <v>7</v>
      </c>
      <c r="Q38" s="389"/>
      <c r="R38" s="389" t="s">
        <v>8</v>
      </c>
      <c r="S38" s="389"/>
    </row>
    <row r="39" spans="1:19" x14ac:dyDescent="0.2">
      <c r="A39" s="390"/>
      <c r="B39" s="390"/>
      <c r="C39" s="153" t="s">
        <v>211</v>
      </c>
      <c r="D39" s="153" t="s">
        <v>212</v>
      </c>
      <c r="E39" s="153" t="s">
        <v>211</v>
      </c>
      <c r="F39" s="153" t="s">
        <v>212</v>
      </c>
      <c r="G39" s="153" t="s">
        <v>211</v>
      </c>
      <c r="H39" s="153" t="s">
        <v>212</v>
      </c>
      <c r="I39" s="153" t="s">
        <v>211</v>
      </c>
      <c r="J39" s="153" t="s">
        <v>212</v>
      </c>
      <c r="L39" s="153" t="s">
        <v>211</v>
      </c>
      <c r="M39" s="153" t="s">
        <v>212</v>
      </c>
      <c r="N39" s="153" t="s">
        <v>211</v>
      </c>
      <c r="O39" s="153" t="s">
        <v>212</v>
      </c>
      <c r="P39" s="153" t="s">
        <v>211</v>
      </c>
      <c r="Q39" s="153" t="s">
        <v>212</v>
      </c>
      <c r="R39" s="153" t="s">
        <v>211</v>
      </c>
      <c r="S39" s="153" t="s">
        <v>212</v>
      </c>
    </row>
    <row r="40" spans="1:19" ht="24.95" customHeight="1" x14ac:dyDescent="0.2">
      <c r="A40" s="426" t="s">
        <v>31</v>
      </c>
      <c r="B40" s="181" t="s">
        <v>26</v>
      </c>
      <c r="C40" s="203" t="str">
        <f>_xlfn.XLOOKUP(C$36,Data!$A:$A,Data!$H:$H)</f>
        <v>Not Offered</v>
      </c>
      <c r="D40" s="203" t="str">
        <f>_xlfn.XLOOKUP(D$36,Data!$A:$A,Data!$H:$H)</f>
        <v>Not Offered</v>
      </c>
      <c r="E40" s="203" t="str">
        <f>_xlfn.XLOOKUP(E$36,Data!$A:$A,Data!$H:$H)</f>
        <v>Not Offered</v>
      </c>
      <c r="F40" s="203" t="str">
        <f>_xlfn.XLOOKUP(F$36,Data!$A:$A,Data!$H:$H)</f>
        <v>Not Offered</v>
      </c>
      <c r="G40" s="185" t="str">
        <f>_xlfn.XLOOKUP(G$36,Data!$A:$A,Data!$H:$H)</f>
        <v>1102RR3AS0</v>
      </c>
      <c r="H40" s="203" t="str">
        <f>_xlfn.XLOOKUP(H$36,Data!$A:$A,Data!$H:$H)</f>
        <v>Not offered</v>
      </c>
      <c r="I40" s="203" t="str">
        <f>_xlfn.XLOOKUP(I$36,Data!$A:$A,Data!$H:$H)</f>
        <v>Not Offered</v>
      </c>
      <c r="J40" s="203" t="str">
        <f>_xlfn.XLOOKUP(J$36,Data!$A:$A,Data!$H:$H)</f>
        <v>Not Offered</v>
      </c>
      <c r="L40" s="203" t="str">
        <f>_xlfn.XLOOKUP(L$36,Data!$A:$A,Data!$H:$H)</f>
        <v>Not Offered</v>
      </c>
      <c r="M40" s="203" t="str">
        <f>_xlfn.XLOOKUP(M$36,Data!$A:$A,Data!$H:$H)</f>
        <v>Not Offered</v>
      </c>
      <c r="N40" s="203" t="str">
        <f>_xlfn.XLOOKUP(N$36,Data!$A:$A,Data!$H:$H)</f>
        <v>Not Offered</v>
      </c>
      <c r="O40" s="203" t="str">
        <f>_xlfn.XLOOKUP(O$36,Data!$A:$A,Data!$H:$H)</f>
        <v>Not Offered</v>
      </c>
      <c r="P40" s="185" t="str">
        <f>_xlfn.XLOOKUP(P$36,Data!$A:$A,Data!$H:$H)</f>
        <v>110C0T3AU0</v>
      </c>
      <c r="Q40" s="185" t="str">
        <f>_xlfn.XLOOKUP(Q$36,Data!$A:$A,Data!$H:$H)</f>
        <v>1102RS3AU0</v>
      </c>
      <c r="R40" s="185">
        <f>_xlfn.XLOOKUP(R$36,Data!$A:$A,Data!$H:$H)</f>
        <v>418474</v>
      </c>
      <c r="S40" s="185">
        <f>_xlfn.XLOOKUP(S$36,Data!$A:$A,Data!$H:$H)</f>
        <v>408064</v>
      </c>
    </row>
    <row r="41" spans="1:19" ht="24.95" customHeight="1" x14ac:dyDescent="0.2">
      <c r="A41" s="386"/>
      <c r="B41" s="183" t="s">
        <v>43</v>
      </c>
      <c r="C41" s="203" t="str">
        <f>_xlfn.XLOOKUP(C$36,Data!$A:$A,Data!$I:$I)</f>
        <v>Not Offered</v>
      </c>
      <c r="D41" s="203" t="str">
        <f>_xlfn.XLOOKUP(D$36,Data!$A:$A,Data!$I:$I)</f>
        <v>Not Offered</v>
      </c>
      <c r="E41" s="203" t="str">
        <f>_xlfn.XLOOKUP(E$36,Data!$A:$A,Data!$I:$I)</f>
        <v>Not Offered</v>
      </c>
      <c r="F41" s="203" t="str">
        <f>_xlfn.XLOOKUP(F$36,Data!$A:$A,Data!$I:$I)</f>
        <v>Not Offered</v>
      </c>
      <c r="G41" s="182" t="str">
        <f>_xlfn.XLOOKUP(G$36,Data!$A:$A,Data!$I:$I)</f>
        <v>ECOSYS P8060cdn</v>
      </c>
      <c r="H41" s="203" t="str">
        <f>_xlfn.XLOOKUP(H$36,Data!$A:$A,Data!$I:$I)</f>
        <v>Not offered</v>
      </c>
      <c r="I41" s="203" t="str">
        <f>_xlfn.XLOOKUP(I$36,Data!$A:$A,Data!$I:$I)</f>
        <v>Not offered</v>
      </c>
      <c r="J41" s="203" t="str">
        <f>_xlfn.XLOOKUP(J$36,Data!$A:$A,Data!$I:$I)</f>
        <v>Not offered</v>
      </c>
      <c r="L41" s="203" t="str">
        <f>_xlfn.XLOOKUP(L$36,Data!$A:$A,Data!$I:$I)</f>
        <v>Not offered</v>
      </c>
      <c r="M41" s="203" t="str">
        <f>_xlfn.XLOOKUP(M$36,Data!$A:$A,Data!$I:$I)</f>
        <v>Not offered</v>
      </c>
      <c r="N41" s="203" t="str">
        <f>_xlfn.XLOOKUP(N$36,Data!$A:$A,Data!$I:$I)</f>
        <v>Not Offered</v>
      </c>
      <c r="O41" s="203" t="str">
        <f>_xlfn.XLOOKUP(O$36,Data!$A:$A,Data!$I:$I)</f>
        <v>Not Offered</v>
      </c>
      <c r="P41" s="182" t="str">
        <f>_xlfn.XLOOKUP(P$36,Data!$A:$A,Data!$I:$I)</f>
        <v>ECOSYS PA6000x</v>
      </c>
      <c r="Q41" s="182" t="str">
        <f>_xlfn.XLOOKUP(Q$36,Data!$A:$A,Data!$I:$I)</f>
        <v>ECOSYS P4060dn</v>
      </c>
      <c r="R41" s="182" t="str">
        <f>_xlfn.XLOOKUP(R$36,Data!$A:$A,Data!$I:$I)</f>
        <v>P 801</v>
      </c>
      <c r="S41" s="182" t="str">
        <f>_xlfn.XLOOKUP(S$36,Data!$A:$A,Data!$I:$I)</f>
        <v>SP 8400DN</v>
      </c>
    </row>
    <row r="42" spans="1:19" ht="24.95" customHeight="1" x14ac:dyDescent="0.2">
      <c r="A42" s="386"/>
      <c r="B42" s="183" t="s">
        <v>29</v>
      </c>
      <c r="C42" s="203" t="str">
        <f>IF(C40="Not Offered","",VLOOKUP(C40,Data!$H:$BC,3,FALSE))</f>
        <v/>
      </c>
      <c r="D42" s="203" t="str">
        <f>IF(D40="Not Offered","",VLOOKUP(D40,Data!$H:$BC,3,FALSE))</f>
        <v/>
      </c>
      <c r="E42" s="203" t="str">
        <f>IF(E40="Not Offered","",VLOOKUP(E40,Data!$H:$BC,3,FALSE))</f>
        <v/>
      </c>
      <c r="F42" s="203" t="str">
        <f>IF(F40="Not Offered","",VLOOKUP(F40,Data!$H:$BC,3,FALSE))</f>
        <v/>
      </c>
      <c r="G42" s="182">
        <f>IF(G40="Not Offered","",VLOOKUP(G40,Data!$H:$BC,3,FALSE))</f>
        <v>60</v>
      </c>
      <c r="H42" s="203" t="str">
        <f>IF(H40="Not Offered","",VLOOKUP(H40,Data!$H:$BC,3,FALSE))</f>
        <v/>
      </c>
      <c r="I42" s="203" t="str">
        <f>IF(I40="Not Offered","",VLOOKUP(I40,Data!$H:$BC,3,FALSE))</f>
        <v/>
      </c>
      <c r="J42" s="203" t="str">
        <f>IF(J40="Not Offered","",VLOOKUP(J40,Data!$H:$BC,3,FALSE))</f>
        <v/>
      </c>
      <c r="L42" s="203" t="str">
        <f>IF(L40="Not Offered","",VLOOKUP(L40,Data!$H:$BC,3,FALSE))</f>
        <v/>
      </c>
      <c r="M42" s="203" t="str">
        <f>IF(M40="Not Offered","",VLOOKUP(M40,Data!$H:$BC,3,FALSE))</f>
        <v/>
      </c>
      <c r="N42" s="203" t="str">
        <f>IF(N40="Not Offered","",VLOOKUP(N40,Data!$H:$BC,3,FALSE))</f>
        <v/>
      </c>
      <c r="O42" s="203" t="str">
        <f>IF(O40="Not Offered","",VLOOKUP(O40,Data!$H:$BC,3,FALSE))</f>
        <v/>
      </c>
      <c r="P42" s="182">
        <f>IF(P40="Not Offered","",VLOOKUP(P40,Data!$H:$BC,3,FALSE))</f>
        <v>60</v>
      </c>
      <c r="Q42" s="182">
        <f>IF(Q40="Not Offered","",VLOOKUP(Q40,Data!$H:$BC,3,FALSE))</f>
        <v>60</v>
      </c>
      <c r="R42" s="182">
        <f>IF(R40="Not Offered","",VLOOKUP(R40,Data!$H:$BC,3,FALSE))</f>
        <v>60</v>
      </c>
      <c r="S42" s="182">
        <f>IF(S40="Not Offered","",VLOOKUP(S40,Data!$H:$BC,3,FALSE))</f>
        <v>60</v>
      </c>
    </row>
    <row r="43" spans="1:19" ht="24.95" customHeight="1" x14ac:dyDescent="0.2">
      <c r="A43" s="386"/>
      <c r="B43" s="183" t="s">
        <v>27</v>
      </c>
      <c r="C43" s="203" t="str">
        <f>IF(C40="Not Offered","",VLOOKUP(C40,Data!$H:$BC,4,FALSE))</f>
        <v/>
      </c>
      <c r="D43" s="203" t="str">
        <f>IF(D40="Not Offered","",VLOOKUP(D40,Data!$H:$BC,4,FALSE))</f>
        <v/>
      </c>
      <c r="E43" s="203" t="str">
        <f>IF(E40="Not Offered","",VLOOKUP(E40,Data!$H:$BC,4,FALSE))</f>
        <v/>
      </c>
      <c r="F43" s="203" t="str">
        <f>IF(F40="Not Offered","",VLOOKUP(F40,Data!$H:$BC,4,FALSE))</f>
        <v/>
      </c>
      <c r="G43" s="184" t="str">
        <f>IF(G40="Not Offered","",VLOOKUP(G40,Data!$H:$BC,4,FALSE))</f>
        <v>N/A</v>
      </c>
      <c r="H43" s="203" t="str">
        <f>IF(H40="Not Offered","",VLOOKUP(H40,Data!$H:$BC,4,FALSE))</f>
        <v/>
      </c>
      <c r="I43" s="203" t="str">
        <f>IF(I40="Not Offered","",VLOOKUP(I40,Data!$H:$BC,4,FALSE))</f>
        <v/>
      </c>
      <c r="J43" s="203" t="str">
        <f>IF(J40="Not Offered","",VLOOKUP(J40,Data!$H:$BC,4,FALSE))</f>
        <v/>
      </c>
      <c r="L43" s="203" t="str">
        <f>IF(L40="Not Offered","",VLOOKUP(L40,Data!$H:$BC,4,FALSE))</f>
        <v/>
      </c>
      <c r="M43" s="203" t="str">
        <f>IF(M40="Not Offered","",VLOOKUP(M40,Data!$H:$BC,4,FALSE))</f>
        <v/>
      </c>
      <c r="N43" s="203" t="str">
        <f>IF(N40="Not Offered","",VLOOKUP(N40,Data!$H:$BC,4,FALSE))</f>
        <v/>
      </c>
      <c r="O43" s="203" t="str">
        <f>IF(O40="Not Offered","",VLOOKUP(O40,Data!$H:$BC,4,FALSE))</f>
        <v/>
      </c>
      <c r="P43" s="184" t="str">
        <f>IF(P40="Not Offered","",VLOOKUP(P40,Data!$H:$BC,4,FALSE))</f>
        <v>N/A</v>
      </c>
      <c r="Q43" s="184" t="str">
        <f>IF(Q40="Not Offered","",VLOOKUP(Q40,Data!$H:$BC,4,FALSE))</f>
        <v>N/A</v>
      </c>
      <c r="R43" s="184" t="str">
        <f>IF(R40="Not Offered","",VLOOKUP(R40,Data!$H:$BC,4,FALSE))</f>
        <v>N/A</v>
      </c>
      <c r="S43" s="184" t="str">
        <f>IF(S40="Not Offered","",VLOOKUP(S40,Data!$H:$BC,4,FALSE))</f>
        <v>N/A</v>
      </c>
    </row>
    <row r="44" spans="1:19" ht="24.95" customHeight="1" x14ac:dyDescent="0.2">
      <c r="A44" s="384"/>
      <c r="B44" s="183" t="s">
        <v>28</v>
      </c>
      <c r="C44" s="203" t="str">
        <f>IF(C40="Not Offered","",VLOOKUP(C40,Data!$H:$BC,5,FALSE))</f>
        <v/>
      </c>
      <c r="D44" s="203" t="str">
        <f>IF(D40="Not Offered","",VLOOKUP(D40,Data!$H:$BC,5,FALSE))</f>
        <v/>
      </c>
      <c r="E44" s="203" t="str">
        <f>IF(E40="Not Offered","",VLOOKUP(E40,Data!$H:$BC,5,FALSE))</f>
        <v/>
      </c>
      <c r="F44" s="203" t="str">
        <f>IF(F40="Not Offered","",VLOOKUP(F40,Data!$H:$BC,5,FALSE))</f>
        <v/>
      </c>
      <c r="G44" s="184">
        <f>IF(G40="Not Offered","",VLOOKUP(G40,Data!$H:$BC,5,FALSE))</f>
        <v>30000</v>
      </c>
      <c r="H44" s="203" t="str">
        <f>IF(H40="Not Offered","",VLOOKUP(H40,Data!$H:$BC,5,FALSE))</f>
        <v/>
      </c>
      <c r="I44" s="203" t="str">
        <f>IF(I40="Not Offered","",VLOOKUP(I40,Data!$H:$BC,5,FALSE))</f>
        <v/>
      </c>
      <c r="J44" s="203" t="str">
        <f>IF(J40="Not Offered","",VLOOKUP(J40,Data!$H:$BC,5,FALSE))</f>
        <v/>
      </c>
      <c r="L44" s="203" t="str">
        <f>IF(L40="Not Offered","",VLOOKUP(L40,Data!$H:$BC,5,FALSE))</f>
        <v/>
      </c>
      <c r="M44" s="203" t="str">
        <f>IF(M40="Not Offered","",VLOOKUP(M40,Data!$H:$BC,5,FALSE))</f>
        <v/>
      </c>
      <c r="N44" s="203" t="str">
        <f>IF(N40="Not Offered","",VLOOKUP(N40,Data!$H:$BC,5,FALSE))</f>
        <v/>
      </c>
      <c r="O44" s="203" t="str">
        <f>IF(O40="Not Offered","",VLOOKUP(O40,Data!$H:$BC,5,FALSE))</f>
        <v/>
      </c>
      <c r="P44" s="184">
        <f>IF(P40="Not Offered","",VLOOKUP(P40,Data!$H:$BC,5,FALSE))</f>
        <v>16700</v>
      </c>
      <c r="Q44" s="184">
        <f>IF(Q40="Not Offered","",VLOOKUP(Q40,Data!$H:$BC,5,FALSE))</f>
        <v>30000</v>
      </c>
      <c r="R44" s="184">
        <f>IF(R40="Not Offered","",VLOOKUP(R40,Data!$H:$BC,5,FALSE))</f>
        <v>16600</v>
      </c>
      <c r="S44" s="184">
        <f>IF(S40="Not Offered","",VLOOKUP(S40,Data!$H:$BC,5,FALSE))</f>
        <v>53000</v>
      </c>
    </row>
    <row r="45" spans="1:19" ht="24.95" customHeight="1" x14ac:dyDescent="0.2">
      <c r="A45" s="425" t="s">
        <v>34</v>
      </c>
      <c r="B45" s="183" t="s">
        <v>35</v>
      </c>
      <c r="C45" s="203" t="str">
        <f>IF(C40="Not Offered","",VLOOKUP(C40,Data!$H:$BC,6,FALSE))</f>
        <v/>
      </c>
      <c r="D45" s="203" t="str">
        <f>IF(D40="Not Offered","",VLOOKUP(D40,Data!$H:$BC,6,FALSE))</f>
        <v/>
      </c>
      <c r="E45" s="203" t="str">
        <f>IF(E40="Not Offered","",VLOOKUP(E40,Data!$H:$BC,6,FALSE))</f>
        <v/>
      </c>
      <c r="F45" s="203" t="str">
        <f>IF(F40="Not Offered","",VLOOKUP(F40,Data!$H:$BC,6,FALSE))</f>
        <v/>
      </c>
      <c r="G45" s="186">
        <f>IF(G40="Not Offered","",VLOOKUP(G40,Data!$H:$BC,6,FALSE))</f>
        <v>4185.5</v>
      </c>
      <c r="H45" s="203" t="str">
        <f>IF(H40="Not Offered","",VLOOKUP(H40,Data!$H:$BC,6,FALSE))</f>
        <v/>
      </c>
      <c r="I45" s="203" t="str">
        <f>IF(I40="Not Offered","",VLOOKUP(I40,Data!$H:$BC,6,FALSE))</f>
        <v/>
      </c>
      <c r="J45" s="203" t="str">
        <f>IF(J40="Not Offered","",VLOOKUP(J40,Data!$H:$BC,6,FALSE))</f>
        <v/>
      </c>
      <c r="L45" s="203" t="str">
        <f>IF(L40="Not Offered","",VLOOKUP(L40,Data!$H:$BC,6,FALSE))</f>
        <v/>
      </c>
      <c r="M45" s="203" t="str">
        <f>IF(M40="Not Offered","",VLOOKUP(M40,Data!$H:$BC,6,FALSE))</f>
        <v/>
      </c>
      <c r="N45" s="203" t="str">
        <f>IF(N40="Not Offered","",VLOOKUP(N40,Data!$H:$BC,6,FALSE))</f>
        <v/>
      </c>
      <c r="O45" s="203" t="str">
        <f>IF(O40="Not Offered","",VLOOKUP(O40,Data!$H:$BC,6,FALSE))</f>
        <v/>
      </c>
      <c r="P45" s="186">
        <f>IF(P40="Not Offered","",VLOOKUP(P40,Data!$H:$BC,6,FALSE))</f>
        <v>1097.8</v>
      </c>
      <c r="Q45" s="186">
        <f>IF(Q40="Not Offered","",VLOOKUP(Q40,Data!$H:$BC,6,FALSE))</f>
        <v>4493.5</v>
      </c>
      <c r="R45" s="186">
        <f>IF(R40="Not Offered","",VLOOKUP(R40,Data!$H:$BC,6,FALSE))</f>
        <v>1277.0999999999999</v>
      </c>
      <c r="S45" s="187">
        <f>IF(S40="Not Offered","",VLOOKUP(S40,Data!$H:$BC,6,FALSE))</f>
        <v>1951.884</v>
      </c>
    </row>
    <row r="46" spans="1:19" ht="24.95" customHeight="1" x14ac:dyDescent="0.2">
      <c r="A46" s="426"/>
      <c r="B46" s="183" t="str">
        <f>$B$3&amp;" BW CPC"</f>
        <v>Zone 1 (Perth Metro) BW CPC</v>
      </c>
      <c r="C46" s="203" t="str">
        <f>IF(C40="Not Offered","",VLOOKUP(C40,Data!$H:$AM,5+2*(MATCH($B$3,Locations,0)),FALSE))</f>
        <v/>
      </c>
      <c r="D46" s="203" t="str">
        <f>IF(D40="Not Offered","",VLOOKUP(D40,Data!$H:$AM,5+2*(MATCH($B$3,Locations,0)),FALSE))</f>
        <v/>
      </c>
      <c r="E46" s="203" t="str">
        <f>IF(E40="Not Offered","",VLOOKUP(E40,Data!$H:$AM,5+2*(MATCH($B$3,Locations,0)),FALSE))</f>
        <v/>
      </c>
      <c r="F46" s="203" t="str">
        <f>IF(F40="Not Offered","",VLOOKUP(F40,Data!$H:$AM,5+2*(MATCH($B$3,Locations,0)),FALSE))</f>
        <v/>
      </c>
      <c r="G46" s="188">
        <f>IF(G40="Not Offered","",VLOOKUP(G40,Data!$H:$AM,5+2*(MATCH($B$3,Locations,0)),FALSE))</f>
        <v>7.7000000000000002E-3</v>
      </c>
      <c r="H46" s="203" t="str">
        <f>IF(H40="Not Offered","",VLOOKUP(H40,Data!$H:$AM,5+2*(MATCH($B$3,Locations,0)),FALSE))</f>
        <v/>
      </c>
      <c r="I46" s="203" t="str">
        <f>IF(I40="Not Offered","",VLOOKUP(I40,Data!$H:$AM,5+2*(MATCH($B$3,Locations,0)),FALSE))</f>
        <v/>
      </c>
      <c r="J46" s="203" t="str">
        <f>IF(J40="Not Offered","",VLOOKUP(J40,Data!$H:$AM,5+2*(MATCH($B$3,Locations,0)),FALSE))</f>
        <v/>
      </c>
      <c r="L46" s="203" t="str">
        <f>IF(L40="Not Offered","",VLOOKUP(L40,Data!$H:$AM,5+2*(MATCH($B$3,Locations,0)),FALSE))</f>
        <v/>
      </c>
      <c r="M46" s="203" t="str">
        <f>IF(M40="Not Offered","",VLOOKUP(M40,Data!$H:$AM,5+2*(MATCH($B$3,Locations,0)),FALSE))</f>
        <v/>
      </c>
      <c r="N46" s="203" t="str">
        <f>IF(N40="Not Offered","",VLOOKUP(N40,Data!$H:$AM,5+2*(MATCH($B$3,Locations,0)),FALSE))</f>
        <v/>
      </c>
      <c r="O46" s="203" t="str">
        <f>IF(O40="Not Offered","",VLOOKUP(O40,Data!$H:$AM,5+2*(MATCH($B$3,Locations,0)),FALSE))</f>
        <v/>
      </c>
      <c r="P46" s="188">
        <f>IF(P40="Not Offered","",VLOOKUP(P40,Data!$H:$AM,5+2*(MATCH($B$3,Locations,0)),FALSE))</f>
        <v>7.7000000000000002E-3</v>
      </c>
      <c r="Q46" s="188">
        <f>IF(Q40="Not Offered","",VLOOKUP(Q40,Data!$H:$AM,5+2*(MATCH($B$3,Locations,0)),FALSE))</f>
        <v>6.6E-3</v>
      </c>
      <c r="R46" s="188">
        <f>IF(R40="Not Offered","",VLOOKUP(R40,Data!$H:$AM,5+2*(MATCH($B$3,Locations,0)),FALSE))</f>
        <v>1.21E-2</v>
      </c>
      <c r="S46" s="189">
        <f>IF(S40="Not Offered","",VLOOKUP(S40,Data!$H:$AM,5+2*(MATCH($B$3,Locations,0)),FALSE))</f>
        <v>6.8200000000000005E-3</v>
      </c>
    </row>
    <row r="47" spans="1:19" ht="24.95" customHeight="1" x14ac:dyDescent="0.2">
      <c r="A47" s="426"/>
      <c r="B47" s="183" t="str">
        <f>$B$3&amp;" Colour CPC"</f>
        <v>Zone 1 (Perth Metro) Colour CPC</v>
      </c>
      <c r="C47" s="203" t="str">
        <f>IF(C40="Not Offered","",VLOOKUP(C40,Data!$H:$AM,6+2*(MATCH($B$3,Locations,0)),FALSE))</f>
        <v/>
      </c>
      <c r="D47" s="203" t="str">
        <f>IF(D40="Not Offered","",VLOOKUP(D40,Data!$H:$AM,6+2*(MATCH($B$3,Locations,0)),FALSE))</f>
        <v/>
      </c>
      <c r="E47" s="203" t="str">
        <f>IF(E40="Not Offered","",VLOOKUP(E40,Data!$H:$AM,6+2*(MATCH($B$3,Locations,0)),FALSE))</f>
        <v/>
      </c>
      <c r="F47" s="203" t="str">
        <f>IF(F40="Not Offered","",VLOOKUP(F40,Data!$H:$AM,6+2*(MATCH($B$3,Locations,0)),FALSE))</f>
        <v/>
      </c>
      <c r="G47" s="188">
        <f>IF(G40="Not Offered","",VLOOKUP(G40,Data!$H:$AM,6+2*(MATCH($B$3,Locations,0)),FALSE))</f>
        <v>6.0499999999999998E-2</v>
      </c>
      <c r="H47" s="203" t="str">
        <f>IF(H40="Not Offered","",VLOOKUP(H40,Data!$H:$AM,6+2*(MATCH($B$3,Locations,0)),FALSE))</f>
        <v/>
      </c>
      <c r="I47" s="203" t="str">
        <f>IF(I40="Not Offered","",VLOOKUP(I40,Data!$H:$AM,6+2*(MATCH($B$3,Locations,0)),FALSE))</f>
        <v/>
      </c>
      <c r="J47" s="203" t="str">
        <f>IF(J40="Not Offered","",VLOOKUP(J40,Data!$H:$AM,6+2*(MATCH($B$3,Locations,0)),FALSE))</f>
        <v/>
      </c>
      <c r="L47" s="203" t="str">
        <f>IF(L40="Not Offered","",VLOOKUP(L40,Data!$H:$AM,6+2*(MATCH($B$3,Locations,0)),FALSE))</f>
        <v/>
      </c>
      <c r="M47" s="203" t="str">
        <f>IF(M40="Not Offered","",VLOOKUP(M40,Data!$H:$AM,6+2*(MATCH($B$3,Locations,0)),FALSE))</f>
        <v/>
      </c>
      <c r="N47" s="203" t="str">
        <f>IF(N40="Not Offered","",VLOOKUP(N40,Data!$H:$AM,6+2*(MATCH($B$3,Locations,0)),FALSE))</f>
        <v/>
      </c>
      <c r="O47" s="203" t="str">
        <f>IF(O40="Not Offered","",VLOOKUP(O40,Data!$H:$AM,6+2*(MATCH($B$3,Locations,0)),FALSE))</f>
        <v/>
      </c>
      <c r="P47" s="188">
        <f>IF(P40="Not Offered","",VLOOKUP(P40,Data!$H:$AM,6+2*(MATCH($B$3,Locations,0)),FALSE))</f>
        <v>0</v>
      </c>
      <c r="Q47" s="188">
        <f>IF(Q40="Not Offered","",VLOOKUP(Q40,Data!$H:$AM,6+2*(MATCH($B$3,Locations,0)),FALSE))</f>
        <v>0</v>
      </c>
      <c r="R47" s="188">
        <f>IF(R40="Not Offered","",VLOOKUP(R40,Data!$H:$AM,6+2*(MATCH($B$3,Locations,0)),FALSE))</f>
        <v>0</v>
      </c>
      <c r="S47" s="189">
        <f>IF(S40="Not Offered","",VLOOKUP(S40,Data!$H:$AM,6+2*(MATCH($B$3,Locations,0)),FALSE))</f>
        <v>0</v>
      </c>
    </row>
    <row r="48" spans="1:19" ht="24.95" customHeight="1" x14ac:dyDescent="0.2">
      <c r="A48" s="427"/>
      <c r="B48" s="183" t="str">
        <f>$B$3&amp;" Surcharge &amp; Installation"</f>
        <v>Zone 1 (Perth Metro) Surcharge &amp; Installation</v>
      </c>
      <c r="C48" s="203" t="str">
        <f>IF(C40="Not Offered","",IF($B$3="Zone 1 (Perth Metro)",0,VLOOKUP(C40,Data!$H:$BL,44+(MATCH($B$3,Locations,0)),FALSE)))</f>
        <v/>
      </c>
      <c r="D48" s="203" t="str">
        <f>IF(D40="Not Offered","",IF($B$3="Zone 1 (Perth Metro)",0,VLOOKUP(D40,Data!$H:$BL,44+(MATCH($B$3,Locations,0)),FALSE)))</f>
        <v/>
      </c>
      <c r="E48" s="203" t="str">
        <f>IF(E40="Not Offered","",IF($B$3="Zone 1 (Perth Metro)",0,VLOOKUP(E40,Data!$H:$BL,44+(MATCH($B$3,Locations,0)),FALSE)))</f>
        <v/>
      </c>
      <c r="F48" s="203" t="str">
        <f>IF(F40="Not Offered","",IF($B$3="Zone 1 (Perth Metro)",0,VLOOKUP(F40,Data!$H:$BL,44+(MATCH($B$3,Locations,0)),FALSE)))</f>
        <v/>
      </c>
      <c r="G48" s="190">
        <f>IF(G40="Not Offered","",IF($B$3="Zone 1 (Perth Metro)",0,VLOOKUP(G40,Data!$H:$BL,44+(MATCH($B$3,Locations,0)),FALSE)))</f>
        <v>0</v>
      </c>
      <c r="H48" s="203" t="str">
        <f>IF(H40="Not Offered","",IF($B$3="Zone 1 (Perth Metro)",0,VLOOKUP(H40,Data!$H:$BL,44+(MATCH($B$3,Locations,0)),FALSE)))</f>
        <v/>
      </c>
      <c r="I48" s="203" t="str">
        <f>IF(I40="Not Offered","",IF($B$3="Zone 1 (Perth Metro)",0,VLOOKUP(I40,Data!$H:$BL,44+(MATCH($B$3,Locations,0)),FALSE)))</f>
        <v/>
      </c>
      <c r="J48" s="203" t="str">
        <f>IF(J40="Not Offered","",IF($B$3="Zone 1 (Perth Metro)",0,VLOOKUP(J40,Data!$H:$BL,44+(MATCH($B$3,Locations,0)),FALSE)))</f>
        <v/>
      </c>
      <c r="L48" s="203" t="str">
        <f>IF(L40="Not Offered","",IF($B$3="Zone 1 (Perth Metro)",0,VLOOKUP(L40,Data!$H:$BL,44+(MATCH($B$3,Locations,0)),FALSE)))</f>
        <v/>
      </c>
      <c r="M48" s="203" t="str">
        <f>IF(M40="Not Offered","",IF($B$3="Zone 1 (Perth Metro)",0,VLOOKUP(M40,Data!$H:$BL,44+(MATCH($B$3,Locations,0)),FALSE)))</f>
        <v/>
      </c>
      <c r="N48" s="203" t="str">
        <f>IF(N40="Not Offered","",IF($B$3="Zone 1 (Perth Metro)",0,VLOOKUP(N40,Data!$H:$BL,44+(MATCH($B$3,Locations,0)),FALSE)))</f>
        <v/>
      </c>
      <c r="O48" s="203" t="str">
        <f>IF(O40="Not Offered","",IF($B$3="Zone 1 (Perth Metro)",0,VLOOKUP(O40,Data!$H:$BL,44+(MATCH($B$3,Locations,0)),FALSE)))</f>
        <v/>
      </c>
      <c r="P48" s="190">
        <f>IF(P40="Not Offered","",IF($B$3="Zone 1 (Perth Metro)",0,VLOOKUP(P40,Data!$H:$BL,44+(MATCH($B$3,Locations,0)),FALSE)))</f>
        <v>0</v>
      </c>
      <c r="Q48" s="190">
        <f>IF(Q40="Not Offered","",IF($B$3="Zone 1 (Perth Metro)",0,VLOOKUP(Q40,Data!$H:$BL,44+(MATCH($B$3,Locations,0)),FALSE)))</f>
        <v>0</v>
      </c>
      <c r="R48" s="190">
        <f>IF(R40="Not Offered","",IF($B$3="Zone 1 (Perth Metro)",0,VLOOKUP(R40,Data!$H:$BL,44+(MATCH($B$3,Locations,0)),FALSE)))</f>
        <v>0</v>
      </c>
      <c r="S48" s="191">
        <f>IF(S40="Not Offered","",IF($B$3="Zone 1 (Perth Metro)",0,VLOOKUP(S40,Data!$H:$BL,44+(MATCH($B$3,Locations,0)),FALSE)))</f>
        <v>0</v>
      </c>
    </row>
    <row r="49" spans="1:19" ht="24.95" customHeight="1" x14ac:dyDescent="0.2">
      <c r="A49" s="272" t="s">
        <v>41</v>
      </c>
      <c r="B49" s="183" t="s">
        <v>42</v>
      </c>
      <c r="C49" s="203" t="str">
        <f t="shared" ref="C49" si="18">IF(C41="Not Offered","",IF(C43&gt;=$D$3*5,"Y","N"))</f>
        <v/>
      </c>
      <c r="D49" s="203" t="str">
        <f t="shared" ref="D49:J49" si="19">IF(D41="Not Offered","",IF(D43&gt;=$D$3*5,"Y","N"))</f>
        <v/>
      </c>
      <c r="E49" s="203" t="str">
        <f t="shared" si="19"/>
        <v/>
      </c>
      <c r="F49" s="203" t="str">
        <f t="shared" si="19"/>
        <v/>
      </c>
      <c r="G49" s="185" t="str">
        <f t="shared" si="19"/>
        <v>Y</v>
      </c>
      <c r="H49" s="203" t="str">
        <f t="shared" si="19"/>
        <v/>
      </c>
      <c r="I49" s="203" t="str">
        <f t="shared" si="19"/>
        <v/>
      </c>
      <c r="J49" s="203" t="str">
        <f t="shared" si="19"/>
        <v/>
      </c>
      <c r="L49" s="203" t="str">
        <f t="shared" ref="L49:S49" si="20">IF(L41="Not Offered","",IF(L43&gt;=$D$3*5,"Y","N"))</f>
        <v/>
      </c>
      <c r="M49" s="203" t="str">
        <f t="shared" si="20"/>
        <v/>
      </c>
      <c r="N49" s="203" t="str">
        <f t="shared" si="20"/>
        <v/>
      </c>
      <c r="O49" s="203" t="str">
        <f t="shared" si="20"/>
        <v/>
      </c>
      <c r="P49" s="185" t="str">
        <f t="shared" si="20"/>
        <v>Y</v>
      </c>
      <c r="Q49" s="185" t="str">
        <f t="shared" si="20"/>
        <v>Y</v>
      </c>
      <c r="R49" s="185" t="str">
        <f t="shared" si="20"/>
        <v>Y</v>
      </c>
      <c r="S49" s="185" t="str">
        <f t="shared" si="20"/>
        <v>Y</v>
      </c>
    </row>
    <row r="50" spans="1:19" ht="24.95" customHeight="1" x14ac:dyDescent="0.2">
      <c r="A50" s="425" t="s">
        <v>37</v>
      </c>
      <c r="B50" s="183" t="s">
        <v>39</v>
      </c>
      <c r="C50" s="203" t="str">
        <f t="shared" ref="C50" si="21">IF(C41="Not Offered","",IF(C46="N/A","",IF(C49="Y",C45,((ROUNDUP(($D$3*5)/C43,0))*C45))+C48+(C46*(1-$F$3)*$D$3*5)+(C47*$F$3*$D$3*5)))</f>
        <v/>
      </c>
      <c r="D50" s="203" t="str">
        <f t="shared" ref="D50:J50" si="22">IF(D41="Not Offered","",IF(D46="N/A","",IF(D49="Y",D45,((ROUNDUP(($D$3*5)/D43,0))*D45))+D48+(D46*(1-$F$3)*$D$3*5)+(D47*$F$3*$D$3*5)))</f>
        <v/>
      </c>
      <c r="E50" s="203" t="str">
        <f t="shared" si="22"/>
        <v/>
      </c>
      <c r="F50" s="203" t="str">
        <f t="shared" si="22"/>
        <v/>
      </c>
      <c r="G50" s="193">
        <f>IF(G41="Not Offered","",IF(G46="N/A","",IF(G49="Y",G45,((ROUNDUP(($D$3*5)/G43,0))*G45))+G48+(G46*(1-$F$3)*$D$3*5)+(G47*$F$3*$D$3*5)))</f>
        <v>4185.5</v>
      </c>
      <c r="H50" s="203" t="str">
        <f t="shared" si="22"/>
        <v/>
      </c>
      <c r="I50" s="203" t="str">
        <f t="shared" si="22"/>
        <v/>
      </c>
      <c r="J50" s="203" t="str">
        <f t="shared" si="22"/>
        <v/>
      </c>
      <c r="L50" s="203" t="str">
        <f t="shared" ref="L50:S50" si="23">IF(L41="Not Offered","",(L48+L45+(L46*$D$3*5)))</f>
        <v/>
      </c>
      <c r="M50" s="203" t="str">
        <f t="shared" si="23"/>
        <v/>
      </c>
      <c r="N50" s="203" t="str">
        <f t="shared" si="23"/>
        <v/>
      </c>
      <c r="O50" s="203" t="str">
        <f t="shared" si="23"/>
        <v/>
      </c>
      <c r="P50" s="193">
        <f t="shared" si="23"/>
        <v>1097.8</v>
      </c>
      <c r="Q50" s="193">
        <f t="shared" si="23"/>
        <v>4493.5</v>
      </c>
      <c r="R50" s="193">
        <f t="shared" si="23"/>
        <v>1277.0999999999999</v>
      </c>
      <c r="S50" s="193">
        <f t="shared" si="23"/>
        <v>1951.884</v>
      </c>
    </row>
    <row r="51" spans="1:19" ht="24.95" customHeight="1" x14ac:dyDescent="0.2">
      <c r="A51" s="384"/>
      <c r="B51" s="183" t="s">
        <v>38</v>
      </c>
      <c r="C51" s="203" t="str">
        <f>IF(C50="","",IF(ISNA(RANK(C50,$A50:$J50)),"",RANK(C50,$A50:$J50,1)))</f>
        <v/>
      </c>
      <c r="D51" s="203" t="str">
        <f t="shared" ref="D51:J51" si="24">IF(D50="","",IF(ISNA(RANK(D50,$A50:$J50)),"",RANK(D50,$A50:$J50,1)))</f>
        <v/>
      </c>
      <c r="E51" s="203" t="str">
        <f t="shared" si="24"/>
        <v/>
      </c>
      <c r="F51" s="203" t="str">
        <f t="shared" si="24"/>
        <v/>
      </c>
      <c r="G51" s="278">
        <f t="shared" si="24"/>
        <v>1</v>
      </c>
      <c r="H51" s="203" t="str">
        <f t="shared" si="24"/>
        <v/>
      </c>
      <c r="I51" s="203" t="str">
        <f t="shared" si="24"/>
        <v/>
      </c>
      <c r="J51" s="203" t="str">
        <f t="shared" si="24"/>
        <v/>
      </c>
      <c r="L51" s="203" t="str">
        <f>IF(L50="","",IF(ISNA(RANK(L50,$L50:$S50)),"",RANK(L50,$L50:$S50,1)))</f>
        <v/>
      </c>
      <c r="M51" s="203" t="str">
        <f t="shared" ref="M51:S51" si="25">IF(M50="","",IF(ISNA(RANK(M50,$L50:$S50)),"",RANK(M50,$L50:$S50,1)))</f>
        <v/>
      </c>
      <c r="N51" s="203" t="str">
        <f t="shared" si="25"/>
        <v/>
      </c>
      <c r="O51" s="203" t="str">
        <f t="shared" si="25"/>
        <v/>
      </c>
      <c r="P51" s="278">
        <f t="shared" si="25"/>
        <v>1</v>
      </c>
      <c r="Q51" s="182">
        <f t="shared" si="25"/>
        <v>4</v>
      </c>
      <c r="R51" s="182">
        <f t="shared" si="25"/>
        <v>2</v>
      </c>
      <c r="S51" s="182">
        <f t="shared" si="25"/>
        <v>3</v>
      </c>
    </row>
    <row r="52" spans="1:19" x14ac:dyDescent="0.2"/>
  </sheetData>
  <sheetProtection algorithmName="SHA-512" hashValue="CdFQErqMl75mh6D/Rw2FncU3rWkPSn1OBGaLDa0bT4PNwie9uPliYOJj1EYVXoamKzmYDwkd0jTnZFYWFoGGPg==" saltValue="YqXrsP/n29jHwNMMGds3+w==" spinCount="100000" sheet="1" formatCells="0" formatColumns="0" formatRows="0" sort="0" autoFilter="0"/>
  <mergeCells count="48">
    <mergeCell ref="A1:S1"/>
    <mergeCell ref="A50:A51"/>
    <mergeCell ref="E38:F38"/>
    <mergeCell ref="I38:J38"/>
    <mergeCell ref="C38:D38"/>
    <mergeCell ref="A38:A39"/>
    <mergeCell ref="B38:B39"/>
    <mergeCell ref="A45:A48"/>
    <mergeCell ref="A40:A44"/>
    <mergeCell ref="G38:H38"/>
    <mergeCell ref="A2:F2"/>
    <mergeCell ref="H2:L2"/>
    <mergeCell ref="C22:D22"/>
    <mergeCell ref="E22:F22"/>
    <mergeCell ref="A5:J5"/>
    <mergeCell ref="G22:H22"/>
    <mergeCell ref="A21:J21"/>
    <mergeCell ref="I6:J6"/>
    <mergeCell ref="A13:A16"/>
    <mergeCell ref="A37:J37"/>
    <mergeCell ref="A24:A28"/>
    <mergeCell ref="A34:A35"/>
    <mergeCell ref="A29:A32"/>
    <mergeCell ref="A6:A7"/>
    <mergeCell ref="B6:B7"/>
    <mergeCell ref="C6:D6"/>
    <mergeCell ref="E6:F6"/>
    <mergeCell ref="A22:A23"/>
    <mergeCell ref="B22:B23"/>
    <mergeCell ref="A8:A12"/>
    <mergeCell ref="A18:A19"/>
    <mergeCell ref="I22:J22"/>
    <mergeCell ref="G6:H6"/>
    <mergeCell ref="L6:M6"/>
    <mergeCell ref="N6:O6"/>
    <mergeCell ref="P6:Q6"/>
    <mergeCell ref="R6:S6"/>
    <mergeCell ref="L5:S5"/>
    <mergeCell ref="L21:S21"/>
    <mergeCell ref="L22:M22"/>
    <mergeCell ref="N22:O22"/>
    <mergeCell ref="P22:Q22"/>
    <mergeCell ref="R22:S22"/>
    <mergeCell ref="L38:M38"/>
    <mergeCell ref="N38:O38"/>
    <mergeCell ref="P38:Q38"/>
    <mergeCell ref="R38:S38"/>
    <mergeCell ref="L37:S37"/>
  </mergeCells>
  <conditionalFormatting sqref="C17 E17 G17:I17 C33 E33 G33:I33 G49">
    <cfRule type="cellIs" dxfId="49" priority="122" operator="equal">
      <formula>"N"</formula>
    </cfRule>
  </conditionalFormatting>
  <conditionalFormatting sqref="C19 E19 G19 I19">
    <cfRule type="cellIs" dxfId="48" priority="617" operator="between">
      <formula>2</formula>
      <formula>COUNT($C19:$N19)/4</formula>
    </cfRule>
    <cfRule type="cellIs" dxfId="47" priority="618" operator="equal">
      <formula>MAX($C19:$N19)</formula>
    </cfRule>
    <cfRule type="cellIs" dxfId="46" priority="619" operator="between">
      <formula>((COUNT($C19:$N19)/4)*3)+1</formula>
      <formula>MAX($C19:$L19)-1</formula>
    </cfRule>
  </conditionalFormatting>
  <conditionalFormatting sqref="C19 E19">
    <cfRule type="cellIs" dxfId="45" priority="616" operator="equal">
      <formula>1</formula>
    </cfRule>
  </conditionalFormatting>
  <conditionalFormatting sqref="C35 E35 G35:I35">
    <cfRule type="cellIs" dxfId="44" priority="637" operator="between">
      <formula>((COUNT($C35:$N35)/4)*3)+1</formula>
      <formula>MAX($C35:$L35)-1</formula>
    </cfRule>
    <cfRule type="cellIs" dxfId="43" priority="628" operator="between">
      <formula>2</formula>
      <formula>COUNT($C35:$N35)/4</formula>
    </cfRule>
    <cfRule type="cellIs" dxfId="42" priority="635" operator="equal">
      <formula>1</formula>
    </cfRule>
    <cfRule type="cellIs" dxfId="41" priority="636" operator="equal">
      <formula>MAX($C35:$N35)</formula>
    </cfRule>
  </conditionalFormatting>
  <conditionalFormatting sqref="C4:J4">
    <cfRule type="expression" dxfId="40" priority="16">
      <formula>$I4="Not Offered"</formula>
    </cfRule>
  </conditionalFormatting>
  <conditionalFormatting sqref="C20:J20">
    <cfRule type="expression" dxfId="39" priority="15">
      <formula>$I20="Not Offered"</formula>
    </cfRule>
  </conditionalFormatting>
  <conditionalFormatting sqref="C36:J36">
    <cfRule type="expression" dxfId="38" priority="14">
      <formula>$I36="Not Offered"</formula>
    </cfRule>
  </conditionalFormatting>
  <conditionalFormatting sqref="G51">
    <cfRule type="cellIs" dxfId="37" priority="88" operator="between">
      <formula>((COUNT($C51:$N51)/4)*3)+1</formula>
      <formula>MAX($C51:$L51)-1</formula>
    </cfRule>
    <cfRule type="cellIs" dxfId="36" priority="87" operator="equal">
      <formula>MAX($C51:$N51)</formula>
    </cfRule>
    <cfRule type="cellIs" dxfId="35" priority="86" operator="equal">
      <formula>1</formula>
    </cfRule>
    <cfRule type="cellIs" dxfId="34" priority="85" operator="between">
      <formula>2</formula>
      <formula>COUNT($C51:$N51)/4</formula>
    </cfRule>
  </conditionalFormatting>
  <conditionalFormatting sqref="G19:I19">
    <cfRule type="cellIs" dxfId="33" priority="95" operator="equal">
      <formula>1</formula>
    </cfRule>
  </conditionalFormatting>
  <conditionalFormatting sqref="H19">
    <cfRule type="cellIs" dxfId="32" priority="97" operator="between">
      <formula>((COUNT($C19:$N19)/4)*3)+1</formula>
      <formula>MAX($C19:$L19)-1</formula>
    </cfRule>
    <cfRule type="cellIs" dxfId="31" priority="96" operator="equal">
      <formula>MAX($C19:$N19)</formula>
    </cfRule>
    <cfRule type="cellIs" dxfId="30" priority="94" operator="between">
      <formula>2</formula>
      <formula>COUNT($C19:$N19)/4</formula>
    </cfRule>
  </conditionalFormatting>
  <conditionalFormatting sqref="L33 N33:S33">
    <cfRule type="cellIs" dxfId="29" priority="61" operator="equal">
      <formula>"N"</formula>
    </cfRule>
  </conditionalFormatting>
  <conditionalFormatting sqref="L35 N35:S35">
    <cfRule type="cellIs" dxfId="28" priority="62" operator="between">
      <formula>2</formula>
      <formula>COUNT($C35:$N35)/4</formula>
    </cfRule>
    <cfRule type="cellIs" dxfId="27" priority="63" operator="equal">
      <formula>1</formula>
    </cfRule>
    <cfRule type="cellIs" dxfId="26" priority="64" operator="equal">
      <formula>MAX($C35:$N35)</formula>
    </cfRule>
    <cfRule type="cellIs" dxfId="25" priority="65" operator="between">
      <formula>((COUNT($C35:$N35)/4)*3)+1</formula>
      <formula>MAX($C35:$L35)-1</formula>
    </cfRule>
  </conditionalFormatting>
  <conditionalFormatting sqref="L4:S4">
    <cfRule type="expression" dxfId="24" priority="3">
      <formula>$I4="Not Offered"</formula>
    </cfRule>
  </conditionalFormatting>
  <conditionalFormatting sqref="L20:S20">
    <cfRule type="expression" dxfId="23" priority="2">
      <formula>$I20="Not Offered"</formula>
    </cfRule>
  </conditionalFormatting>
  <conditionalFormatting sqref="L36:S36">
    <cfRule type="expression" dxfId="22" priority="1">
      <formula>$I36="Not Offered"</formula>
    </cfRule>
  </conditionalFormatting>
  <conditionalFormatting sqref="P17 R17">
    <cfRule type="cellIs" dxfId="21" priority="74" operator="equal">
      <formula>"N"</formula>
    </cfRule>
  </conditionalFormatting>
  <conditionalFormatting sqref="P19 R19">
    <cfRule type="cellIs" dxfId="20" priority="79" operator="between">
      <formula>((COUNT($C19:$N19)/4)*3)+1</formula>
      <formula>MAX($C19:$L19)-1</formula>
    </cfRule>
    <cfRule type="cellIs" dxfId="19" priority="77" operator="between">
      <formula>2</formula>
      <formula>COUNT($C19:$N19)/4</formula>
    </cfRule>
    <cfRule type="cellIs" dxfId="18" priority="76" operator="equal">
      <formula>1</formula>
    </cfRule>
    <cfRule type="cellIs" dxfId="17" priority="78" operator="equal">
      <formula>MAX($C19:$N19)</formula>
    </cfRule>
  </conditionalFormatting>
  <conditionalFormatting sqref="P49:S49">
    <cfRule type="cellIs" dxfId="16" priority="52" operator="equal">
      <formula>"N"</formula>
    </cfRule>
  </conditionalFormatting>
  <conditionalFormatting sqref="P51:S51">
    <cfRule type="cellIs" dxfId="15" priority="27" operator="between">
      <formula>2</formula>
      <formula>COUNT($C51:$N51)/4</formula>
    </cfRule>
    <cfRule type="cellIs" dxfId="14" priority="30" operator="between">
      <formula>((COUNT($C51:$N51)/4)*3)+1</formula>
      <formula>MAX($C51:$L51)-1</formula>
    </cfRule>
    <cfRule type="cellIs" dxfId="13" priority="29" operator="equal">
      <formula>MAX($C51:$N51)</formula>
    </cfRule>
    <cfRule type="cellIs" dxfId="12" priority="28" operator="equal">
      <formula>1</formula>
    </cfRule>
  </conditionalFormatting>
  <dataValidations count="3">
    <dataValidation type="decimal" allowBlank="1" showInputMessage="1" showErrorMessage="1" sqref="F3" xr:uid="{00000000-0002-0000-0700-000000000000}">
      <formula1>0</formula1>
      <formula2>1</formula2>
    </dataValidation>
    <dataValidation type="whole" allowBlank="1" showInputMessage="1" showErrorMessage="1" sqref="D3" xr:uid="{00000000-0002-0000-0700-000001000000}">
      <formula1>0</formula1>
      <formula2>5000000</formula2>
    </dataValidation>
    <dataValidation type="list" allowBlank="1" showInputMessage="1" showErrorMessage="1" sqref="B3" xr:uid="{00000000-0002-0000-0700-000002000000}">
      <formula1>Locations</formula1>
    </dataValidation>
  </dataValidations>
  <pageMargins left="0.7" right="0.7" top="0.75" bottom="0.75" header="0.3" footer="0.3"/>
  <pageSetup paperSize="9" orientation="portrait" r:id="rId1"/>
  <headerFooter>
    <oddHeader>&amp;C&amp;"Calibri"&amp;12&amp;KFF0000 OFFICIAL&amp;1#_x000D_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8C528E"/>
  </sheetPr>
  <dimension ref="A1:L66"/>
  <sheetViews>
    <sheetView zoomScaleNormal="100" workbookViewId="0">
      <selection sqref="A1:K1"/>
    </sheetView>
  </sheetViews>
  <sheetFormatPr defaultColWidth="0" defaultRowHeight="12.75" zeroHeight="1" x14ac:dyDescent="0.2"/>
  <cols>
    <col min="1" max="1" width="20.28515625" style="167" customWidth="1"/>
    <col min="2" max="2" width="27.28515625" style="167" customWidth="1"/>
    <col min="3" max="3" width="21.42578125" style="167" customWidth="1"/>
    <col min="4" max="4" width="60.7109375" style="290" customWidth="1"/>
    <col min="5" max="5" width="12.42578125" style="167" customWidth="1"/>
    <col min="6" max="7" width="10.7109375" style="167" customWidth="1"/>
    <col min="8" max="8" width="14" style="167" customWidth="1"/>
    <col min="9" max="9" width="15" style="167" customWidth="1"/>
    <col min="10" max="11" width="10.7109375" style="167" customWidth="1"/>
    <col min="12" max="12" width="9.140625" style="167" customWidth="1"/>
    <col min="13" max="16384" width="9.140625" style="167" hidden="1"/>
  </cols>
  <sheetData>
    <row r="1" spans="1:11" x14ac:dyDescent="0.2">
      <c r="A1" s="393" t="s">
        <v>1917</v>
      </c>
      <c r="B1" s="398"/>
      <c r="C1" s="394"/>
      <c r="D1" s="394"/>
      <c r="E1" s="394"/>
      <c r="F1" s="394"/>
      <c r="G1" s="394"/>
      <c r="H1" s="394"/>
      <c r="I1" s="394"/>
      <c r="J1" s="394"/>
      <c r="K1" s="395"/>
    </row>
    <row r="2" spans="1:11" x14ac:dyDescent="0.2">
      <c r="A2" s="431" t="s">
        <v>311</v>
      </c>
      <c r="B2" s="432"/>
      <c r="C2" s="432"/>
      <c r="D2" s="432"/>
      <c r="E2" s="432"/>
      <c r="F2" s="432"/>
      <c r="G2" s="432"/>
      <c r="H2" s="432"/>
      <c r="I2" s="432"/>
      <c r="J2" s="432"/>
      <c r="K2" s="433"/>
    </row>
    <row r="3" spans="1:11" x14ac:dyDescent="0.2">
      <c r="A3" s="410"/>
      <c r="B3" s="411"/>
      <c r="C3" s="411"/>
      <c r="D3" s="411"/>
      <c r="E3" s="411"/>
      <c r="F3" s="411"/>
      <c r="G3" s="411"/>
      <c r="H3" s="411"/>
      <c r="I3" s="411"/>
      <c r="J3" s="411"/>
      <c r="K3" s="434"/>
    </row>
    <row r="4" spans="1:11" s="209" customFormat="1" ht="12.6" customHeight="1" x14ac:dyDescent="0.2">
      <c r="A4" s="207"/>
      <c r="B4" s="207"/>
      <c r="C4" s="207"/>
      <c r="D4" s="207"/>
      <c r="E4" s="207"/>
      <c r="F4" s="279" t="s">
        <v>552</v>
      </c>
      <c r="G4" s="279" t="s">
        <v>1831</v>
      </c>
      <c r="H4" s="279" t="s">
        <v>553</v>
      </c>
      <c r="I4" s="279" t="s">
        <v>1832</v>
      </c>
      <c r="J4" s="279" t="s">
        <v>1833</v>
      </c>
      <c r="K4" s="279" t="s">
        <v>1834</v>
      </c>
    </row>
    <row r="5" spans="1:11" ht="25.5" x14ac:dyDescent="0.2">
      <c r="A5" s="210"/>
      <c r="B5" s="210"/>
      <c r="C5" s="210"/>
      <c r="D5" s="280"/>
      <c r="E5" s="210"/>
      <c r="F5" s="153" t="s">
        <v>207</v>
      </c>
      <c r="G5" s="153" t="s">
        <v>208</v>
      </c>
      <c r="H5" s="153" t="s">
        <v>209</v>
      </c>
      <c r="I5" s="153" t="s">
        <v>210</v>
      </c>
      <c r="J5" s="153" t="s">
        <v>211</v>
      </c>
      <c r="K5" s="153" t="s">
        <v>212</v>
      </c>
    </row>
    <row r="6" spans="1:11" ht="25.5" x14ac:dyDescent="0.2">
      <c r="A6" s="213" t="s">
        <v>33</v>
      </c>
      <c r="B6" s="213" t="s">
        <v>967</v>
      </c>
      <c r="C6" s="213" t="s">
        <v>251</v>
      </c>
      <c r="D6" s="213" t="s">
        <v>252</v>
      </c>
      <c r="E6" s="224" t="s">
        <v>253</v>
      </c>
      <c r="F6" s="224" t="str">
        <f>_xlfn.XLOOKUP(F$4,Data!$A:$A,Data!$I:$I)</f>
        <v>Apeos Print C325 dw</v>
      </c>
      <c r="G6" s="215" t="str">
        <f>_xlfn.XLOOKUP(G$4,Data!$A:$A,Data!$I:$I)</f>
        <v>Not Offered</v>
      </c>
      <c r="H6" s="224" t="str">
        <f>_xlfn.XLOOKUP(H$4,Data!$A:$A,Data!$I:$I)</f>
        <v>Apeos Print C4030</v>
      </c>
      <c r="I6" s="215" t="str">
        <f>_xlfn.XLOOKUP(I$4,Data!$A:$A,Data!$I:$I)</f>
        <v>Not Offered</v>
      </c>
      <c r="J6" s="215" t="str">
        <f>_xlfn.XLOOKUP(J$4,Data!$A:$A,Data!$I:$I)</f>
        <v>Not Offered</v>
      </c>
      <c r="K6" s="215" t="str">
        <f>_xlfn.XLOOKUP(K$4,Data!$A:$A,Data!$I:$I)</f>
        <v>Not Offered</v>
      </c>
    </row>
    <row r="7" spans="1:11" ht="25.5" x14ac:dyDescent="0.2">
      <c r="A7" s="217" t="s">
        <v>352</v>
      </c>
      <c r="B7" s="281" t="s">
        <v>968</v>
      </c>
      <c r="C7" s="217" t="s">
        <v>969</v>
      </c>
      <c r="D7" s="261" t="s">
        <v>970</v>
      </c>
      <c r="E7" s="218">
        <v>236.31300000000005</v>
      </c>
      <c r="F7" s="219" t="s">
        <v>2</v>
      </c>
      <c r="G7" s="220"/>
      <c r="H7" s="219" t="s">
        <v>3</v>
      </c>
      <c r="I7" s="220"/>
      <c r="J7" s="220"/>
      <c r="K7" s="220"/>
    </row>
    <row r="8" spans="1:11" ht="25.5" x14ac:dyDescent="0.2">
      <c r="A8" s="217" t="s">
        <v>352</v>
      </c>
      <c r="B8" s="281" t="s">
        <v>968</v>
      </c>
      <c r="C8" s="221" t="s">
        <v>1200</v>
      </c>
      <c r="D8" s="282" t="s">
        <v>1284</v>
      </c>
      <c r="E8" s="218">
        <v>271.81</v>
      </c>
      <c r="F8" s="219" t="s">
        <v>3</v>
      </c>
      <c r="G8" s="220"/>
      <c r="H8" s="219" t="s">
        <v>2</v>
      </c>
      <c r="I8" s="220"/>
      <c r="J8" s="220"/>
      <c r="K8" s="220"/>
    </row>
    <row r="9" spans="1:11" ht="25.5" x14ac:dyDescent="0.2">
      <c r="A9" s="217" t="s">
        <v>352</v>
      </c>
      <c r="B9" s="281" t="s">
        <v>254</v>
      </c>
      <c r="C9" s="221" t="s">
        <v>1285</v>
      </c>
      <c r="D9" s="282" t="s">
        <v>1286</v>
      </c>
      <c r="E9" s="218">
        <v>378.07</v>
      </c>
      <c r="F9" s="219" t="s">
        <v>3</v>
      </c>
      <c r="G9" s="220"/>
      <c r="H9" s="219" t="s">
        <v>2</v>
      </c>
      <c r="I9" s="220"/>
      <c r="J9" s="220"/>
      <c r="K9" s="220"/>
    </row>
    <row r="10" spans="1:11" ht="25.5" x14ac:dyDescent="0.2">
      <c r="A10" s="217" t="s">
        <v>352</v>
      </c>
      <c r="B10" s="281" t="s">
        <v>254</v>
      </c>
      <c r="C10" s="221" t="s">
        <v>1287</v>
      </c>
      <c r="D10" s="282" t="s">
        <v>1288</v>
      </c>
      <c r="E10" s="218">
        <v>300.68500000000006</v>
      </c>
      <c r="F10" s="219" t="s">
        <v>3</v>
      </c>
      <c r="G10" s="220"/>
      <c r="H10" s="219" t="s">
        <v>2</v>
      </c>
      <c r="I10" s="220"/>
      <c r="J10" s="220"/>
      <c r="K10" s="220"/>
    </row>
    <row r="11" spans="1:11" ht="63.75" x14ac:dyDescent="0.2">
      <c r="A11" s="217" t="s">
        <v>352</v>
      </c>
      <c r="B11" s="281" t="s">
        <v>984</v>
      </c>
      <c r="C11" s="221" t="s">
        <v>1289</v>
      </c>
      <c r="D11" s="282" t="s">
        <v>1290</v>
      </c>
      <c r="E11" s="218">
        <v>630.63</v>
      </c>
      <c r="F11" s="219" t="s">
        <v>3</v>
      </c>
      <c r="G11" s="220"/>
      <c r="H11" s="219" t="s">
        <v>2</v>
      </c>
      <c r="I11" s="220"/>
      <c r="J11" s="220"/>
      <c r="K11" s="220"/>
    </row>
    <row r="12" spans="1:11" ht="25.5" x14ac:dyDescent="0.2">
      <c r="A12" s="217" t="s">
        <v>352</v>
      </c>
      <c r="B12" s="281" t="s">
        <v>984</v>
      </c>
      <c r="C12" s="217" t="s">
        <v>1291</v>
      </c>
      <c r="D12" s="282" t="s">
        <v>1292</v>
      </c>
      <c r="E12" s="218">
        <v>242.55</v>
      </c>
      <c r="F12" s="219" t="s">
        <v>3</v>
      </c>
      <c r="G12" s="220"/>
      <c r="H12" s="219" t="s">
        <v>2</v>
      </c>
      <c r="I12" s="220"/>
      <c r="J12" s="220"/>
      <c r="K12" s="220"/>
    </row>
    <row r="13" spans="1:11" ht="25.5" x14ac:dyDescent="0.2">
      <c r="A13" s="283" t="s">
        <v>352</v>
      </c>
      <c r="B13" s="284" t="s">
        <v>1293</v>
      </c>
      <c r="C13" s="283"/>
      <c r="D13" s="254" t="s">
        <v>1294</v>
      </c>
      <c r="E13" s="285" t="s">
        <v>1</v>
      </c>
      <c r="F13" s="234" t="s">
        <v>1</v>
      </c>
      <c r="G13" s="233"/>
      <c r="H13" s="234" t="s">
        <v>1</v>
      </c>
      <c r="I13" s="233"/>
      <c r="J13" s="233"/>
      <c r="K13" s="233"/>
    </row>
    <row r="14" spans="1:11" s="209" customFormat="1" ht="15.95" customHeight="1" x14ac:dyDescent="0.2">
      <c r="A14" s="255"/>
      <c r="B14" s="255"/>
      <c r="C14" s="255"/>
      <c r="D14" s="263"/>
      <c r="E14" s="286"/>
      <c r="F14" s="279" t="s">
        <v>1862</v>
      </c>
      <c r="G14" s="279" t="s">
        <v>1864</v>
      </c>
      <c r="H14" s="279" t="s">
        <v>1863</v>
      </c>
      <c r="I14" s="279" t="s">
        <v>1865</v>
      </c>
      <c r="J14" s="279" t="s">
        <v>1866</v>
      </c>
      <c r="K14" s="279" t="s">
        <v>1867</v>
      </c>
    </row>
    <row r="15" spans="1:11" ht="25.5" x14ac:dyDescent="0.2">
      <c r="A15" s="213" t="s">
        <v>9</v>
      </c>
      <c r="B15" s="213" t="s">
        <v>967</v>
      </c>
      <c r="C15" s="213" t="s">
        <v>251</v>
      </c>
      <c r="D15" s="213" t="s">
        <v>252</v>
      </c>
      <c r="E15" s="213" t="s">
        <v>253</v>
      </c>
      <c r="F15" s="213" t="str">
        <f>_xlfn.XLOOKUP(F$14,Data!$A:$A,Data!$I:$I)</f>
        <v>bizhub C3301i</v>
      </c>
      <c r="G15" s="213" t="str">
        <f>_xlfn.XLOOKUP(G$14,Data!$A:$A,Data!$I:$I)</f>
        <v>bizhub C4001i</v>
      </c>
      <c r="H15" s="215" t="str">
        <f>_xlfn.XLOOKUP(H$14,Data!$A:$A,Data!$I:$I)</f>
        <v>Not Offered</v>
      </c>
      <c r="I15" s="215" t="str">
        <f>_xlfn.XLOOKUP(I$14,Data!$A:$A,Data!$I:$I)</f>
        <v>Not Offered</v>
      </c>
      <c r="J15" s="215" t="str">
        <f>_xlfn.XLOOKUP(J$14,Data!$A:$A,Data!$I:$I)</f>
        <v>Not Offered</v>
      </c>
      <c r="K15" s="215" t="str">
        <f>_xlfn.XLOOKUP(K$14,Data!$A:$A,Data!$I:$I)</f>
        <v>Not Offered</v>
      </c>
    </row>
    <row r="16" spans="1:11" x14ac:dyDescent="0.2">
      <c r="A16" s="217" t="s">
        <v>9</v>
      </c>
      <c r="B16" s="281" t="s">
        <v>968</v>
      </c>
      <c r="C16" s="217" t="s">
        <v>1018</v>
      </c>
      <c r="D16" s="252" t="s">
        <v>376</v>
      </c>
      <c r="E16" s="218">
        <v>144.77000000000001</v>
      </c>
      <c r="F16" s="219" t="s">
        <v>2</v>
      </c>
      <c r="G16" s="219" t="s">
        <v>2</v>
      </c>
      <c r="H16" s="220"/>
      <c r="I16" s="220"/>
      <c r="J16" s="220"/>
      <c r="K16" s="220"/>
    </row>
    <row r="17" spans="1:11" x14ac:dyDescent="0.2">
      <c r="A17" s="217" t="s">
        <v>9</v>
      </c>
      <c r="B17" s="281" t="s">
        <v>968</v>
      </c>
      <c r="C17" s="217" t="s">
        <v>374</v>
      </c>
      <c r="D17" s="261" t="s">
        <v>375</v>
      </c>
      <c r="E17" s="218">
        <v>174.2</v>
      </c>
      <c r="F17" s="219" t="s">
        <v>2</v>
      </c>
      <c r="G17" s="234" t="s">
        <v>2</v>
      </c>
      <c r="H17" s="220"/>
      <c r="I17" s="220"/>
      <c r="J17" s="220"/>
      <c r="K17" s="220"/>
    </row>
    <row r="18" spans="1:11" x14ac:dyDescent="0.2">
      <c r="A18" s="217" t="s">
        <v>9</v>
      </c>
      <c r="B18" s="281" t="s">
        <v>968</v>
      </c>
      <c r="C18" s="217" t="s">
        <v>1019</v>
      </c>
      <c r="D18" s="261" t="s">
        <v>1028</v>
      </c>
      <c r="E18" s="218">
        <v>94.16</v>
      </c>
      <c r="F18" s="219" t="s">
        <v>2</v>
      </c>
      <c r="G18" s="234" t="s">
        <v>2</v>
      </c>
      <c r="H18" s="220"/>
      <c r="I18" s="220"/>
      <c r="J18" s="220"/>
      <c r="K18" s="220"/>
    </row>
    <row r="19" spans="1:11" x14ac:dyDescent="0.2">
      <c r="A19" s="217" t="s">
        <v>9</v>
      </c>
      <c r="B19" s="281" t="s">
        <v>975</v>
      </c>
      <c r="C19" s="217" t="s">
        <v>1020</v>
      </c>
      <c r="D19" s="261" t="s">
        <v>1029</v>
      </c>
      <c r="E19" s="218">
        <v>187.14</v>
      </c>
      <c r="F19" s="219" t="s">
        <v>2</v>
      </c>
      <c r="G19" s="234" t="s">
        <v>2</v>
      </c>
      <c r="H19" s="220"/>
      <c r="I19" s="220"/>
      <c r="J19" s="220"/>
      <c r="K19" s="220"/>
    </row>
    <row r="20" spans="1:11" x14ac:dyDescent="0.2">
      <c r="A20" s="217" t="s">
        <v>9</v>
      </c>
      <c r="B20" s="281" t="s">
        <v>1017</v>
      </c>
      <c r="C20" s="217" t="s">
        <v>1021</v>
      </c>
      <c r="D20" s="261" t="s">
        <v>1030</v>
      </c>
      <c r="E20" s="218">
        <v>111.82</v>
      </c>
      <c r="F20" s="219" t="s">
        <v>2</v>
      </c>
      <c r="G20" s="234" t="s">
        <v>2</v>
      </c>
      <c r="H20" s="220"/>
      <c r="I20" s="220"/>
      <c r="J20" s="220"/>
      <c r="K20" s="220"/>
    </row>
    <row r="21" spans="1:11" x14ac:dyDescent="0.2">
      <c r="A21" s="217" t="s">
        <v>9</v>
      </c>
      <c r="B21" s="281" t="s">
        <v>1017</v>
      </c>
      <c r="C21" s="217" t="s">
        <v>1022</v>
      </c>
      <c r="D21" s="261" t="s">
        <v>1031</v>
      </c>
      <c r="E21" s="218">
        <v>151.83000000000001</v>
      </c>
      <c r="F21" s="219" t="s">
        <v>2</v>
      </c>
      <c r="G21" s="234" t="s">
        <v>2</v>
      </c>
      <c r="H21" s="220"/>
      <c r="I21" s="220"/>
      <c r="J21" s="220"/>
      <c r="K21" s="220"/>
    </row>
    <row r="22" spans="1:11" x14ac:dyDescent="0.2">
      <c r="A22" s="217" t="s">
        <v>9</v>
      </c>
      <c r="B22" s="281" t="s">
        <v>1017</v>
      </c>
      <c r="C22" s="217" t="s">
        <v>1023</v>
      </c>
      <c r="D22" s="261" t="s">
        <v>1032</v>
      </c>
      <c r="E22" s="218">
        <v>135.36000000000001</v>
      </c>
      <c r="F22" s="219" t="s">
        <v>2</v>
      </c>
      <c r="G22" s="234" t="s">
        <v>2</v>
      </c>
      <c r="H22" s="220"/>
      <c r="I22" s="220"/>
      <c r="J22" s="220"/>
      <c r="K22" s="220"/>
    </row>
    <row r="23" spans="1:11" x14ac:dyDescent="0.2">
      <c r="A23" s="217" t="s">
        <v>9</v>
      </c>
      <c r="B23" s="281" t="s">
        <v>1017</v>
      </c>
      <c r="C23" s="217" t="s">
        <v>1024</v>
      </c>
      <c r="D23" s="261" t="s">
        <v>1033</v>
      </c>
      <c r="E23" s="218">
        <v>339.12</v>
      </c>
      <c r="F23" s="219" t="s">
        <v>2</v>
      </c>
      <c r="G23" s="234" t="s">
        <v>2</v>
      </c>
      <c r="H23" s="220"/>
      <c r="I23" s="220"/>
      <c r="J23" s="220"/>
      <c r="K23" s="220"/>
    </row>
    <row r="24" spans="1:11" x14ac:dyDescent="0.2">
      <c r="A24" s="217" t="s">
        <v>9</v>
      </c>
      <c r="B24" s="281" t="s">
        <v>1017</v>
      </c>
      <c r="C24" s="217" t="s">
        <v>1025</v>
      </c>
      <c r="D24" s="261" t="s">
        <v>1034</v>
      </c>
      <c r="E24" s="218">
        <v>70.62</v>
      </c>
      <c r="F24" s="219" t="s">
        <v>2</v>
      </c>
      <c r="G24" s="234" t="s">
        <v>2</v>
      </c>
      <c r="H24" s="220"/>
      <c r="I24" s="220"/>
      <c r="J24" s="220"/>
      <c r="K24" s="220"/>
    </row>
    <row r="25" spans="1:11" ht="25.5" x14ac:dyDescent="0.2">
      <c r="A25" s="217" t="s">
        <v>9</v>
      </c>
      <c r="B25" s="281" t="s">
        <v>1017</v>
      </c>
      <c r="C25" s="217" t="s">
        <v>1026</v>
      </c>
      <c r="D25" s="261" t="s">
        <v>1035</v>
      </c>
      <c r="E25" s="218">
        <v>45.9</v>
      </c>
      <c r="F25" s="219" t="s">
        <v>2</v>
      </c>
      <c r="G25" s="234" t="s">
        <v>2</v>
      </c>
      <c r="H25" s="220"/>
      <c r="I25" s="220"/>
      <c r="J25" s="220"/>
      <c r="K25" s="220"/>
    </row>
    <row r="26" spans="1:11" x14ac:dyDescent="0.2">
      <c r="A26" s="217" t="s">
        <v>9</v>
      </c>
      <c r="B26" s="281" t="s">
        <v>1017</v>
      </c>
      <c r="C26" s="217" t="s">
        <v>1027</v>
      </c>
      <c r="D26" s="261" t="s">
        <v>1036</v>
      </c>
      <c r="E26" s="218">
        <v>85.34</v>
      </c>
      <c r="F26" s="219" t="s">
        <v>2</v>
      </c>
      <c r="G26" s="234" t="s">
        <v>2</v>
      </c>
      <c r="H26" s="220"/>
      <c r="I26" s="220"/>
      <c r="J26" s="220"/>
      <c r="K26" s="220"/>
    </row>
    <row r="27" spans="1:11" x14ac:dyDescent="0.2">
      <c r="A27" s="283" t="s">
        <v>9</v>
      </c>
      <c r="B27" s="284" t="s">
        <v>1017</v>
      </c>
      <c r="C27" s="283" t="s">
        <v>377</v>
      </c>
      <c r="D27" s="254" t="s">
        <v>378</v>
      </c>
      <c r="E27" s="285">
        <v>84.74</v>
      </c>
      <c r="F27" s="234" t="s">
        <v>2</v>
      </c>
      <c r="G27" s="234" t="s">
        <v>2</v>
      </c>
      <c r="H27" s="233"/>
      <c r="I27" s="233"/>
      <c r="J27" s="233"/>
      <c r="K27" s="233"/>
    </row>
    <row r="28" spans="1:11" s="209" customFormat="1" ht="17.100000000000001" customHeight="1" x14ac:dyDescent="0.2">
      <c r="A28" s="255"/>
      <c r="B28" s="255"/>
      <c r="C28" s="255"/>
      <c r="D28" s="263"/>
      <c r="E28" s="286"/>
      <c r="F28" s="279" t="s">
        <v>1470</v>
      </c>
      <c r="G28" s="279" t="s">
        <v>1471</v>
      </c>
      <c r="H28" s="279" t="s">
        <v>1472</v>
      </c>
      <c r="I28" s="279" t="s">
        <v>1473</v>
      </c>
      <c r="J28" s="279" t="s">
        <v>1474</v>
      </c>
      <c r="K28" s="279" t="s">
        <v>1883</v>
      </c>
    </row>
    <row r="29" spans="1:11" ht="25.5" x14ac:dyDescent="0.2">
      <c r="A29" s="213" t="s">
        <v>7</v>
      </c>
      <c r="B29" s="213" t="s">
        <v>967</v>
      </c>
      <c r="C29" s="213" t="s">
        <v>251</v>
      </c>
      <c r="D29" s="213" t="s">
        <v>252</v>
      </c>
      <c r="E29" s="224" t="s">
        <v>253</v>
      </c>
      <c r="F29" s="224" t="str">
        <f>_xlfn.XLOOKUP(F$28,Data!$A:$A,Data!$I:$I)</f>
        <v>ECOSYS PA2600CX</v>
      </c>
      <c r="G29" s="224" t="str">
        <f>_xlfn.XLOOKUP(G$28,Data!$A:$A,Data!$I:$I)</f>
        <v>ECOSYS PA3500cx</v>
      </c>
      <c r="H29" s="224" t="str">
        <f>_xlfn.XLOOKUP(H$28,Data!$A:$A,Data!$I:$I)</f>
        <v>ECOSYS PA4000cx</v>
      </c>
      <c r="I29" s="224" t="str">
        <f>_xlfn.XLOOKUP(I$28,Data!$A:$A,Data!$I:$I)</f>
        <v>ECOSYS PA4500cx</v>
      </c>
      <c r="J29" s="224" t="str">
        <f>_xlfn.XLOOKUP(J$28,Data!$A:$A,Data!$I:$I)</f>
        <v>ECOSYS P8060cdn</v>
      </c>
      <c r="K29" s="215" t="str">
        <f>_xlfn.XLOOKUP(K$28,Data!$A:$A,Data!$I:$I)</f>
        <v>Not offered</v>
      </c>
    </row>
    <row r="30" spans="1:11" x14ac:dyDescent="0.2">
      <c r="A30" s="281" t="s">
        <v>7</v>
      </c>
      <c r="B30" s="281" t="s">
        <v>1012</v>
      </c>
      <c r="C30" s="217" t="s">
        <v>1665</v>
      </c>
      <c r="D30" s="261" t="s">
        <v>1671</v>
      </c>
      <c r="E30" s="218">
        <v>111.1</v>
      </c>
      <c r="F30" s="287" t="s">
        <v>3</v>
      </c>
      <c r="G30" s="287" t="s">
        <v>3</v>
      </c>
      <c r="H30" s="287" t="s">
        <v>3</v>
      </c>
      <c r="I30" s="287" t="s">
        <v>3</v>
      </c>
      <c r="J30" s="287" t="s">
        <v>3</v>
      </c>
      <c r="K30" s="220"/>
    </row>
    <row r="31" spans="1:11" x14ac:dyDescent="0.2">
      <c r="A31" s="281" t="s">
        <v>7</v>
      </c>
      <c r="B31" s="281" t="s">
        <v>1012</v>
      </c>
      <c r="C31" s="217" t="s">
        <v>1666</v>
      </c>
      <c r="D31" s="261" t="s">
        <v>1672</v>
      </c>
      <c r="E31" s="218">
        <v>149.6</v>
      </c>
      <c r="F31" s="287" t="s">
        <v>3</v>
      </c>
      <c r="G31" s="287" t="s">
        <v>3</v>
      </c>
      <c r="H31" s="287" t="s">
        <v>3</v>
      </c>
      <c r="I31" s="287" t="s">
        <v>3</v>
      </c>
      <c r="J31" s="287" t="s">
        <v>3</v>
      </c>
      <c r="K31" s="220"/>
    </row>
    <row r="32" spans="1:11" x14ac:dyDescent="0.2">
      <c r="A32" s="281" t="s">
        <v>7</v>
      </c>
      <c r="B32" s="281" t="s">
        <v>1012</v>
      </c>
      <c r="C32" s="217" t="s">
        <v>1577</v>
      </c>
      <c r="D32" s="261" t="s">
        <v>1586</v>
      </c>
      <c r="E32" s="218">
        <v>210.1</v>
      </c>
      <c r="F32" s="287" t="s">
        <v>3</v>
      </c>
      <c r="G32" s="287" t="s">
        <v>3</v>
      </c>
      <c r="H32" s="287" t="s">
        <v>2</v>
      </c>
      <c r="I32" s="287" t="s">
        <v>2</v>
      </c>
      <c r="J32" s="287" t="s">
        <v>3</v>
      </c>
      <c r="K32" s="220"/>
    </row>
    <row r="33" spans="1:11" x14ac:dyDescent="0.2">
      <c r="A33" s="281" t="s">
        <v>7</v>
      </c>
      <c r="B33" s="281" t="s">
        <v>1012</v>
      </c>
      <c r="C33" s="217" t="s">
        <v>1578</v>
      </c>
      <c r="D33" s="261" t="s">
        <v>1587</v>
      </c>
      <c r="E33" s="218">
        <v>276.10000000000002</v>
      </c>
      <c r="F33" s="287" t="s">
        <v>3</v>
      </c>
      <c r="G33" s="287" t="s">
        <v>3</v>
      </c>
      <c r="H33" s="287" t="s">
        <v>2</v>
      </c>
      <c r="I33" s="287" t="s">
        <v>2</v>
      </c>
      <c r="J33" s="287" t="s">
        <v>3</v>
      </c>
      <c r="K33" s="220"/>
    </row>
    <row r="34" spans="1:11" x14ac:dyDescent="0.2">
      <c r="A34" s="281" t="s">
        <v>7</v>
      </c>
      <c r="B34" s="281" t="s">
        <v>968</v>
      </c>
      <c r="C34" s="217" t="s">
        <v>1667</v>
      </c>
      <c r="D34" s="261" t="s">
        <v>1673</v>
      </c>
      <c r="E34" s="218">
        <v>190.5</v>
      </c>
      <c r="F34" s="287" t="s">
        <v>2</v>
      </c>
      <c r="G34" s="287" t="s">
        <v>3</v>
      </c>
      <c r="H34" s="287" t="s">
        <v>3</v>
      </c>
      <c r="I34" s="287" t="s">
        <v>3</v>
      </c>
      <c r="J34" s="287" t="s">
        <v>3</v>
      </c>
      <c r="K34" s="220"/>
    </row>
    <row r="35" spans="1:11" x14ac:dyDescent="0.2">
      <c r="A35" s="281" t="s">
        <v>7</v>
      </c>
      <c r="B35" s="281" t="s">
        <v>968</v>
      </c>
      <c r="C35" s="217" t="s">
        <v>1579</v>
      </c>
      <c r="D35" s="261" t="s">
        <v>1674</v>
      </c>
      <c r="E35" s="218">
        <v>333.3</v>
      </c>
      <c r="F35" s="287" t="s">
        <v>3</v>
      </c>
      <c r="G35" s="287" t="s">
        <v>2</v>
      </c>
      <c r="H35" s="287" t="s">
        <v>2</v>
      </c>
      <c r="I35" s="287" t="s">
        <v>2</v>
      </c>
      <c r="J35" s="287" t="s">
        <v>3</v>
      </c>
      <c r="K35" s="220"/>
    </row>
    <row r="36" spans="1:11" x14ac:dyDescent="0.2">
      <c r="A36" s="281" t="s">
        <v>7</v>
      </c>
      <c r="B36" s="281" t="s">
        <v>968</v>
      </c>
      <c r="C36" s="217" t="s">
        <v>1668</v>
      </c>
      <c r="D36" s="261" t="s">
        <v>1675</v>
      </c>
      <c r="E36" s="218">
        <v>264</v>
      </c>
      <c r="F36" s="287" t="s">
        <v>3</v>
      </c>
      <c r="G36" s="287" t="s">
        <v>3</v>
      </c>
      <c r="H36" s="287" t="s">
        <v>3</v>
      </c>
      <c r="I36" s="287" t="s">
        <v>3</v>
      </c>
      <c r="J36" s="287" t="s">
        <v>3</v>
      </c>
      <c r="K36" s="220"/>
    </row>
    <row r="37" spans="1:11" x14ac:dyDescent="0.2">
      <c r="A37" s="281" t="s">
        <v>7</v>
      </c>
      <c r="B37" s="281" t="s">
        <v>968</v>
      </c>
      <c r="C37" s="217" t="s">
        <v>1669</v>
      </c>
      <c r="D37" s="261" t="s">
        <v>1676</v>
      </c>
      <c r="E37" s="218">
        <v>573.1</v>
      </c>
      <c r="F37" s="287" t="s">
        <v>3</v>
      </c>
      <c r="G37" s="287" t="s">
        <v>3</v>
      </c>
      <c r="H37" s="287" t="s">
        <v>3</v>
      </c>
      <c r="I37" s="287" t="s">
        <v>3</v>
      </c>
      <c r="J37" s="287" t="s">
        <v>2</v>
      </c>
      <c r="K37" s="220"/>
    </row>
    <row r="38" spans="1:11" x14ac:dyDescent="0.2">
      <c r="A38" s="281" t="s">
        <v>7</v>
      </c>
      <c r="B38" s="281" t="s">
        <v>968</v>
      </c>
      <c r="C38" s="217" t="s">
        <v>1670</v>
      </c>
      <c r="D38" s="261" t="s">
        <v>1677</v>
      </c>
      <c r="E38" s="218">
        <v>726</v>
      </c>
      <c r="F38" s="287" t="s">
        <v>3</v>
      </c>
      <c r="G38" s="287" t="s">
        <v>3</v>
      </c>
      <c r="H38" s="287" t="s">
        <v>3</v>
      </c>
      <c r="I38" s="287" t="s">
        <v>3</v>
      </c>
      <c r="J38" s="287" t="s">
        <v>2</v>
      </c>
      <c r="K38" s="220"/>
    </row>
    <row r="39" spans="1:11" x14ac:dyDescent="0.2">
      <c r="A39" s="281" t="s">
        <v>7</v>
      </c>
      <c r="B39" s="281" t="s">
        <v>968</v>
      </c>
      <c r="C39" s="217" t="s">
        <v>1582</v>
      </c>
      <c r="D39" s="261" t="s">
        <v>1678</v>
      </c>
      <c r="E39" s="218">
        <v>638</v>
      </c>
      <c r="F39" s="287" t="s">
        <v>3</v>
      </c>
      <c r="G39" s="287" t="s">
        <v>3</v>
      </c>
      <c r="H39" s="287" t="s">
        <v>3</v>
      </c>
      <c r="I39" s="287" t="s">
        <v>3</v>
      </c>
      <c r="J39" s="287" t="s">
        <v>2</v>
      </c>
      <c r="K39" s="220"/>
    </row>
    <row r="40" spans="1:11" x14ac:dyDescent="0.2">
      <c r="A40" s="281" t="s">
        <v>7</v>
      </c>
      <c r="B40" s="281" t="s">
        <v>983</v>
      </c>
      <c r="C40" s="217" t="s">
        <v>1615</v>
      </c>
      <c r="D40" s="261" t="s">
        <v>1679</v>
      </c>
      <c r="E40" s="218">
        <v>429</v>
      </c>
      <c r="F40" s="287" t="s">
        <v>3</v>
      </c>
      <c r="G40" s="287" t="s">
        <v>2</v>
      </c>
      <c r="H40" s="287" t="s">
        <v>2</v>
      </c>
      <c r="I40" s="287" t="s">
        <v>2</v>
      </c>
      <c r="J40" s="287" t="s">
        <v>3</v>
      </c>
      <c r="K40" s="220"/>
    </row>
    <row r="41" spans="1:11" x14ac:dyDescent="0.2">
      <c r="A41" s="281" t="s">
        <v>7</v>
      </c>
      <c r="B41" s="281" t="s">
        <v>983</v>
      </c>
      <c r="C41" s="217" t="s">
        <v>1683</v>
      </c>
      <c r="D41" s="261" t="s">
        <v>1680</v>
      </c>
      <c r="E41" s="218">
        <v>506</v>
      </c>
      <c r="F41" s="287" t="s">
        <v>3</v>
      </c>
      <c r="G41" s="287" t="s">
        <v>2</v>
      </c>
      <c r="H41" s="287" t="s">
        <v>2</v>
      </c>
      <c r="I41" s="287" t="s">
        <v>2</v>
      </c>
      <c r="J41" s="287" t="s">
        <v>3</v>
      </c>
      <c r="K41" s="220"/>
    </row>
    <row r="42" spans="1:11" x14ac:dyDescent="0.2">
      <c r="A42" s="281" t="s">
        <v>7</v>
      </c>
      <c r="B42" s="281" t="s">
        <v>983</v>
      </c>
      <c r="C42" s="217" t="s">
        <v>1617</v>
      </c>
      <c r="D42" s="261" t="s">
        <v>1681</v>
      </c>
      <c r="E42" s="218">
        <v>572</v>
      </c>
      <c r="F42" s="287" t="s">
        <v>3</v>
      </c>
      <c r="G42" s="287" t="s">
        <v>2</v>
      </c>
      <c r="H42" s="287" t="s">
        <v>2</v>
      </c>
      <c r="I42" s="287" t="s">
        <v>2</v>
      </c>
      <c r="J42" s="287" t="s">
        <v>3</v>
      </c>
      <c r="K42" s="220"/>
    </row>
    <row r="43" spans="1:11" x14ac:dyDescent="0.2">
      <c r="A43" s="281" t="s">
        <v>7</v>
      </c>
      <c r="B43" s="281" t="s">
        <v>983</v>
      </c>
      <c r="C43" s="217" t="s">
        <v>1684</v>
      </c>
      <c r="D43" s="261" t="s">
        <v>1682</v>
      </c>
      <c r="E43" s="218">
        <v>26.95</v>
      </c>
      <c r="F43" s="287" t="s">
        <v>3</v>
      </c>
      <c r="G43" s="287" t="s">
        <v>2</v>
      </c>
      <c r="H43" s="287" t="s">
        <v>2</v>
      </c>
      <c r="I43" s="287" t="s">
        <v>2</v>
      </c>
      <c r="J43" s="287" t="s">
        <v>3</v>
      </c>
      <c r="K43" s="220"/>
    </row>
    <row r="44" spans="1:11" x14ac:dyDescent="0.2">
      <c r="A44" s="281" t="s">
        <v>7</v>
      </c>
      <c r="B44" s="281" t="s">
        <v>984</v>
      </c>
      <c r="C44" s="217" t="s">
        <v>1685</v>
      </c>
      <c r="D44" s="261" t="s">
        <v>1686</v>
      </c>
      <c r="E44" s="218">
        <v>461.45</v>
      </c>
      <c r="F44" s="287" t="s">
        <v>3</v>
      </c>
      <c r="G44" s="287" t="s">
        <v>3</v>
      </c>
      <c r="H44" s="287" t="s">
        <v>3</v>
      </c>
      <c r="I44" s="287" t="s">
        <v>3</v>
      </c>
      <c r="J44" s="287" t="s">
        <v>2</v>
      </c>
      <c r="K44" s="220"/>
    </row>
    <row r="45" spans="1:11" ht="25.5" x14ac:dyDescent="0.2">
      <c r="A45" s="281" t="s">
        <v>7</v>
      </c>
      <c r="B45" s="281" t="s">
        <v>1197</v>
      </c>
      <c r="C45" s="217" t="s">
        <v>1632</v>
      </c>
      <c r="D45" s="261" t="s">
        <v>1699</v>
      </c>
      <c r="E45" s="218">
        <v>157.30000000000001</v>
      </c>
      <c r="F45" s="287" t="s">
        <v>3</v>
      </c>
      <c r="G45" s="287" t="s">
        <v>2</v>
      </c>
      <c r="H45" s="182" t="s">
        <v>2</v>
      </c>
      <c r="I45" s="287" t="s">
        <v>2</v>
      </c>
      <c r="J45" s="287" t="s">
        <v>2</v>
      </c>
      <c r="K45" s="220"/>
    </row>
    <row r="46" spans="1:11" ht="25.5" x14ac:dyDescent="0.2">
      <c r="A46" s="281" t="s">
        <v>7</v>
      </c>
      <c r="B46" s="281" t="s">
        <v>1197</v>
      </c>
      <c r="C46" s="217" t="s">
        <v>1687</v>
      </c>
      <c r="D46" s="261" t="s">
        <v>1700</v>
      </c>
      <c r="E46" s="218">
        <v>124.3</v>
      </c>
      <c r="F46" s="287" t="s">
        <v>3</v>
      </c>
      <c r="G46" s="287" t="s">
        <v>3</v>
      </c>
      <c r="H46" s="182" t="s">
        <v>3</v>
      </c>
      <c r="I46" s="287" t="s">
        <v>3</v>
      </c>
      <c r="J46" s="287" t="s">
        <v>3</v>
      </c>
      <c r="K46" s="220"/>
    </row>
    <row r="47" spans="1:11" ht="25.5" x14ac:dyDescent="0.2">
      <c r="A47" s="281" t="s">
        <v>7</v>
      </c>
      <c r="B47" s="281" t="s">
        <v>1197</v>
      </c>
      <c r="C47" s="217" t="s">
        <v>1688</v>
      </c>
      <c r="D47" s="261" t="s">
        <v>1701</v>
      </c>
      <c r="E47" s="218">
        <v>258.5</v>
      </c>
      <c r="F47" s="287" t="s">
        <v>3</v>
      </c>
      <c r="G47" s="287" t="s">
        <v>2</v>
      </c>
      <c r="H47" s="182" t="s">
        <v>2</v>
      </c>
      <c r="I47" s="287" t="s">
        <v>2</v>
      </c>
      <c r="J47" s="287" t="s">
        <v>3</v>
      </c>
      <c r="K47" s="220"/>
    </row>
    <row r="48" spans="1:11" ht="25.5" x14ac:dyDescent="0.2">
      <c r="A48" s="281" t="s">
        <v>7</v>
      </c>
      <c r="B48" s="281" t="s">
        <v>1197</v>
      </c>
      <c r="C48" s="217" t="s">
        <v>1623</v>
      </c>
      <c r="D48" s="261" t="s">
        <v>1637</v>
      </c>
      <c r="E48" s="218">
        <v>145.19999999999999</v>
      </c>
      <c r="F48" s="287" t="s">
        <v>3</v>
      </c>
      <c r="G48" s="287" t="s">
        <v>3</v>
      </c>
      <c r="H48" s="182" t="s">
        <v>3</v>
      </c>
      <c r="I48" s="287" t="s">
        <v>3</v>
      </c>
      <c r="J48" s="287" t="s">
        <v>2</v>
      </c>
      <c r="K48" s="220"/>
    </row>
    <row r="49" spans="1:11" ht="25.5" x14ac:dyDescent="0.2">
      <c r="A49" s="281" t="s">
        <v>7</v>
      </c>
      <c r="B49" s="281" t="s">
        <v>1197</v>
      </c>
      <c r="C49" s="217" t="s">
        <v>1689</v>
      </c>
      <c r="D49" s="261" t="s">
        <v>1702</v>
      </c>
      <c r="E49" s="218">
        <v>143</v>
      </c>
      <c r="F49" s="287" t="s">
        <v>2</v>
      </c>
      <c r="G49" s="287" t="s">
        <v>3</v>
      </c>
      <c r="H49" s="182" t="s">
        <v>3</v>
      </c>
      <c r="I49" s="287" t="s">
        <v>3</v>
      </c>
      <c r="J49" s="287" t="s">
        <v>3</v>
      </c>
      <c r="K49" s="220"/>
    </row>
    <row r="50" spans="1:11" ht="25.5" x14ac:dyDescent="0.2">
      <c r="A50" s="281" t="s">
        <v>7</v>
      </c>
      <c r="B50" s="281" t="s">
        <v>1197</v>
      </c>
      <c r="C50" s="217" t="s">
        <v>1690</v>
      </c>
      <c r="D50" s="261" t="s">
        <v>1703</v>
      </c>
      <c r="E50" s="218">
        <v>211.2</v>
      </c>
      <c r="F50" s="287" t="s">
        <v>2</v>
      </c>
      <c r="G50" s="287" t="s">
        <v>3</v>
      </c>
      <c r="H50" s="182" t="s">
        <v>3</v>
      </c>
      <c r="I50" s="287" t="s">
        <v>3</v>
      </c>
      <c r="J50" s="287" t="s">
        <v>3</v>
      </c>
      <c r="K50" s="220"/>
    </row>
    <row r="51" spans="1:11" ht="25.5" x14ac:dyDescent="0.2">
      <c r="A51" s="281" t="s">
        <v>7</v>
      </c>
      <c r="B51" s="281" t="s">
        <v>1197</v>
      </c>
      <c r="C51" s="217" t="s">
        <v>1691</v>
      </c>
      <c r="D51" s="261" t="s">
        <v>1704</v>
      </c>
      <c r="E51" s="218">
        <v>132</v>
      </c>
      <c r="F51" s="287" t="s">
        <v>3</v>
      </c>
      <c r="G51" s="287" t="s">
        <v>3</v>
      </c>
      <c r="H51" s="182" t="s">
        <v>3</v>
      </c>
      <c r="I51" s="287" t="s">
        <v>3</v>
      </c>
      <c r="J51" s="287" t="s">
        <v>3</v>
      </c>
      <c r="K51" s="220"/>
    </row>
    <row r="52" spans="1:11" ht="25.5" x14ac:dyDescent="0.2">
      <c r="A52" s="281" t="s">
        <v>7</v>
      </c>
      <c r="B52" s="281" t="s">
        <v>1197</v>
      </c>
      <c r="C52" s="217" t="s">
        <v>1692</v>
      </c>
      <c r="D52" s="261" t="s">
        <v>1705</v>
      </c>
      <c r="E52" s="218">
        <v>264</v>
      </c>
      <c r="F52" s="287" t="s">
        <v>3</v>
      </c>
      <c r="G52" s="287" t="s">
        <v>3</v>
      </c>
      <c r="H52" s="182" t="s">
        <v>3</v>
      </c>
      <c r="I52" s="287" t="s">
        <v>3</v>
      </c>
      <c r="J52" s="287" t="s">
        <v>3</v>
      </c>
      <c r="K52" s="220"/>
    </row>
    <row r="53" spans="1:11" ht="25.5" x14ac:dyDescent="0.2">
      <c r="A53" s="281" t="s">
        <v>7</v>
      </c>
      <c r="B53" s="281" t="s">
        <v>1197</v>
      </c>
      <c r="C53" s="217" t="s">
        <v>1693</v>
      </c>
      <c r="D53" s="261" t="s">
        <v>1706</v>
      </c>
      <c r="E53" s="218">
        <v>211.2</v>
      </c>
      <c r="F53" s="287" t="s">
        <v>3</v>
      </c>
      <c r="G53" s="287" t="s">
        <v>2</v>
      </c>
      <c r="H53" s="182" t="s">
        <v>2</v>
      </c>
      <c r="I53" s="287" t="s">
        <v>2</v>
      </c>
      <c r="J53" s="287" t="s">
        <v>3</v>
      </c>
      <c r="K53" s="220"/>
    </row>
    <row r="54" spans="1:11" ht="25.5" x14ac:dyDescent="0.2">
      <c r="A54" s="281" t="s">
        <v>7</v>
      </c>
      <c r="B54" s="281" t="s">
        <v>1197</v>
      </c>
      <c r="C54" s="217" t="s">
        <v>1694</v>
      </c>
      <c r="D54" s="261" t="s">
        <v>1707</v>
      </c>
      <c r="E54" s="218">
        <v>524.70000000000005</v>
      </c>
      <c r="F54" s="287" t="s">
        <v>3</v>
      </c>
      <c r="G54" s="287" t="s">
        <v>2</v>
      </c>
      <c r="H54" s="182" t="s">
        <v>2</v>
      </c>
      <c r="I54" s="287" t="s">
        <v>2</v>
      </c>
      <c r="J54" s="287" t="s">
        <v>3</v>
      </c>
      <c r="K54" s="220"/>
    </row>
    <row r="55" spans="1:11" ht="25.5" x14ac:dyDescent="0.2">
      <c r="A55" s="281" t="s">
        <v>7</v>
      </c>
      <c r="B55" s="281" t="s">
        <v>1197</v>
      </c>
      <c r="C55" s="217" t="s">
        <v>1695</v>
      </c>
      <c r="D55" s="261" t="s">
        <v>1708</v>
      </c>
      <c r="E55" s="218">
        <v>935</v>
      </c>
      <c r="F55" s="287" t="s">
        <v>3</v>
      </c>
      <c r="G55" s="287" t="s">
        <v>3</v>
      </c>
      <c r="H55" s="182" t="s">
        <v>3</v>
      </c>
      <c r="I55" s="287" t="s">
        <v>3</v>
      </c>
      <c r="J55" s="287" t="s">
        <v>2</v>
      </c>
      <c r="K55" s="220"/>
    </row>
    <row r="56" spans="1:11" ht="25.5" x14ac:dyDescent="0.2">
      <c r="A56" s="281" t="s">
        <v>7</v>
      </c>
      <c r="B56" s="281" t="s">
        <v>1197</v>
      </c>
      <c r="C56" s="217" t="s">
        <v>1696</v>
      </c>
      <c r="D56" s="261" t="s">
        <v>1709</v>
      </c>
      <c r="E56" s="218">
        <v>1188</v>
      </c>
      <c r="F56" s="287" t="s">
        <v>3</v>
      </c>
      <c r="G56" s="287" t="s">
        <v>3</v>
      </c>
      <c r="H56" s="182" t="s">
        <v>3</v>
      </c>
      <c r="I56" s="287" t="s">
        <v>3</v>
      </c>
      <c r="J56" s="287" t="s">
        <v>2</v>
      </c>
      <c r="K56" s="220"/>
    </row>
    <row r="57" spans="1:11" ht="25.5" x14ac:dyDescent="0.2">
      <c r="A57" s="281" t="s">
        <v>7</v>
      </c>
      <c r="B57" s="281" t="s">
        <v>1197</v>
      </c>
      <c r="C57" s="217" t="s">
        <v>1697</v>
      </c>
      <c r="D57" s="261" t="s">
        <v>1710</v>
      </c>
      <c r="E57" s="218">
        <v>773.52</v>
      </c>
      <c r="F57" s="287" t="s">
        <v>3</v>
      </c>
      <c r="G57" s="287" t="s">
        <v>3</v>
      </c>
      <c r="H57" s="182" t="s">
        <v>3</v>
      </c>
      <c r="I57" s="287" t="s">
        <v>3</v>
      </c>
      <c r="J57" s="287" t="s">
        <v>3</v>
      </c>
      <c r="K57" s="220"/>
    </row>
    <row r="58" spans="1:11" ht="25.5" x14ac:dyDescent="0.2">
      <c r="A58" s="284" t="s">
        <v>7</v>
      </c>
      <c r="B58" s="284" t="s">
        <v>1197</v>
      </c>
      <c r="C58" s="283" t="s">
        <v>1698</v>
      </c>
      <c r="D58" s="254" t="s">
        <v>1711</v>
      </c>
      <c r="E58" s="285">
        <v>1187.1199999999999</v>
      </c>
      <c r="F58" s="288" t="s">
        <v>3</v>
      </c>
      <c r="G58" s="234" t="s">
        <v>3</v>
      </c>
      <c r="H58" s="182" t="s">
        <v>3</v>
      </c>
      <c r="I58" s="234" t="s">
        <v>3</v>
      </c>
      <c r="J58" s="288" t="s">
        <v>3</v>
      </c>
      <c r="K58" s="233"/>
    </row>
    <row r="59" spans="1:11" s="209" customFormat="1" ht="15" customHeight="1" x14ac:dyDescent="0.2">
      <c r="A59" s="255"/>
      <c r="B59" s="255"/>
      <c r="C59" s="255"/>
      <c r="D59" s="263"/>
      <c r="E59" s="286"/>
      <c r="F59" s="279" t="s">
        <v>741</v>
      </c>
      <c r="G59" s="279" t="s">
        <v>1902</v>
      </c>
      <c r="H59" s="279" t="s">
        <v>742</v>
      </c>
      <c r="I59" s="279" t="s">
        <v>1903</v>
      </c>
      <c r="J59" s="279" t="s">
        <v>1904</v>
      </c>
      <c r="K59" s="279" t="s">
        <v>1905</v>
      </c>
    </row>
    <row r="60" spans="1:11" x14ac:dyDescent="0.2">
      <c r="A60" s="213" t="s">
        <v>8</v>
      </c>
      <c r="B60" s="213" t="s">
        <v>967</v>
      </c>
      <c r="C60" s="213" t="s">
        <v>251</v>
      </c>
      <c r="D60" s="213" t="s">
        <v>252</v>
      </c>
      <c r="E60" s="213" t="s">
        <v>253</v>
      </c>
      <c r="F60" s="213" t="str">
        <f>_xlfn.XLOOKUP(F$59,Data!$A:$A,Data!$I:$I)</f>
        <v>P C311W</v>
      </c>
      <c r="G60" s="215" t="str">
        <f>_xlfn.XLOOKUP(G$59,Data!$A:$A,Data!$I:$I)</f>
        <v>Not offered</v>
      </c>
      <c r="H60" s="213" t="str">
        <f>_xlfn.XLOOKUP(H$59,Data!$A:$A,Data!$I:$I)</f>
        <v>P C600</v>
      </c>
      <c r="I60" s="215" t="str">
        <f>_xlfn.XLOOKUP(I$59,Data!$A:$A,Data!$I:$I)</f>
        <v>Not offered</v>
      </c>
      <c r="J60" s="215" t="str">
        <f>_xlfn.XLOOKUP(J$59,Data!$A:$A,Data!$I:$I)</f>
        <v>Not offered</v>
      </c>
      <c r="K60" s="215" t="str">
        <f>_xlfn.XLOOKUP(K$59,Data!$A:$A,Data!$I:$I)</f>
        <v>Not offered</v>
      </c>
    </row>
    <row r="61" spans="1:11" ht="25.5" x14ac:dyDescent="0.2">
      <c r="A61" s="281" t="s">
        <v>8</v>
      </c>
      <c r="B61" s="281" t="s">
        <v>968</v>
      </c>
      <c r="C61" s="217">
        <v>407890</v>
      </c>
      <c r="D61" s="252" t="s">
        <v>1150</v>
      </c>
      <c r="E61" s="218">
        <v>148.5</v>
      </c>
      <c r="F61" s="287" t="s">
        <v>3</v>
      </c>
      <c r="G61" s="220"/>
      <c r="H61" s="185" t="s">
        <v>3</v>
      </c>
      <c r="I61" s="220"/>
      <c r="J61" s="220"/>
      <c r="K61" s="220"/>
    </row>
    <row r="62" spans="1:11" ht="25.5" x14ac:dyDescent="0.2">
      <c r="A62" s="281" t="s">
        <v>8</v>
      </c>
      <c r="B62" s="281" t="s">
        <v>968</v>
      </c>
      <c r="C62" s="217">
        <v>408300</v>
      </c>
      <c r="D62" s="261" t="s">
        <v>1295</v>
      </c>
      <c r="E62" s="218">
        <v>415.8</v>
      </c>
      <c r="F62" s="287" t="s">
        <v>3</v>
      </c>
      <c r="G62" s="220"/>
      <c r="H62" s="182" t="s">
        <v>2</v>
      </c>
      <c r="I62" s="220"/>
      <c r="J62" s="220"/>
      <c r="K62" s="220"/>
    </row>
    <row r="63" spans="1:11" x14ac:dyDescent="0.2">
      <c r="A63" s="281" t="s">
        <v>8</v>
      </c>
      <c r="B63" s="281" t="s">
        <v>974</v>
      </c>
      <c r="C63" s="217">
        <v>408309</v>
      </c>
      <c r="D63" s="261" t="s">
        <v>1296</v>
      </c>
      <c r="E63" s="218">
        <v>220.00000000000003</v>
      </c>
      <c r="F63" s="287" t="s">
        <v>3</v>
      </c>
      <c r="G63" s="220"/>
      <c r="H63" s="182" t="s">
        <v>2</v>
      </c>
      <c r="I63" s="220"/>
      <c r="J63" s="220"/>
      <c r="K63" s="220"/>
    </row>
    <row r="64" spans="1:11" ht="38.25" x14ac:dyDescent="0.2">
      <c r="A64" s="281" t="s">
        <v>8</v>
      </c>
      <c r="B64" s="281" t="s">
        <v>983</v>
      </c>
      <c r="C64" s="217">
        <v>408384</v>
      </c>
      <c r="D64" s="261" t="s">
        <v>1297</v>
      </c>
      <c r="E64" s="218">
        <v>343.20000000000005</v>
      </c>
      <c r="F64" s="287" t="s">
        <v>3</v>
      </c>
      <c r="G64" s="220"/>
      <c r="H64" s="182" t="s">
        <v>2</v>
      </c>
      <c r="I64" s="220"/>
      <c r="J64" s="220"/>
      <c r="K64" s="220"/>
    </row>
    <row r="65" spans="1:11" ht="25.5" x14ac:dyDescent="0.2">
      <c r="A65" s="281" t="s">
        <v>8</v>
      </c>
      <c r="B65" s="281" t="s">
        <v>983</v>
      </c>
      <c r="C65" s="289" t="s">
        <v>1298</v>
      </c>
      <c r="D65" s="261" t="s">
        <v>1299</v>
      </c>
      <c r="E65" s="218">
        <v>396.79200000000009</v>
      </c>
      <c r="F65" s="287" t="s">
        <v>3</v>
      </c>
      <c r="G65" s="220"/>
      <c r="H65" s="182" t="s">
        <v>2</v>
      </c>
      <c r="I65" s="220"/>
      <c r="J65" s="220"/>
      <c r="K65" s="220"/>
    </row>
    <row r="66" spans="1:11" x14ac:dyDescent="0.2"/>
  </sheetData>
  <sheetProtection algorithmName="SHA-512" hashValue="c+7CLpxxDPlkcEyt1NWyriSHfQCyytCChuQ7WXUWmfCOMWzzL7FVYfHs1Or7AAsm4QRJMBZUgaqsKl2zsCzuYQ==" saltValue="W2KhP5WYYxj5k2s3iKG16Q==" spinCount="100000" sheet="1" formatCells="0" formatColumns="0" formatRows="0" sort="0" autoFilter="0"/>
  <mergeCells count="3">
    <mergeCell ref="A1:K1"/>
    <mergeCell ref="A2:K2"/>
    <mergeCell ref="A3:K3"/>
  </mergeCells>
  <conditionalFormatting sqref="B7:B14 A30:B59">
    <cfRule type="expression" dxfId="11" priority="6">
      <formula>$C7="NEW"</formula>
    </cfRule>
    <cfRule type="expression" dxfId="10" priority="7">
      <formula>$C7="DELETE"</formula>
    </cfRule>
  </conditionalFormatting>
  <conditionalFormatting sqref="B16:B28 A61:B65">
    <cfRule type="expression" dxfId="9" priority="22">
      <formula>$C16="NEW"</formula>
    </cfRule>
    <cfRule type="expression" dxfId="8" priority="23">
      <formula>$C16="DELETE"</formula>
    </cfRule>
  </conditionalFormatting>
  <conditionalFormatting sqref="F4:K4">
    <cfRule type="expression" dxfId="7" priority="4">
      <formula>$I4="Not Offered"</formula>
    </cfRule>
  </conditionalFormatting>
  <conditionalFormatting sqref="F14:K14">
    <cfRule type="expression" dxfId="6" priority="3">
      <formula>$I14="Not Offered"</formula>
    </cfRule>
  </conditionalFormatting>
  <conditionalFormatting sqref="F28:K28">
    <cfRule type="expression" dxfId="5" priority="2">
      <formula>$I28="Not Offered"</formula>
    </cfRule>
  </conditionalFormatting>
  <conditionalFormatting sqref="F59:K59">
    <cfRule type="expression" dxfId="4" priority="1">
      <formula>$I59="Not Offered"</formula>
    </cfRule>
  </conditionalFormatting>
  <dataValidations count="1">
    <dataValidation type="list" allowBlank="1" showInputMessage="1" showErrorMessage="1" sqref="H65 F65" xr:uid="{168EDB05-8908-470A-878E-C2D8E155098C}">
      <formula1>"YES, NO"</formula1>
    </dataValidation>
  </dataValidations>
  <pageMargins left="0.7" right="0.7" top="0.75" bottom="0.75" header="0.3" footer="0.3"/>
  <headerFooter>
    <oddHeader>&amp;C&amp;"Calibri"&amp;12&amp;KFF0000 OFFICIAL&amp;1#_x000D_</oddHeader>
  </headerFooter>
  <ignoredErrors>
    <ignoredError sqref="F29 G29:J29" unlockedFormula="1"/>
    <ignoredError sqref="C6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theme="0" tint="-0.249977111117893"/>
  </sheetPr>
  <dimension ref="A1:L77"/>
  <sheetViews>
    <sheetView zoomScaleNormal="100" workbookViewId="0">
      <selection sqref="A1:K1"/>
    </sheetView>
  </sheetViews>
  <sheetFormatPr defaultColWidth="0" defaultRowHeight="12.75" zeroHeight="1" x14ac:dyDescent="0.2"/>
  <cols>
    <col min="1" max="1" width="33.42578125" style="167" customWidth="1"/>
    <col min="2" max="2" width="30.42578125" style="167" bestFit="1" customWidth="1"/>
    <col min="3" max="3" width="14.140625" style="167" bestFit="1" customWidth="1"/>
    <col min="4" max="4" width="68" style="167" bestFit="1" customWidth="1"/>
    <col min="5" max="5" width="9.5703125" style="167" bestFit="1" customWidth="1"/>
    <col min="6" max="7" width="10.42578125" style="167" bestFit="1" customWidth="1"/>
    <col min="8" max="9" width="13.140625" style="167" bestFit="1" customWidth="1"/>
    <col min="10" max="10" width="14.28515625" style="167" customWidth="1"/>
    <col min="11" max="11" width="12.42578125" style="167" customWidth="1"/>
    <col min="12" max="12" width="9.140625" style="167" customWidth="1"/>
    <col min="13" max="16384" width="9.140625" style="167" hidden="1"/>
  </cols>
  <sheetData>
    <row r="1" spans="1:11" x14ac:dyDescent="0.2">
      <c r="A1" s="436" t="s">
        <v>1918</v>
      </c>
      <c r="B1" s="437"/>
      <c r="C1" s="438"/>
      <c r="D1" s="438"/>
      <c r="E1" s="438"/>
      <c r="F1" s="438"/>
      <c r="G1" s="438"/>
      <c r="H1" s="438"/>
      <c r="I1" s="438"/>
      <c r="J1" s="438"/>
      <c r="K1" s="439"/>
    </row>
    <row r="2" spans="1:11" x14ac:dyDescent="0.2">
      <c r="A2" s="435" t="s">
        <v>312</v>
      </c>
      <c r="B2" s="435"/>
      <c r="C2" s="435"/>
      <c r="D2" s="435"/>
      <c r="E2" s="435"/>
      <c r="F2" s="435"/>
      <c r="G2" s="435"/>
      <c r="H2" s="435"/>
      <c r="I2" s="435"/>
      <c r="J2" s="435"/>
      <c r="K2" s="435"/>
    </row>
    <row r="3" spans="1:11" x14ac:dyDescent="0.2">
      <c r="A3" s="440"/>
      <c r="B3" s="440"/>
      <c r="C3" s="440"/>
      <c r="D3" s="440"/>
      <c r="E3" s="440"/>
      <c r="F3" s="440"/>
      <c r="G3" s="440"/>
      <c r="H3" s="440"/>
      <c r="I3" s="440"/>
      <c r="J3" s="440"/>
      <c r="K3" s="440"/>
    </row>
    <row r="4" spans="1:11" s="209" customFormat="1" ht="24" x14ac:dyDescent="0.2">
      <c r="A4" s="207"/>
      <c r="B4" s="207"/>
      <c r="C4" s="207"/>
      <c r="D4" s="291"/>
      <c r="E4" s="207"/>
      <c r="F4" s="267" t="s">
        <v>1835</v>
      </c>
      <c r="G4" s="267" t="s">
        <v>1836</v>
      </c>
      <c r="H4" s="267" t="s">
        <v>1837</v>
      </c>
      <c r="I4" s="267" t="s">
        <v>1838</v>
      </c>
      <c r="J4" s="267" t="s">
        <v>1839</v>
      </c>
      <c r="K4" s="267" t="s">
        <v>1840</v>
      </c>
    </row>
    <row r="5" spans="1:11" ht="25.5" x14ac:dyDescent="0.2">
      <c r="A5" s="210"/>
      <c r="B5" s="210"/>
      <c r="C5" s="210"/>
      <c r="D5" s="211"/>
      <c r="E5" s="210"/>
      <c r="F5" s="153" t="s">
        <v>207</v>
      </c>
      <c r="G5" s="153" t="s">
        <v>208</v>
      </c>
      <c r="H5" s="153" t="s">
        <v>209</v>
      </c>
      <c r="I5" s="153" t="s">
        <v>210</v>
      </c>
      <c r="J5" s="153" t="s">
        <v>211</v>
      </c>
      <c r="K5" s="153" t="s">
        <v>212</v>
      </c>
    </row>
    <row r="6" spans="1:11" ht="25.5" x14ac:dyDescent="0.2">
      <c r="A6" s="213" t="s">
        <v>33</v>
      </c>
      <c r="B6" s="213" t="s">
        <v>967</v>
      </c>
      <c r="C6" s="213" t="s">
        <v>251</v>
      </c>
      <c r="D6" s="213" t="s">
        <v>252</v>
      </c>
      <c r="E6" s="213" t="s">
        <v>253</v>
      </c>
      <c r="F6" s="215" t="str">
        <f>_xlfn.XLOOKUP(F$4,Data!$A:$A,Data!$I:$I)</f>
        <v>Not offered</v>
      </c>
      <c r="G6" s="215" t="str">
        <f>_xlfn.XLOOKUP(G$4,Data!$A:$A,Data!$I:$I)</f>
        <v>Not offered</v>
      </c>
      <c r="H6" s="227" t="str">
        <f>_xlfn.XLOOKUP(H$4,Data!$A:$A,Data!$I:$I)</f>
        <v>Apeos Print 5330</v>
      </c>
      <c r="I6" s="215" t="str">
        <f>_xlfn.XLOOKUP(I$4,Data!$A:$A,Data!$I:$I)</f>
        <v>Not offered</v>
      </c>
      <c r="J6" s="215" t="str">
        <f>_xlfn.XLOOKUP(J$4,Data!$A:$A,Data!$I:$I)</f>
        <v>Not offered</v>
      </c>
      <c r="K6" s="215" t="str">
        <f>_xlfn.XLOOKUP(K$4,Data!$A:$A,Data!$I:$I)</f>
        <v>Not offered</v>
      </c>
    </row>
    <row r="7" spans="1:11" x14ac:dyDescent="0.2">
      <c r="A7" s="217" t="s">
        <v>352</v>
      </c>
      <c r="B7" s="217" t="s">
        <v>968</v>
      </c>
      <c r="C7" s="221" t="s">
        <v>1200</v>
      </c>
      <c r="D7" s="292" t="s">
        <v>1284</v>
      </c>
      <c r="E7" s="218">
        <v>271.81</v>
      </c>
      <c r="F7" s="220"/>
      <c r="G7" s="220"/>
      <c r="H7" s="219" t="s">
        <v>2</v>
      </c>
      <c r="I7" s="220"/>
      <c r="J7" s="220"/>
      <c r="K7" s="220"/>
    </row>
    <row r="8" spans="1:11" x14ac:dyDescent="0.2">
      <c r="A8" s="217" t="s">
        <v>352</v>
      </c>
      <c r="B8" s="217" t="s">
        <v>968</v>
      </c>
      <c r="C8" s="283" t="s">
        <v>1285</v>
      </c>
      <c r="D8" s="292" t="s">
        <v>1286</v>
      </c>
      <c r="E8" s="218">
        <v>378.07</v>
      </c>
      <c r="F8" s="220"/>
      <c r="G8" s="220"/>
      <c r="H8" s="219" t="s">
        <v>2</v>
      </c>
      <c r="I8" s="220"/>
      <c r="J8" s="220"/>
      <c r="K8" s="220"/>
    </row>
    <row r="9" spans="1:11" x14ac:dyDescent="0.2">
      <c r="A9" s="217" t="s">
        <v>352</v>
      </c>
      <c r="B9" s="217" t="s">
        <v>254</v>
      </c>
      <c r="C9" s="217" t="s">
        <v>1300</v>
      </c>
      <c r="D9" s="292" t="s">
        <v>1288</v>
      </c>
      <c r="E9" s="218">
        <v>300.68500000000006</v>
      </c>
      <c r="F9" s="220"/>
      <c r="G9" s="220"/>
      <c r="H9" s="219" t="s">
        <v>2</v>
      </c>
      <c r="I9" s="220"/>
      <c r="J9" s="220"/>
      <c r="K9" s="220"/>
    </row>
    <row r="10" spans="1:11" ht="63.75" x14ac:dyDescent="0.2">
      <c r="A10" s="217" t="s">
        <v>352</v>
      </c>
      <c r="B10" s="217" t="s">
        <v>984</v>
      </c>
      <c r="C10" s="217" t="s">
        <v>1301</v>
      </c>
      <c r="D10" s="292" t="s">
        <v>1290</v>
      </c>
      <c r="E10" s="218">
        <v>630.63</v>
      </c>
      <c r="F10" s="220"/>
      <c r="G10" s="220"/>
      <c r="H10" s="219" t="s">
        <v>2</v>
      </c>
      <c r="I10" s="220"/>
      <c r="J10" s="220"/>
      <c r="K10" s="220"/>
    </row>
    <row r="11" spans="1:11" x14ac:dyDescent="0.2">
      <c r="A11" s="217" t="s">
        <v>352</v>
      </c>
      <c r="B11" s="217" t="s">
        <v>984</v>
      </c>
      <c r="C11" s="217" t="s">
        <v>1291</v>
      </c>
      <c r="D11" s="292" t="s">
        <v>1292</v>
      </c>
      <c r="E11" s="218">
        <v>242.55</v>
      </c>
      <c r="F11" s="220"/>
      <c r="G11" s="220"/>
      <c r="H11" s="219" t="s">
        <v>2</v>
      </c>
      <c r="I11" s="220"/>
      <c r="J11" s="220"/>
      <c r="K11" s="220"/>
    </row>
    <row r="12" spans="1:11" x14ac:dyDescent="0.2">
      <c r="A12" s="217" t="s">
        <v>352</v>
      </c>
      <c r="B12" s="217" t="s">
        <v>990</v>
      </c>
      <c r="C12" s="221"/>
      <c r="D12" s="292" t="s">
        <v>1294</v>
      </c>
      <c r="E12" s="218" t="s">
        <v>1</v>
      </c>
      <c r="F12" s="220"/>
      <c r="G12" s="220"/>
      <c r="H12" s="219"/>
      <c r="I12" s="220"/>
      <c r="J12" s="220"/>
      <c r="K12" s="220"/>
    </row>
    <row r="13" spans="1:11" s="209" customFormat="1" x14ac:dyDescent="0.2">
      <c r="A13" s="255"/>
      <c r="B13" s="255"/>
      <c r="C13" s="256"/>
      <c r="D13" s="293"/>
      <c r="E13" s="286"/>
      <c r="F13" s="209" t="s">
        <v>1870</v>
      </c>
      <c r="G13" s="209" t="s">
        <v>1871</v>
      </c>
      <c r="H13" s="209" t="s">
        <v>1868</v>
      </c>
      <c r="I13" s="209" t="s">
        <v>1869</v>
      </c>
      <c r="J13" s="209" t="s">
        <v>1872</v>
      </c>
      <c r="K13" s="209" t="s">
        <v>1873</v>
      </c>
    </row>
    <row r="14" spans="1:11" ht="25.5" x14ac:dyDescent="0.2">
      <c r="A14" s="213" t="s">
        <v>33</v>
      </c>
      <c r="B14" s="213" t="s">
        <v>967</v>
      </c>
      <c r="C14" s="213" t="s">
        <v>251</v>
      </c>
      <c r="D14" s="213" t="s">
        <v>252</v>
      </c>
      <c r="E14" s="213" t="s">
        <v>253</v>
      </c>
      <c r="F14" s="227" t="str">
        <f>_xlfn.XLOOKUP(F$13,Data!$A:$A,Data!$I:$I)</f>
        <v>bizhub 4201i</v>
      </c>
      <c r="G14" s="227" t="str">
        <f>_xlfn.XLOOKUP(G$13,Data!$A:$A,Data!$I:$I)</f>
        <v>bizhub 5001i</v>
      </c>
      <c r="H14" s="215" t="str">
        <f>_xlfn.XLOOKUP(H$13,Data!$A:$A,Data!$I:$I)</f>
        <v>Not Offered</v>
      </c>
      <c r="I14" s="215" t="str">
        <f>_xlfn.XLOOKUP(I$13,Data!$A:$A,Data!$I:$I)</f>
        <v>Not Offered</v>
      </c>
      <c r="J14" s="215" t="str">
        <f>_xlfn.XLOOKUP(J$13,Data!$A:$A,Data!$I:$I)</f>
        <v>Not Offered</v>
      </c>
      <c r="K14" s="215" t="str">
        <f>_xlfn.XLOOKUP(K$13,Data!$A:$A,Data!$I:$I)</f>
        <v>Not Offered</v>
      </c>
    </row>
    <row r="15" spans="1:11" x14ac:dyDescent="0.2">
      <c r="A15" s="217" t="s">
        <v>9</v>
      </c>
      <c r="B15" s="217" t="s">
        <v>968</v>
      </c>
      <c r="C15" s="294" t="s">
        <v>349</v>
      </c>
      <c r="D15" s="295" t="s">
        <v>350</v>
      </c>
      <c r="E15" s="218">
        <v>86.52</v>
      </c>
      <c r="F15" s="219" t="s">
        <v>2</v>
      </c>
      <c r="G15" s="219" t="s">
        <v>2</v>
      </c>
      <c r="H15" s="220"/>
      <c r="I15" s="220"/>
      <c r="J15" s="220"/>
      <c r="K15" s="220"/>
    </row>
    <row r="16" spans="1:11" x14ac:dyDescent="0.2">
      <c r="A16" s="217" t="s">
        <v>9</v>
      </c>
      <c r="B16" s="217" t="s">
        <v>968</v>
      </c>
      <c r="C16" s="294" t="s">
        <v>351</v>
      </c>
      <c r="D16" s="295" t="s">
        <v>350</v>
      </c>
      <c r="E16" s="218">
        <v>132.41999999999999</v>
      </c>
      <c r="F16" s="219" t="s">
        <v>2</v>
      </c>
      <c r="G16" s="219" t="s">
        <v>2</v>
      </c>
      <c r="H16" s="220"/>
      <c r="I16" s="220"/>
      <c r="J16" s="220"/>
      <c r="K16" s="220"/>
    </row>
    <row r="17" spans="1:11" s="209" customFormat="1" x14ac:dyDescent="0.2">
      <c r="A17" s="255"/>
      <c r="B17" s="255"/>
      <c r="C17" s="255"/>
      <c r="D17" s="260"/>
      <c r="E17" s="286"/>
      <c r="F17" s="209" t="s">
        <v>1884</v>
      </c>
      <c r="G17" s="209" t="s">
        <v>1885</v>
      </c>
      <c r="H17" s="209" t="s">
        <v>1886</v>
      </c>
      <c r="I17" s="209" t="s">
        <v>1887</v>
      </c>
      <c r="J17" s="209" t="s">
        <v>1888</v>
      </c>
      <c r="K17" s="209" t="s">
        <v>1889</v>
      </c>
    </row>
    <row r="18" spans="1:11" ht="25.5" x14ac:dyDescent="0.2">
      <c r="A18" s="213" t="s">
        <v>33</v>
      </c>
      <c r="B18" s="213" t="s">
        <v>967</v>
      </c>
      <c r="C18" s="213" t="s">
        <v>251</v>
      </c>
      <c r="D18" s="213" t="s">
        <v>252</v>
      </c>
      <c r="E18" s="213" t="s">
        <v>253</v>
      </c>
      <c r="F18" s="224" t="str">
        <f>_xlfn.XLOOKUP(F$17,Data!$A:$A,Data!$I:$I)</f>
        <v>ECOSYS PA3500x</v>
      </c>
      <c r="G18" s="215" t="str">
        <f>_xlfn.XLOOKUP(G$17,Data!$A:$A,Data!$I:$I)</f>
        <v>Not offered</v>
      </c>
      <c r="H18" s="224" t="str">
        <f>_xlfn.XLOOKUP(H$17,Data!$A:$A,Data!$I:$I)</f>
        <v>ECOSYS PA4000X</v>
      </c>
      <c r="I18" s="224" t="str">
        <f>_xlfn.XLOOKUP(I$17,Data!$A:$A,Data!$I:$I)</f>
        <v>ECOSYS PA4500x</v>
      </c>
      <c r="J18" s="224" t="str">
        <f>_xlfn.XLOOKUP(J$17,Data!$A:$A,Data!$I:$I)</f>
        <v>ECOSYS PA6000x</v>
      </c>
      <c r="K18" s="224" t="str">
        <f>_xlfn.XLOOKUP(K$17,Data!$A:$A,Data!$I:$I)</f>
        <v>ECOSYS P4060dn</v>
      </c>
    </row>
    <row r="19" spans="1:11" x14ac:dyDescent="0.2">
      <c r="A19" s="281" t="s">
        <v>7</v>
      </c>
      <c r="B19" s="281" t="s">
        <v>1012</v>
      </c>
      <c r="C19" s="296" t="s">
        <v>1665</v>
      </c>
      <c r="D19" s="297" t="s">
        <v>1671</v>
      </c>
      <c r="E19" s="298">
        <v>111.1</v>
      </c>
      <c r="F19" s="219" t="s">
        <v>3</v>
      </c>
      <c r="G19" s="220"/>
      <c r="H19" s="219" t="s">
        <v>3</v>
      </c>
      <c r="I19" s="219" t="s">
        <v>2</v>
      </c>
      <c r="J19" s="219" t="s">
        <v>2</v>
      </c>
      <c r="K19" s="219" t="s">
        <v>3</v>
      </c>
    </row>
    <row r="20" spans="1:11" x14ac:dyDescent="0.2">
      <c r="A20" s="281" t="s">
        <v>7</v>
      </c>
      <c r="B20" s="281" t="s">
        <v>1012</v>
      </c>
      <c r="C20" s="296" t="s">
        <v>1666</v>
      </c>
      <c r="D20" s="297" t="s">
        <v>1672</v>
      </c>
      <c r="E20" s="298">
        <v>149.6</v>
      </c>
      <c r="F20" s="219" t="s">
        <v>3</v>
      </c>
      <c r="G20" s="220"/>
      <c r="H20" s="219" t="s">
        <v>3</v>
      </c>
      <c r="I20" s="219" t="s">
        <v>2</v>
      </c>
      <c r="J20" s="219" t="s">
        <v>2</v>
      </c>
      <c r="K20" s="219" t="s">
        <v>3</v>
      </c>
    </row>
    <row r="21" spans="1:11" x14ac:dyDescent="0.2">
      <c r="A21" s="281" t="s">
        <v>7</v>
      </c>
      <c r="B21" s="281" t="s">
        <v>1012</v>
      </c>
      <c r="C21" s="296" t="s">
        <v>1577</v>
      </c>
      <c r="D21" s="297" t="s">
        <v>1586</v>
      </c>
      <c r="E21" s="298">
        <v>210.1</v>
      </c>
      <c r="F21" s="219" t="s">
        <v>3</v>
      </c>
      <c r="G21" s="220"/>
      <c r="H21" s="219" t="s">
        <v>3</v>
      </c>
      <c r="I21" s="219" t="s">
        <v>3</v>
      </c>
      <c r="J21" s="219" t="s">
        <v>3</v>
      </c>
      <c r="K21" s="219" t="s">
        <v>3</v>
      </c>
    </row>
    <row r="22" spans="1:11" x14ac:dyDescent="0.2">
      <c r="A22" s="281" t="s">
        <v>7</v>
      </c>
      <c r="B22" s="281" t="s">
        <v>1012</v>
      </c>
      <c r="C22" s="296" t="s">
        <v>1578</v>
      </c>
      <c r="D22" s="297" t="s">
        <v>1587</v>
      </c>
      <c r="E22" s="298">
        <v>276.10000000000002</v>
      </c>
      <c r="F22" s="219" t="s">
        <v>3</v>
      </c>
      <c r="G22" s="220"/>
      <c r="H22" s="219" t="s">
        <v>3</v>
      </c>
      <c r="I22" s="219" t="s">
        <v>3</v>
      </c>
      <c r="J22" s="219" t="s">
        <v>3</v>
      </c>
      <c r="K22" s="219" t="s">
        <v>3</v>
      </c>
    </row>
    <row r="23" spans="1:11" x14ac:dyDescent="0.2">
      <c r="A23" s="281" t="s">
        <v>7</v>
      </c>
      <c r="B23" s="281" t="s">
        <v>968</v>
      </c>
      <c r="C23" s="296" t="s">
        <v>1652</v>
      </c>
      <c r="D23" s="297" t="s">
        <v>1712</v>
      </c>
      <c r="E23" s="298">
        <v>181.5</v>
      </c>
      <c r="F23" s="219" t="s">
        <v>2</v>
      </c>
      <c r="G23" s="220"/>
      <c r="H23" s="219" t="s">
        <v>2</v>
      </c>
      <c r="I23" s="219" t="s">
        <v>3</v>
      </c>
      <c r="J23" s="219" t="s">
        <v>3</v>
      </c>
      <c r="K23" s="219" t="s">
        <v>3</v>
      </c>
    </row>
    <row r="24" spans="1:11" x14ac:dyDescent="0.2">
      <c r="A24" s="281" t="s">
        <v>7</v>
      </c>
      <c r="B24" s="281" t="s">
        <v>968</v>
      </c>
      <c r="C24" s="296" t="s">
        <v>1579</v>
      </c>
      <c r="D24" s="297" t="s">
        <v>1674</v>
      </c>
      <c r="E24" s="298">
        <v>333.3</v>
      </c>
      <c r="F24" s="219" t="s">
        <v>3</v>
      </c>
      <c r="G24" s="220"/>
      <c r="H24" s="219" t="s">
        <v>3</v>
      </c>
      <c r="I24" s="219" t="s">
        <v>2</v>
      </c>
      <c r="J24" s="219" t="s">
        <v>2</v>
      </c>
      <c r="K24" s="219" t="s">
        <v>3</v>
      </c>
    </row>
    <row r="25" spans="1:11" x14ac:dyDescent="0.2">
      <c r="A25" s="281" t="s">
        <v>7</v>
      </c>
      <c r="B25" s="281" t="s">
        <v>968</v>
      </c>
      <c r="C25" s="296" t="s">
        <v>1668</v>
      </c>
      <c r="D25" s="297" t="s">
        <v>1675</v>
      </c>
      <c r="E25" s="298">
        <v>264</v>
      </c>
      <c r="F25" s="219" t="s">
        <v>3</v>
      </c>
      <c r="G25" s="220"/>
      <c r="H25" s="219" t="s">
        <v>3</v>
      </c>
      <c r="I25" s="219" t="s">
        <v>2</v>
      </c>
      <c r="J25" s="219" t="s">
        <v>2</v>
      </c>
      <c r="K25" s="219" t="s">
        <v>3</v>
      </c>
    </row>
    <row r="26" spans="1:11" x14ac:dyDescent="0.2">
      <c r="A26" s="281" t="s">
        <v>7</v>
      </c>
      <c r="B26" s="281" t="s">
        <v>968</v>
      </c>
      <c r="C26" s="296" t="s">
        <v>1669</v>
      </c>
      <c r="D26" s="297" t="s">
        <v>1676</v>
      </c>
      <c r="E26" s="298">
        <v>573.1</v>
      </c>
      <c r="F26" s="219" t="s">
        <v>3</v>
      </c>
      <c r="G26" s="220"/>
      <c r="H26" s="219" t="s">
        <v>3</v>
      </c>
      <c r="I26" s="219" t="s">
        <v>3</v>
      </c>
      <c r="J26" s="219" t="s">
        <v>3</v>
      </c>
      <c r="K26" s="219" t="s">
        <v>2</v>
      </c>
    </row>
    <row r="27" spans="1:11" x14ac:dyDescent="0.2">
      <c r="A27" s="281" t="s">
        <v>7</v>
      </c>
      <c r="B27" s="281" t="s">
        <v>968</v>
      </c>
      <c r="C27" s="296" t="s">
        <v>1670</v>
      </c>
      <c r="D27" s="297" t="s">
        <v>1677</v>
      </c>
      <c r="E27" s="298">
        <v>726</v>
      </c>
      <c r="F27" s="219" t="s">
        <v>3</v>
      </c>
      <c r="G27" s="220"/>
      <c r="H27" s="219" t="s">
        <v>3</v>
      </c>
      <c r="I27" s="219" t="s">
        <v>3</v>
      </c>
      <c r="J27" s="219" t="s">
        <v>3</v>
      </c>
      <c r="K27" s="219" t="s">
        <v>2</v>
      </c>
    </row>
    <row r="28" spans="1:11" x14ac:dyDescent="0.2">
      <c r="A28" s="281" t="s">
        <v>7</v>
      </c>
      <c r="B28" s="281" t="s">
        <v>968</v>
      </c>
      <c r="C28" s="296" t="s">
        <v>1582</v>
      </c>
      <c r="D28" s="297" t="s">
        <v>1678</v>
      </c>
      <c r="E28" s="298">
        <v>638</v>
      </c>
      <c r="F28" s="219" t="s">
        <v>3</v>
      </c>
      <c r="G28" s="220"/>
      <c r="H28" s="219" t="s">
        <v>3</v>
      </c>
      <c r="I28" s="219" t="s">
        <v>3</v>
      </c>
      <c r="J28" s="219" t="s">
        <v>3</v>
      </c>
      <c r="K28" s="219" t="s">
        <v>2</v>
      </c>
    </row>
    <row r="29" spans="1:11" x14ac:dyDescent="0.2">
      <c r="A29" s="281" t="s">
        <v>7</v>
      </c>
      <c r="B29" s="281" t="s">
        <v>983</v>
      </c>
      <c r="C29" s="296" t="s">
        <v>1615</v>
      </c>
      <c r="D29" s="297" t="s">
        <v>1679</v>
      </c>
      <c r="E29" s="298">
        <v>429</v>
      </c>
      <c r="F29" s="219" t="s">
        <v>3</v>
      </c>
      <c r="G29" s="220"/>
      <c r="H29" s="219" t="s">
        <v>3</v>
      </c>
      <c r="I29" s="219" t="s">
        <v>2</v>
      </c>
      <c r="J29" s="219" t="s">
        <v>2</v>
      </c>
      <c r="K29" s="219" t="s">
        <v>3</v>
      </c>
    </row>
    <row r="30" spans="1:11" x14ac:dyDescent="0.2">
      <c r="A30" s="281" t="s">
        <v>7</v>
      </c>
      <c r="B30" s="281" t="s">
        <v>983</v>
      </c>
      <c r="C30" s="296" t="s">
        <v>1683</v>
      </c>
      <c r="D30" s="297" t="s">
        <v>1680</v>
      </c>
      <c r="E30" s="298">
        <v>506</v>
      </c>
      <c r="F30" s="219" t="s">
        <v>3</v>
      </c>
      <c r="G30" s="220"/>
      <c r="H30" s="219" t="s">
        <v>3</v>
      </c>
      <c r="I30" s="219" t="s">
        <v>2</v>
      </c>
      <c r="J30" s="219" t="s">
        <v>2</v>
      </c>
      <c r="K30" s="219" t="s">
        <v>3</v>
      </c>
    </row>
    <row r="31" spans="1:11" x14ac:dyDescent="0.2">
      <c r="A31" s="281" t="s">
        <v>7</v>
      </c>
      <c r="B31" s="281" t="s">
        <v>983</v>
      </c>
      <c r="C31" s="296" t="s">
        <v>1617</v>
      </c>
      <c r="D31" s="297" t="s">
        <v>1681</v>
      </c>
      <c r="E31" s="298">
        <v>572</v>
      </c>
      <c r="F31" s="219" t="s">
        <v>3</v>
      </c>
      <c r="G31" s="220"/>
      <c r="H31" s="219" t="s">
        <v>3</v>
      </c>
      <c r="I31" s="219" t="s">
        <v>2</v>
      </c>
      <c r="J31" s="219" t="s">
        <v>2</v>
      </c>
      <c r="K31" s="219" t="s">
        <v>3</v>
      </c>
    </row>
    <row r="32" spans="1:11" x14ac:dyDescent="0.2">
      <c r="A32" s="281" t="s">
        <v>7</v>
      </c>
      <c r="B32" s="281" t="s">
        <v>983</v>
      </c>
      <c r="C32" s="296" t="s">
        <v>1684</v>
      </c>
      <c r="D32" s="297" t="s">
        <v>1682</v>
      </c>
      <c r="E32" s="298">
        <v>26.95</v>
      </c>
      <c r="F32" s="219" t="s">
        <v>3</v>
      </c>
      <c r="G32" s="220"/>
      <c r="H32" s="219" t="s">
        <v>3</v>
      </c>
      <c r="I32" s="219" t="s">
        <v>3</v>
      </c>
      <c r="J32" s="219" t="s">
        <v>3</v>
      </c>
      <c r="K32" s="219" t="s">
        <v>3</v>
      </c>
    </row>
    <row r="33" spans="1:11" x14ac:dyDescent="0.2">
      <c r="A33" s="281" t="s">
        <v>7</v>
      </c>
      <c r="B33" s="281" t="s">
        <v>984</v>
      </c>
      <c r="C33" s="296" t="s">
        <v>1685</v>
      </c>
      <c r="D33" s="297" t="s">
        <v>1686</v>
      </c>
      <c r="E33" s="298">
        <v>461.45</v>
      </c>
      <c r="F33" s="219" t="s">
        <v>3</v>
      </c>
      <c r="G33" s="220"/>
      <c r="H33" s="219" t="s">
        <v>3</v>
      </c>
      <c r="I33" s="219" t="s">
        <v>3</v>
      </c>
      <c r="J33" s="219" t="s">
        <v>3</v>
      </c>
      <c r="K33" s="219" t="s">
        <v>2</v>
      </c>
    </row>
    <row r="34" spans="1:11" x14ac:dyDescent="0.2">
      <c r="A34" s="281" t="s">
        <v>7</v>
      </c>
      <c r="B34" s="281" t="s">
        <v>1197</v>
      </c>
      <c r="C34" s="296" t="s">
        <v>1632</v>
      </c>
      <c r="D34" s="297" t="s">
        <v>1699</v>
      </c>
      <c r="E34" s="298">
        <v>157.30000000000001</v>
      </c>
      <c r="F34" s="219" t="s">
        <v>3</v>
      </c>
      <c r="G34" s="220"/>
      <c r="H34" s="219" t="s">
        <v>3</v>
      </c>
      <c r="I34" s="219" t="s">
        <v>2</v>
      </c>
      <c r="J34" s="219" t="s">
        <v>2</v>
      </c>
      <c r="K34" s="219" t="s">
        <v>2</v>
      </c>
    </row>
    <row r="35" spans="1:11" x14ac:dyDescent="0.2">
      <c r="A35" s="281" t="s">
        <v>7</v>
      </c>
      <c r="B35" s="281" t="s">
        <v>1197</v>
      </c>
      <c r="C35" s="296" t="s">
        <v>1687</v>
      </c>
      <c r="D35" s="297" t="s">
        <v>1700</v>
      </c>
      <c r="E35" s="298">
        <v>124.3</v>
      </c>
      <c r="F35" s="219" t="s">
        <v>3</v>
      </c>
      <c r="G35" s="220"/>
      <c r="H35" s="219" t="s">
        <v>3</v>
      </c>
      <c r="I35" s="219" t="s">
        <v>3</v>
      </c>
      <c r="J35" s="219" t="s">
        <v>3</v>
      </c>
      <c r="K35" s="219" t="s">
        <v>2</v>
      </c>
    </row>
    <row r="36" spans="1:11" x14ac:dyDescent="0.2">
      <c r="A36" s="281" t="s">
        <v>7</v>
      </c>
      <c r="B36" s="281" t="s">
        <v>1197</v>
      </c>
      <c r="C36" s="296" t="s">
        <v>1688</v>
      </c>
      <c r="D36" s="297" t="s">
        <v>1701</v>
      </c>
      <c r="E36" s="298">
        <v>258.5</v>
      </c>
      <c r="F36" s="219" t="s">
        <v>3</v>
      </c>
      <c r="G36" s="220"/>
      <c r="H36" s="219" t="s">
        <v>3</v>
      </c>
      <c r="I36" s="219" t="s">
        <v>3</v>
      </c>
      <c r="J36" s="219" t="s">
        <v>3</v>
      </c>
      <c r="K36" s="219" t="s">
        <v>3</v>
      </c>
    </row>
    <row r="37" spans="1:11" x14ac:dyDescent="0.2">
      <c r="A37" s="281" t="s">
        <v>7</v>
      </c>
      <c r="B37" s="281" t="s">
        <v>1197</v>
      </c>
      <c r="C37" s="296" t="s">
        <v>1623</v>
      </c>
      <c r="D37" s="297" t="s">
        <v>1637</v>
      </c>
      <c r="E37" s="298">
        <v>145.19999999999999</v>
      </c>
      <c r="F37" s="219" t="s">
        <v>3</v>
      </c>
      <c r="G37" s="220"/>
      <c r="H37" s="219" t="s">
        <v>3</v>
      </c>
      <c r="I37" s="219" t="s">
        <v>3</v>
      </c>
      <c r="J37" s="219" t="s">
        <v>3</v>
      </c>
      <c r="K37" s="219" t="s">
        <v>2</v>
      </c>
    </row>
    <row r="38" spans="1:11" x14ac:dyDescent="0.2">
      <c r="A38" s="281" t="s">
        <v>7</v>
      </c>
      <c r="B38" s="281" t="s">
        <v>1197</v>
      </c>
      <c r="C38" s="296" t="s">
        <v>1689</v>
      </c>
      <c r="D38" s="297" t="s">
        <v>1702</v>
      </c>
      <c r="E38" s="298">
        <v>143</v>
      </c>
      <c r="F38" s="219" t="s">
        <v>2</v>
      </c>
      <c r="G38" s="220"/>
      <c r="H38" s="219" t="s">
        <v>2</v>
      </c>
      <c r="I38" s="219" t="s">
        <v>3</v>
      </c>
      <c r="J38" s="219" t="s">
        <v>3</v>
      </c>
      <c r="K38" s="219" t="s">
        <v>3</v>
      </c>
    </row>
    <row r="39" spans="1:11" x14ac:dyDescent="0.2">
      <c r="A39" s="281" t="s">
        <v>7</v>
      </c>
      <c r="B39" s="281" t="s">
        <v>1197</v>
      </c>
      <c r="C39" s="296" t="s">
        <v>1690</v>
      </c>
      <c r="D39" s="297" t="s">
        <v>1703</v>
      </c>
      <c r="E39" s="298">
        <v>211.2</v>
      </c>
      <c r="F39" s="219" t="s">
        <v>2</v>
      </c>
      <c r="G39" s="220"/>
      <c r="H39" s="219" t="s">
        <v>2</v>
      </c>
      <c r="I39" s="219" t="s">
        <v>3</v>
      </c>
      <c r="J39" s="219" t="s">
        <v>3</v>
      </c>
      <c r="K39" s="219" t="s">
        <v>3</v>
      </c>
    </row>
    <row r="40" spans="1:11" x14ac:dyDescent="0.2">
      <c r="A40" s="281" t="s">
        <v>7</v>
      </c>
      <c r="B40" s="281" t="s">
        <v>1197</v>
      </c>
      <c r="C40" s="296" t="s">
        <v>1691</v>
      </c>
      <c r="D40" s="297" t="s">
        <v>1704</v>
      </c>
      <c r="E40" s="298">
        <v>132</v>
      </c>
      <c r="F40" s="219" t="s">
        <v>3</v>
      </c>
      <c r="G40" s="220"/>
      <c r="H40" s="219" t="s">
        <v>3</v>
      </c>
      <c r="I40" s="219" t="s">
        <v>2</v>
      </c>
      <c r="J40" s="219" t="s">
        <v>2</v>
      </c>
      <c r="K40" s="219" t="s">
        <v>3</v>
      </c>
    </row>
    <row r="41" spans="1:11" x14ac:dyDescent="0.2">
      <c r="A41" s="281" t="s">
        <v>7</v>
      </c>
      <c r="B41" s="281" t="s">
        <v>1197</v>
      </c>
      <c r="C41" s="296" t="s">
        <v>1692</v>
      </c>
      <c r="D41" s="297" t="s">
        <v>1705</v>
      </c>
      <c r="E41" s="298">
        <v>264</v>
      </c>
      <c r="F41" s="219" t="s">
        <v>3</v>
      </c>
      <c r="G41" s="220"/>
      <c r="H41" s="219" t="s">
        <v>3</v>
      </c>
      <c r="I41" s="219" t="s">
        <v>2</v>
      </c>
      <c r="J41" s="219" t="s">
        <v>2</v>
      </c>
      <c r="K41" s="219" t="s">
        <v>3</v>
      </c>
    </row>
    <row r="42" spans="1:11" x14ac:dyDescent="0.2">
      <c r="A42" s="281" t="s">
        <v>7</v>
      </c>
      <c r="B42" s="281" t="s">
        <v>1197</v>
      </c>
      <c r="C42" s="296" t="s">
        <v>1693</v>
      </c>
      <c r="D42" s="297" t="s">
        <v>1706</v>
      </c>
      <c r="E42" s="298">
        <v>211.2</v>
      </c>
      <c r="F42" s="219" t="s">
        <v>3</v>
      </c>
      <c r="G42" s="220"/>
      <c r="H42" s="219" t="s">
        <v>3</v>
      </c>
      <c r="I42" s="219" t="s">
        <v>3</v>
      </c>
      <c r="J42" s="219" t="s">
        <v>3</v>
      </c>
      <c r="K42" s="219" t="s">
        <v>3</v>
      </c>
    </row>
    <row r="43" spans="1:11" x14ac:dyDescent="0.2">
      <c r="A43" s="281" t="s">
        <v>7</v>
      </c>
      <c r="B43" s="281" t="s">
        <v>1197</v>
      </c>
      <c r="C43" s="296" t="s">
        <v>1694</v>
      </c>
      <c r="D43" s="297" t="s">
        <v>1707</v>
      </c>
      <c r="E43" s="298">
        <v>524.70000000000005</v>
      </c>
      <c r="F43" s="219" t="s">
        <v>3</v>
      </c>
      <c r="G43" s="220"/>
      <c r="H43" s="219" t="s">
        <v>3</v>
      </c>
      <c r="I43" s="219" t="s">
        <v>3</v>
      </c>
      <c r="J43" s="219" t="s">
        <v>3</v>
      </c>
      <c r="K43" s="219" t="s">
        <v>3</v>
      </c>
    </row>
    <row r="44" spans="1:11" x14ac:dyDescent="0.2">
      <c r="A44" s="281" t="s">
        <v>7</v>
      </c>
      <c r="B44" s="281" t="s">
        <v>1197</v>
      </c>
      <c r="C44" s="296" t="s">
        <v>1695</v>
      </c>
      <c r="D44" s="297" t="s">
        <v>1708</v>
      </c>
      <c r="E44" s="298">
        <v>935</v>
      </c>
      <c r="F44" s="219" t="s">
        <v>3</v>
      </c>
      <c r="G44" s="220"/>
      <c r="H44" s="219" t="s">
        <v>3</v>
      </c>
      <c r="I44" s="219" t="s">
        <v>3</v>
      </c>
      <c r="J44" s="219" t="s">
        <v>3</v>
      </c>
      <c r="K44" s="219" t="s">
        <v>3</v>
      </c>
    </row>
    <row r="45" spans="1:11" x14ac:dyDescent="0.2">
      <c r="A45" s="281" t="s">
        <v>7</v>
      </c>
      <c r="B45" s="281" t="s">
        <v>1197</v>
      </c>
      <c r="C45" s="296" t="s">
        <v>1696</v>
      </c>
      <c r="D45" s="297" t="s">
        <v>1709</v>
      </c>
      <c r="E45" s="298">
        <v>1188</v>
      </c>
      <c r="F45" s="219" t="s">
        <v>3</v>
      </c>
      <c r="G45" s="220"/>
      <c r="H45" s="219" t="s">
        <v>3</v>
      </c>
      <c r="I45" s="219" t="s">
        <v>3</v>
      </c>
      <c r="J45" s="219" t="s">
        <v>3</v>
      </c>
      <c r="K45" s="219" t="s">
        <v>3</v>
      </c>
    </row>
    <row r="46" spans="1:11" x14ac:dyDescent="0.2">
      <c r="A46" s="281" t="s">
        <v>7</v>
      </c>
      <c r="B46" s="281" t="s">
        <v>1197</v>
      </c>
      <c r="C46" s="296" t="s">
        <v>1697</v>
      </c>
      <c r="D46" s="297" t="s">
        <v>1710</v>
      </c>
      <c r="E46" s="298">
        <v>773.52</v>
      </c>
      <c r="F46" s="219" t="s">
        <v>3</v>
      </c>
      <c r="G46" s="220"/>
      <c r="H46" s="219" t="s">
        <v>3</v>
      </c>
      <c r="I46" s="219" t="s">
        <v>3</v>
      </c>
      <c r="J46" s="219" t="s">
        <v>3</v>
      </c>
      <c r="K46" s="219" t="s">
        <v>2</v>
      </c>
    </row>
    <row r="47" spans="1:11" x14ac:dyDescent="0.2">
      <c r="A47" s="281" t="s">
        <v>7</v>
      </c>
      <c r="B47" s="281" t="s">
        <v>1197</v>
      </c>
      <c r="C47" s="296" t="s">
        <v>1698</v>
      </c>
      <c r="D47" s="297" t="s">
        <v>1711</v>
      </c>
      <c r="E47" s="298">
        <v>1187.1199999999999</v>
      </c>
      <c r="F47" s="219" t="s">
        <v>3</v>
      </c>
      <c r="G47" s="220"/>
      <c r="H47" s="219" t="s">
        <v>3</v>
      </c>
      <c r="I47" s="219" t="s">
        <v>3</v>
      </c>
      <c r="J47" s="219" t="s">
        <v>3</v>
      </c>
      <c r="K47" s="219" t="s">
        <v>2</v>
      </c>
    </row>
    <row r="48" spans="1:11" s="209" customFormat="1" x14ac:dyDescent="0.2">
      <c r="A48" s="255"/>
      <c r="B48" s="255"/>
      <c r="C48" s="256"/>
      <c r="D48" s="293"/>
      <c r="E48" s="286"/>
      <c r="F48" s="209" t="s">
        <v>1906</v>
      </c>
      <c r="G48" s="209" t="s">
        <v>1907</v>
      </c>
      <c r="H48" s="209" t="s">
        <v>1908</v>
      </c>
      <c r="I48" s="209" t="s">
        <v>1909</v>
      </c>
      <c r="J48" s="209" t="s">
        <v>1910</v>
      </c>
      <c r="K48" s="209" t="s">
        <v>1911</v>
      </c>
    </row>
    <row r="49" spans="1:11" ht="25.5" x14ac:dyDescent="0.2">
      <c r="A49" s="213" t="s">
        <v>33</v>
      </c>
      <c r="B49" s="213" t="s">
        <v>967</v>
      </c>
      <c r="C49" s="213" t="s">
        <v>251</v>
      </c>
      <c r="D49" s="213" t="s">
        <v>252</v>
      </c>
      <c r="E49" s="213" t="s">
        <v>253</v>
      </c>
      <c r="F49" s="224" t="str">
        <f>_xlfn.XLOOKUP(F$48,Data!$A:$A,Data!$I:$I)</f>
        <v>P 311</v>
      </c>
      <c r="G49" s="215" t="str">
        <f>_xlfn.XLOOKUP(G$48,Data!$A:$A,Data!$I:$I)</f>
        <v>Not offered</v>
      </c>
      <c r="H49" s="224" t="str">
        <f>_xlfn.XLOOKUP(H$48,Data!$A:$A,Data!$I:$I)</f>
        <v>P 502</v>
      </c>
      <c r="I49" s="224" t="str">
        <f>_xlfn.XLOOKUP(I$48,Data!$A:$A,Data!$I:$I)</f>
        <v>P 800</v>
      </c>
      <c r="J49" s="224" t="str">
        <f>_xlfn.XLOOKUP(J$48,Data!$A:$A,Data!$I:$I)</f>
        <v>P 801</v>
      </c>
      <c r="K49" s="224" t="str">
        <f>_xlfn.XLOOKUP(K$48,Data!$A:$A,Data!$I:$I)</f>
        <v>SP 8400DN</v>
      </c>
    </row>
    <row r="50" spans="1:11" x14ac:dyDescent="0.2">
      <c r="A50" s="281" t="s">
        <v>8</v>
      </c>
      <c r="B50" s="281" t="s">
        <v>968</v>
      </c>
      <c r="C50" s="296">
        <v>408287</v>
      </c>
      <c r="D50" s="297" t="s">
        <v>1249</v>
      </c>
      <c r="E50" s="298">
        <v>180.4</v>
      </c>
      <c r="F50" s="219" t="s">
        <v>2</v>
      </c>
      <c r="G50" s="220"/>
      <c r="H50" s="219" t="s">
        <v>3</v>
      </c>
      <c r="I50" s="219" t="s">
        <v>3</v>
      </c>
      <c r="J50" s="219" t="s">
        <v>3</v>
      </c>
      <c r="K50" s="219" t="s">
        <v>3</v>
      </c>
    </row>
    <row r="51" spans="1:11" ht="25.5" x14ac:dyDescent="0.2">
      <c r="A51" s="281" t="s">
        <v>8</v>
      </c>
      <c r="B51" s="281" t="s">
        <v>968</v>
      </c>
      <c r="C51" s="296">
        <v>418080</v>
      </c>
      <c r="D51" s="297" t="s">
        <v>1302</v>
      </c>
      <c r="E51" s="298">
        <v>181.50000000000003</v>
      </c>
      <c r="F51" s="219" t="s">
        <v>3</v>
      </c>
      <c r="G51" s="220"/>
      <c r="H51" s="219" t="s">
        <v>2</v>
      </c>
      <c r="I51" s="219" t="s">
        <v>3</v>
      </c>
      <c r="J51" s="219" t="s">
        <v>3</v>
      </c>
      <c r="K51" s="219" t="s">
        <v>3</v>
      </c>
    </row>
    <row r="52" spans="1:11" ht="25.5" x14ac:dyDescent="0.2">
      <c r="A52" s="281" t="s">
        <v>8</v>
      </c>
      <c r="B52" s="281" t="s">
        <v>968</v>
      </c>
      <c r="C52" s="296">
        <v>418081</v>
      </c>
      <c r="D52" s="297" t="s">
        <v>1303</v>
      </c>
      <c r="E52" s="298">
        <v>237.60000000000002</v>
      </c>
      <c r="F52" s="219" t="s">
        <v>3</v>
      </c>
      <c r="G52" s="220"/>
      <c r="H52" s="219" t="s">
        <v>2</v>
      </c>
      <c r="I52" s="219" t="s">
        <v>3</v>
      </c>
      <c r="J52" s="219" t="s">
        <v>3</v>
      </c>
      <c r="K52" s="219" t="s">
        <v>3</v>
      </c>
    </row>
    <row r="53" spans="1:11" x14ac:dyDescent="0.2">
      <c r="A53" s="281" t="s">
        <v>8</v>
      </c>
      <c r="B53" s="281" t="s">
        <v>968</v>
      </c>
      <c r="C53" s="296">
        <v>418475</v>
      </c>
      <c r="D53" s="297" t="s">
        <v>1304</v>
      </c>
      <c r="E53" s="298">
        <v>311.25600000000003</v>
      </c>
      <c r="F53" s="219" t="s">
        <v>3</v>
      </c>
      <c r="G53" s="220"/>
      <c r="H53" s="219" t="s">
        <v>3</v>
      </c>
      <c r="I53" s="219" t="s">
        <v>2</v>
      </c>
      <c r="J53" s="219" t="s">
        <v>2</v>
      </c>
      <c r="K53" s="219" t="s">
        <v>3</v>
      </c>
    </row>
    <row r="54" spans="1:11" ht="25.5" x14ac:dyDescent="0.2">
      <c r="A54" s="281" t="s">
        <v>8</v>
      </c>
      <c r="B54" s="281" t="s">
        <v>968</v>
      </c>
      <c r="C54" s="296">
        <v>408112</v>
      </c>
      <c r="D54" s="297" t="s">
        <v>1305</v>
      </c>
      <c r="E54" s="298">
        <v>374.22</v>
      </c>
      <c r="F54" s="219" t="s">
        <v>3</v>
      </c>
      <c r="G54" s="220"/>
      <c r="H54" s="219" t="s">
        <v>3</v>
      </c>
      <c r="I54" s="219" t="s">
        <v>3</v>
      </c>
      <c r="J54" s="219" t="s">
        <v>3</v>
      </c>
      <c r="K54" s="219" t="s">
        <v>2</v>
      </c>
    </row>
    <row r="55" spans="1:11" x14ac:dyDescent="0.2">
      <c r="A55" s="281" t="s">
        <v>8</v>
      </c>
      <c r="B55" s="281" t="s">
        <v>968</v>
      </c>
      <c r="C55" s="296">
        <v>408118</v>
      </c>
      <c r="D55" s="297" t="s">
        <v>1306</v>
      </c>
      <c r="E55" s="298">
        <v>580.93200000000002</v>
      </c>
      <c r="F55" s="219" t="s">
        <v>3</v>
      </c>
      <c r="G55" s="220"/>
      <c r="H55" s="219" t="s">
        <v>3</v>
      </c>
      <c r="I55" s="219" t="s">
        <v>3</v>
      </c>
      <c r="J55" s="219" t="s">
        <v>3</v>
      </c>
      <c r="K55" s="219" t="s">
        <v>2</v>
      </c>
    </row>
    <row r="56" spans="1:11" x14ac:dyDescent="0.2">
      <c r="A56" s="281" t="s">
        <v>8</v>
      </c>
      <c r="B56" s="281" t="s">
        <v>968</v>
      </c>
      <c r="C56" s="296">
        <v>416549</v>
      </c>
      <c r="D56" s="297" t="s">
        <v>1307</v>
      </c>
      <c r="E56" s="298">
        <v>644.6</v>
      </c>
      <c r="F56" s="219" t="s">
        <v>3</v>
      </c>
      <c r="G56" s="220"/>
      <c r="H56" s="219" t="s">
        <v>3</v>
      </c>
      <c r="I56" s="219" t="s">
        <v>3</v>
      </c>
      <c r="J56" s="219" t="s">
        <v>3</v>
      </c>
      <c r="K56" s="219" t="s">
        <v>2</v>
      </c>
    </row>
    <row r="57" spans="1:11" x14ac:dyDescent="0.2">
      <c r="A57" s="281" t="s">
        <v>8</v>
      </c>
      <c r="B57" s="281" t="s">
        <v>974</v>
      </c>
      <c r="C57" s="296">
        <v>418441</v>
      </c>
      <c r="D57" s="297" t="s">
        <v>1308</v>
      </c>
      <c r="E57" s="298">
        <v>358.6</v>
      </c>
      <c r="F57" s="219" t="s">
        <v>3</v>
      </c>
      <c r="G57" s="220"/>
      <c r="H57" s="219" t="s">
        <v>2</v>
      </c>
      <c r="I57" s="219" t="s">
        <v>3</v>
      </c>
      <c r="J57" s="219" t="s">
        <v>3</v>
      </c>
      <c r="K57" s="219" t="s">
        <v>3</v>
      </c>
    </row>
    <row r="58" spans="1:11" x14ac:dyDescent="0.2">
      <c r="A58" s="281" t="s">
        <v>8</v>
      </c>
      <c r="B58" s="281" t="s">
        <v>974</v>
      </c>
      <c r="C58" s="296">
        <v>418538</v>
      </c>
      <c r="D58" s="297" t="s">
        <v>1309</v>
      </c>
      <c r="E58" s="298">
        <v>240.9</v>
      </c>
      <c r="F58" s="219" t="s">
        <v>3</v>
      </c>
      <c r="G58" s="220"/>
      <c r="H58" s="219" t="s">
        <v>3</v>
      </c>
      <c r="I58" s="219" t="s">
        <v>2</v>
      </c>
      <c r="J58" s="219" t="s">
        <v>2</v>
      </c>
      <c r="K58" s="219" t="s">
        <v>3</v>
      </c>
    </row>
    <row r="59" spans="1:11" x14ac:dyDescent="0.2">
      <c r="A59" s="281" t="s">
        <v>8</v>
      </c>
      <c r="B59" s="281" t="s">
        <v>974</v>
      </c>
      <c r="C59" s="296">
        <v>408097</v>
      </c>
      <c r="D59" s="297" t="s">
        <v>1310</v>
      </c>
      <c r="E59" s="298">
        <v>301.75200000000001</v>
      </c>
      <c r="F59" s="219" t="s">
        <v>3</v>
      </c>
      <c r="G59" s="220"/>
      <c r="H59" s="219" t="s">
        <v>3</v>
      </c>
      <c r="I59" s="219" t="s">
        <v>3</v>
      </c>
      <c r="J59" s="219" t="s">
        <v>3</v>
      </c>
      <c r="K59" s="219" t="s">
        <v>2</v>
      </c>
    </row>
    <row r="60" spans="1:11" ht="25.5" x14ac:dyDescent="0.2">
      <c r="A60" s="281" t="s">
        <v>8</v>
      </c>
      <c r="B60" s="281" t="s">
        <v>1142</v>
      </c>
      <c r="C60" s="296">
        <v>417587</v>
      </c>
      <c r="D60" s="297" t="s">
        <v>1311</v>
      </c>
      <c r="E60" s="298">
        <v>112.86</v>
      </c>
      <c r="F60" s="219" t="s">
        <v>3</v>
      </c>
      <c r="G60" s="220"/>
      <c r="H60" s="219" t="s">
        <v>3</v>
      </c>
      <c r="I60" s="219" t="s">
        <v>3</v>
      </c>
      <c r="J60" s="219" t="s">
        <v>3</v>
      </c>
      <c r="K60" s="219" t="s">
        <v>2</v>
      </c>
    </row>
    <row r="61" spans="1:11" ht="38.25" x14ac:dyDescent="0.2">
      <c r="A61" s="281" t="s">
        <v>8</v>
      </c>
      <c r="B61" s="281" t="s">
        <v>1144</v>
      </c>
      <c r="C61" s="296">
        <v>417838</v>
      </c>
      <c r="D61" s="297" t="s">
        <v>1312</v>
      </c>
      <c r="E61" s="298">
        <v>1353.1320000000001</v>
      </c>
      <c r="F61" s="219" t="s">
        <v>3</v>
      </c>
      <c r="G61" s="220"/>
      <c r="H61" s="219" t="s">
        <v>3</v>
      </c>
      <c r="I61" s="219" t="s">
        <v>3</v>
      </c>
      <c r="J61" s="219" t="s">
        <v>3</v>
      </c>
      <c r="K61" s="219" t="s">
        <v>2</v>
      </c>
    </row>
    <row r="62" spans="1:11" ht="51" x14ac:dyDescent="0.2">
      <c r="A62" s="281" t="s">
        <v>8</v>
      </c>
      <c r="B62" s="281" t="s">
        <v>975</v>
      </c>
      <c r="C62" s="296">
        <v>417483</v>
      </c>
      <c r="D62" s="297" t="s">
        <v>1313</v>
      </c>
      <c r="E62" s="298">
        <v>604.69200000000012</v>
      </c>
      <c r="F62" s="219" t="s">
        <v>3</v>
      </c>
      <c r="G62" s="220"/>
      <c r="H62" s="219" t="s">
        <v>3</v>
      </c>
      <c r="I62" s="219" t="s">
        <v>3</v>
      </c>
      <c r="J62" s="219" t="s">
        <v>3</v>
      </c>
      <c r="K62" s="219" t="s">
        <v>2</v>
      </c>
    </row>
    <row r="63" spans="1:11" ht="25.5" x14ac:dyDescent="0.2">
      <c r="A63" s="281" t="s">
        <v>8</v>
      </c>
      <c r="B63" s="281" t="s">
        <v>1141</v>
      </c>
      <c r="C63" s="296">
        <v>416610</v>
      </c>
      <c r="D63" s="297" t="s">
        <v>1314</v>
      </c>
      <c r="E63" s="298">
        <v>279.18</v>
      </c>
      <c r="F63" s="219" t="s">
        <v>3</v>
      </c>
      <c r="G63" s="220"/>
      <c r="H63" s="219" t="s">
        <v>3</v>
      </c>
      <c r="I63" s="219" t="s">
        <v>3</v>
      </c>
      <c r="J63" s="219" t="s">
        <v>3</v>
      </c>
      <c r="K63" s="219" t="s">
        <v>2</v>
      </c>
    </row>
    <row r="64" spans="1:11" ht="25.5" x14ac:dyDescent="0.2">
      <c r="A64" s="281" t="s">
        <v>8</v>
      </c>
      <c r="B64" s="281" t="s">
        <v>975</v>
      </c>
      <c r="C64" s="296">
        <v>417487</v>
      </c>
      <c r="D64" s="297" t="s">
        <v>1315</v>
      </c>
      <c r="E64" s="298">
        <v>1479.5000000000002</v>
      </c>
      <c r="F64" s="219" t="s">
        <v>3</v>
      </c>
      <c r="G64" s="220"/>
      <c r="H64" s="219" t="s">
        <v>3</v>
      </c>
      <c r="I64" s="219" t="s">
        <v>3</v>
      </c>
      <c r="J64" s="219" t="s">
        <v>3</v>
      </c>
      <c r="K64" s="219" t="s">
        <v>2</v>
      </c>
    </row>
    <row r="65" spans="1:11" ht="25.5" x14ac:dyDescent="0.2">
      <c r="A65" s="281" t="s">
        <v>8</v>
      </c>
      <c r="B65" s="281" t="s">
        <v>1141</v>
      </c>
      <c r="C65" s="296">
        <v>416613</v>
      </c>
      <c r="D65" s="297" t="s">
        <v>1316</v>
      </c>
      <c r="E65" s="298">
        <v>352.83600000000001</v>
      </c>
      <c r="F65" s="219" t="s">
        <v>3</v>
      </c>
      <c r="G65" s="220"/>
      <c r="H65" s="219" t="s">
        <v>3</v>
      </c>
      <c r="I65" s="219" t="s">
        <v>3</v>
      </c>
      <c r="J65" s="219" t="s">
        <v>3</v>
      </c>
      <c r="K65" s="219" t="s">
        <v>2</v>
      </c>
    </row>
    <row r="66" spans="1:11" ht="25.5" x14ac:dyDescent="0.2">
      <c r="A66" s="281" t="s">
        <v>8</v>
      </c>
      <c r="B66" s="281" t="s">
        <v>983</v>
      </c>
      <c r="C66" s="296">
        <v>418438</v>
      </c>
      <c r="D66" s="297" t="s">
        <v>1317</v>
      </c>
      <c r="E66" s="298">
        <v>305.8</v>
      </c>
      <c r="F66" s="219" t="s">
        <v>3</v>
      </c>
      <c r="G66" s="220"/>
      <c r="H66" s="219" t="s">
        <v>2</v>
      </c>
      <c r="I66" s="219" t="s">
        <v>3</v>
      </c>
      <c r="J66" s="219" t="s">
        <v>3</v>
      </c>
      <c r="K66" s="219" t="s">
        <v>3</v>
      </c>
    </row>
    <row r="67" spans="1:11" ht="25.5" x14ac:dyDescent="0.2">
      <c r="A67" s="281" t="s">
        <v>8</v>
      </c>
      <c r="B67" s="281" t="s">
        <v>983</v>
      </c>
      <c r="C67" s="296">
        <v>418912</v>
      </c>
      <c r="D67" s="297" t="s">
        <v>1318</v>
      </c>
      <c r="E67" s="298">
        <v>198.154</v>
      </c>
      <c r="F67" s="219" t="s">
        <v>3</v>
      </c>
      <c r="G67" s="220"/>
      <c r="H67" s="219" t="s">
        <v>3</v>
      </c>
      <c r="I67" s="219" t="s">
        <v>2</v>
      </c>
      <c r="J67" s="219" t="s">
        <v>2</v>
      </c>
      <c r="K67" s="219" t="s">
        <v>3</v>
      </c>
    </row>
    <row r="68" spans="1:11" ht="25.5" x14ac:dyDescent="0.2">
      <c r="A68" s="281" t="s">
        <v>8</v>
      </c>
      <c r="B68" s="281" t="s">
        <v>983</v>
      </c>
      <c r="C68" s="296">
        <v>408382</v>
      </c>
      <c r="D68" s="297" t="s">
        <v>1319</v>
      </c>
      <c r="E68" s="298">
        <v>331.1</v>
      </c>
      <c r="F68" s="219" t="s">
        <v>3</v>
      </c>
      <c r="G68" s="220"/>
      <c r="H68" s="219" t="s">
        <v>3</v>
      </c>
      <c r="I68" s="219" t="s">
        <v>3</v>
      </c>
      <c r="J68" s="219" t="s">
        <v>3</v>
      </c>
      <c r="K68" s="219" t="s">
        <v>2</v>
      </c>
    </row>
    <row r="69" spans="1:11" ht="25.5" x14ac:dyDescent="0.2">
      <c r="A69" s="281" t="s">
        <v>8</v>
      </c>
      <c r="B69" s="281" t="s">
        <v>1145</v>
      </c>
      <c r="C69" s="296">
        <v>408299</v>
      </c>
      <c r="D69" s="297" t="s">
        <v>1277</v>
      </c>
      <c r="E69" s="298">
        <v>94.600000000000009</v>
      </c>
      <c r="F69" s="219" t="s">
        <v>2</v>
      </c>
      <c r="G69" s="220"/>
      <c r="H69" s="219" t="s">
        <v>3</v>
      </c>
      <c r="I69" s="219" t="s">
        <v>3</v>
      </c>
      <c r="J69" s="219" t="s">
        <v>3</v>
      </c>
      <c r="K69" s="219" t="s">
        <v>3</v>
      </c>
    </row>
    <row r="70" spans="1:11" ht="25.5" x14ac:dyDescent="0.2">
      <c r="A70" s="281" t="s">
        <v>8</v>
      </c>
      <c r="B70" s="281" t="s">
        <v>1145</v>
      </c>
      <c r="C70" s="296">
        <v>407863</v>
      </c>
      <c r="D70" s="297" t="s">
        <v>1299</v>
      </c>
      <c r="E70" s="298">
        <v>513.70000000000005</v>
      </c>
      <c r="F70" s="219" t="s">
        <v>3</v>
      </c>
      <c r="G70" s="220"/>
      <c r="H70" s="219" t="s">
        <v>2</v>
      </c>
      <c r="I70" s="219" t="s">
        <v>2</v>
      </c>
      <c r="J70" s="219" t="s">
        <v>2</v>
      </c>
      <c r="K70" s="219" t="s">
        <v>3</v>
      </c>
    </row>
    <row r="71" spans="1:11" ht="25.5" x14ac:dyDescent="0.2">
      <c r="A71" s="281" t="s">
        <v>8</v>
      </c>
      <c r="B71" s="281" t="s">
        <v>1145</v>
      </c>
      <c r="C71" s="296">
        <v>417493</v>
      </c>
      <c r="D71" s="297" t="s">
        <v>1320</v>
      </c>
      <c r="E71" s="298">
        <v>481.8</v>
      </c>
      <c r="F71" s="219" t="s">
        <v>3</v>
      </c>
      <c r="G71" s="220"/>
      <c r="H71" s="219" t="s">
        <v>3</v>
      </c>
      <c r="I71" s="219" t="s">
        <v>3</v>
      </c>
      <c r="J71" s="219" t="s">
        <v>3</v>
      </c>
      <c r="K71" s="219" t="s">
        <v>2</v>
      </c>
    </row>
    <row r="72" spans="1:11" ht="25.5" x14ac:dyDescent="0.2">
      <c r="A72" s="281" t="s">
        <v>8</v>
      </c>
      <c r="B72" s="281" t="s">
        <v>1147</v>
      </c>
      <c r="C72" s="296">
        <v>972529</v>
      </c>
      <c r="D72" s="297" t="s">
        <v>1321</v>
      </c>
      <c r="E72" s="298">
        <v>280.5</v>
      </c>
      <c r="F72" s="219" t="s">
        <v>3</v>
      </c>
      <c r="G72" s="220"/>
      <c r="H72" s="219" t="s">
        <v>2</v>
      </c>
      <c r="I72" s="219" t="s">
        <v>3</v>
      </c>
      <c r="J72" s="219" t="s">
        <v>3</v>
      </c>
      <c r="K72" s="219" t="s">
        <v>3</v>
      </c>
    </row>
    <row r="73" spans="1:11" ht="38.25" x14ac:dyDescent="0.2">
      <c r="A73" s="281" t="s">
        <v>8</v>
      </c>
      <c r="B73" s="281" t="s">
        <v>1147</v>
      </c>
      <c r="C73" s="296">
        <v>972531</v>
      </c>
      <c r="D73" s="297" t="s">
        <v>1322</v>
      </c>
      <c r="E73" s="298">
        <v>280.5</v>
      </c>
      <c r="F73" s="219" t="s">
        <v>3</v>
      </c>
      <c r="G73" s="220"/>
      <c r="H73" s="219" t="s">
        <v>3</v>
      </c>
      <c r="I73" s="219" t="s">
        <v>2</v>
      </c>
      <c r="J73" s="219" t="s">
        <v>2</v>
      </c>
      <c r="K73" s="219" t="s">
        <v>3</v>
      </c>
    </row>
    <row r="74" spans="1:11" ht="38.25" x14ac:dyDescent="0.2">
      <c r="A74" s="281" t="s">
        <v>8</v>
      </c>
      <c r="B74" s="281" t="s">
        <v>1147</v>
      </c>
      <c r="C74" s="296">
        <v>972535</v>
      </c>
      <c r="D74" s="297" t="s">
        <v>1323</v>
      </c>
      <c r="E74" s="298">
        <v>227.70000000000002</v>
      </c>
      <c r="F74" s="219" t="s">
        <v>3</v>
      </c>
      <c r="G74" s="220"/>
      <c r="H74" s="219" t="s">
        <v>3</v>
      </c>
      <c r="I74" s="219" t="s">
        <v>3</v>
      </c>
      <c r="J74" s="219" t="s">
        <v>3</v>
      </c>
      <c r="K74" s="219" t="s">
        <v>2</v>
      </c>
    </row>
    <row r="75" spans="1:11" ht="25.5" x14ac:dyDescent="0.2">
      <c r="A75" s="281" t="s">
        <v>8</v>
      </c>
      <c r="B75" s="281" t="s">
        <v>1148</v>
      </c>
      <c r="C75" s="296">
        <v>418143</v>
      </c>
      <c r="D75" s="297" t="s">
        <v>1324</v>
      </c>
      <c r="E75" s="298">
        <v>338.8</v>
      </c>
      <c r="F75" s="219" t="s">
        <v>3</v>
      </c>
      <c r="G75" s="220"/>
      <c r="H75" s="219" t="s">
        <v>2</v>
      </c>
      <c r="I75" s="219" t="s">
        <v>3</v>
      </c>
      <c r="J75" s="219" t="s">
        <v>3</v>
      </c>
      <c r="K75" s="219" t="s">
        <v>3</v>
      </c>
    </row>
    <row r="76" spans="1:11" ht="25.5" x14ac:dyDescent="0.2">
      <c r="A76" s="281" t="s">
        <v>8</v>
      </c>
      <c r="B76" s="281" t="s">
        <v>1148</v>
      </c>
      <c r="C76" s="296">
        <v>418476</v>
      </c>
      <c r="D76" s="297" t="s">
        <v>1325</v>
      </c>
      <c r="E76" s="298">
        <v>325.60000000000002</v>
      </c>
      <c r="F76" s="219" t="s">
        <v>3</v>
      </c>
      <c r="G76" s="220"/>
      <c r="H76" s="219" t="s">
        <v>3</v>
      </c>
      <c r="I76" s="219" t="s">
        <v>2</v>
      </c>
      <c r="J76" s="219" t="s">
        <v>2</v>
      </c>
      <c r="K76" s="219" t="s">
        <v>3</v>
      </c>
    </row>
    <row r="77" spans="1:11" x14ac:dyDescent="0.2"/>
  </sheetData>
  <sheetProtection algorithmName="SHA-512" hashValue="m3OUjm9UAr96UiCi/HA689spSj7zUAdpRMBwUjHG9GSpPj6klSSYmW2+9RhWOImdCpBu8blzsJS09Esf5n9aVQ==" saltValue="exXRuMHn8l7/flL6iXbbXg==" spinCount="100000" sheet="1" formatCells="0" formatColumns="0" formatRows="0" sort="0" autoFilter="0"/>
  <mergeCells count="3">
    <mergeCell ref="A2:K2"/>
    <mergeCell ref="A1:K1"/>
    <mergeCell ref="A3:K3"/>
  </mergeCells>
  <conditionalFormatting sqref="A19:E48 A50:E76">
    <cfRule type="expression" dxfId="3" priority="22">
      <formula>$C19="NEW"</formula>
    </cfRule>
    <cfRule type="expression" dxfId="2" priority="23">
      <formula>$C19="DELETE"</formula>
    </cfRule>
  </conditionalFormatting>
  <conditionalFormatting sqref="F4:K4">
    <cfRule type="expression" dxfId="1" priority="1">
      <formula>$I4="Not Offered"</formula>
    </cfRule>
  </conditionalFormatting>
  <pageMargins left="0.7" right="0.7" top="0.75" bottom="0.75" header="0.3" footer="0.3"/>
  <pageSetup paperSize="9" orientation="portrait" r:id="rId1"/>
  <headerFooter>
    <oddHeader>&amp;C&amp;"Calibri"&amp;12&amp;KFF0000 OFFICIAL&amp;1#_x000D_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ed28cfd6-81c7-43f7-acd5-f91561b7a70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6E52E8008D564B8992AB073CF25EF4" ma:contentTypeVersion="16" ma:contentTypeDescription="Create a new document." ma:contentTypeScope="" ma:versionID="f00b1134caaa6fe2fe62d1155178b94d">
  <xsd:schema xmlns:xsd="http://www.w3.org/2001/XMLSchema" xmlns:xs="http://www.w3.org/2001/XMLSchema" xmlns:p="http://schemas.microsoft.com/office/2006/metadata/properties" xmlns:ns3="ed28cfd6-81c7-43f7-acd5-f91561b7a70a" xmlns:ns4="86410f7a-d4d5-413a-8284-33dff0d6ef77" targetNamespace="http://schemas.microsoft.com/office/2006/metadata/properties" ma:root="true" ma:fieldsID="bb5811d9244e0ee0960e3afb10bf64e5" ns3:_="" ns4:_="">
    <xsd:import namespace="ed28cfd6-81c7-43f7-acd5-f91561b7a70a"/>
    <xsd:import namespace="86410f7a-d4d5-413a-8284-33dff0d6ef7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AutoKeyPoints" minOccurs="0"/>
                <xsd:element ref="ns3:MediaServiceKeyPoints" minOccurs="0"/>
                <xsd:element ref="ns3:MediaServiceGenerationTime" minOccurs="0"/>
                <xsd:element ref="ns3:MediaServiceEventHashCode"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28cfd6-81c7-43f7-acd5-f91561b7a7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6410f7a-d4d5-413a-8284-33dff0d6ef7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55F0EE-3231-4C72-BB86-512005F97A3C}">
  <ds:schemaRefs>
    <ds:schemaRef ds:uri="http://schemas.microsoft.com/sharepoint/v3/contenttype/forms"/>
  </ds:schemaRefs>
</ds:datastoreItem>
</file>

<file path=customXml/itemProps2.xml><?xml version="1.0" encoding="utf-8"?>
<ds:datastoreItem xmlns:ds="http://schemas.openxmlformats.org/officeDocument/2006/customXml" ds:itemID="{2797713D-496D-4635-8CEA-221B91F5F94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86410f7a-d4d5-413a-8284-33dff0d6ef77"/>
    <ds:schemaRef ds:uri="ed28cfd6-81c7-43f7-acd5-f91561b7a70a"/>
    <ds:schemaRef ds:uri="http://www.w3.org/XML/1998/namespace"/>
    <ds:schemaRef ds:uri="http://purl.org/dc/dcmitype/"/>
  </ds:schemaRefs>
</ds:datastoreItem>
</file>

<file path=customXml/itemProps3.xml><?xml version="1.0" encoding="utf-8"?>
<ds:datastoreItem xmlns:ds="http://schemas.openxmlformats.org/officeDocument/2006/customXml" ds:itemID="{CD542016-7174-4964-9BB0-D53997C2D6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28cfd6-81c7-43f7-acd5-f91561b7a70a"/>
    <ds:schemaRef ds:uri="86410f7a-d4d5-413a-8284-33dff0d6ef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Summary</vt:lpstr>
      <vt:lpstr>Min_Discounts</vt:lpstr>
      <vt:lpstr>MFD-Colour_List</vt:lpstr>
      <vt:lpstr>MFD-Colour_Upg</vt:lpstr>
      <vt:lpstr>MFD-BW_List</vt:lpstr>
      <vt:lpstr>MFD-BW_Upg</vt:lpstr>
      <vt:lpstr>SFP-List</vt:lpstr>
      <vt:lpstr>SFP-Colour_Upg</vt:lpstr>
      <vt:lpstr>SFP-BW_Upg</vt:lpstr>
      <vt:lpstr>Prof_Services</vt:lpstr>
      <vt:lpstr>Software</vt:lpstr>
      <vt:lpstr>Lists</vt:lpstr>
      <vt:lpstr>Data</vt:lpstr>
      <vt:lpstr>Change_Log</vt:lpstr>
      <vt:lpstr>Lists!_FilterDatabase</vt:lpstr>
      <vt:lpstr>DeviceLists</vt:lpstr>
      <vt:lpstr>DeviceTypes</vt:lpstr>
      <vt:lpstr>Locations</vt:lpstr>
      <vt:lpstr>MFDLevels</vt:lpstr>
      <vt:lpstr>MFDSups</vt:lpstr>
      <vt:lpstr>Min_Discounts!Print_Area</vt:lpstr>
      <vt:lpstr>Summary!Print_Area</vt:lpstr>
      <vt:lpstr>SFPLevels</vt:lpstr>
      <vt:lpstr>SFPSups</vt:lpstr>
      <vt:lpstr>TCODevTypes</vt:lpstr>
    </vt:vector>
  </TitlesOfParts>
  <Company>Department of Treasury and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 Price list</dc:title>
  <dc:subject>Monthly &amp; GST excl Prices</dc:subject>
  <dc:creator>Department of Treasury and Finance</dc:creator>
  <dc:description>Revised format follow Audit  and feedback from clients</dc:description>
  <cp:lastModifiedBy>Masters, Fergus</cp:lastModifiedBy>
  <cp:lastPrinted>2018-10-30T05:55:43Z</cp:lastPrinted>
  <dcterms:created xsi:type="dcterms:W3CDTF">2004-12-03T06:37:30Z</dcterms:created>
  <dcterms:modified xsi:type="dcterms:W3CDTF">2025-12-12T02:50:21Z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0x0101006A6E52E8008D564B8992AB073CF25EF4</vt:lpwstr>
  </property>
  <property fmtid="{D5CDD505-2E9C-101B-9397-08002B2CF9AE}" pid="3" name="MSIP_Label_c4b26fd5-3efd-4a20-8a20-f4af9baafd95_Enabled">
    <vt:lpwstr>true</vt:lpwstr>
  </property>
  <property fmtid="{D5CDD505-2E9C-101B-9397-08002B2CF9AE}" pid="4" name="MSIP_Label_c4b26fd5-3efd-4a20-8a20-f4af9baafd95_SetDate">
    <vt:lpwstr>2024-12-04T01:30:49Z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20855c03-d614-4d0e-83c7-a05c45f6ba70</vt:lpwstr>
  </property>
  <property fmtid="{D5CDD505-2E9C-101B-9397-08002B2CF9AE}" pid="9" name="MSIP_Label_c4b26fd5-3efd-4a20-8a20-f4af9baafd95_ContentBits">
    <vt:lpwstr>1</vt:lpwstr>
  </property>
</Properties>
</file>