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wawater.sharepoint.com/teams/CEFFProject.Team/Shared Documents/Funding Round 4/Key documents/"/>
    </mc:Choice>
  </mc:AlternateContent>
  <xr:revisionPtr revIDLastSave="121" documentId="13_ncr:1_{82EAB9E8-F1E1-4067-BCA5-8766AAE935C1}" xr6:coauthVersionLast="47" xr6:coauthVersionMax="47" xr10:uidLastSave="{7642061A-87BA-4B6D-9158-4BB68A48DA37}"/>
  <bookViews>
    <workbookView xWindow="-120" yWindow="-120" windowWidth="29040" windowHeight="15720" tabRatio="817" xr2:uid="{554FC1BE-0795-418C-B950-CB39B3B1E4AF}"/>
  </bookViews>
  <sheets>
    <sheet name="Index" sheetId="24" r:id="rId1"/>
    <sheet name="Assumptions" sheetId="15" r:id="rId2"/>
    <sheet name="Project Model" sheetId="3" r:id="rId3"/>
    <sheet name="Cashflow" sheetId="30" r:id="rId4"/>
    <sheet name="Funding" sheetId="17" r:id="rId5"/>
    <sheet name="Outputs" sheetId="32" r:id="rId6"/>
    <sheet name="In-kind" sheetId="7" r:id="rId7"/>
    <sheet name="Milestones" sheetId="19" r:id="rId8"/>
    <sheet name="Charts" sheetId="12" r:id="rId9"/>
    <sheet name="Eligible costs" sheetId="20" r:id="rId10"/>
    <sheet name="Scratchpad" sheetId="10" r:id="rId11"/>
    <sheet name="Grid emissions" sheetId="28" r:id="rId12"/>
    <sheet name="Glossary" sheetId="11"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7" i="3" l="1"/>
  <c r="L87" i="3"/>
  <c r="J42" i="3"/>
  <c r="K42" i="3"/>
  <c r="L42" i="3"/>
  <c r="M42" i="3"/>
  <c r="N42" i="3"/>
  <c r="F5" i="15" a="1"/>
  <c r="F5" i="15" s="1"/>
  <c r="O9" i="3"/>
  <c r="G2" i="15"/>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F70" i="15" a="1"/>
  <c r="F70" i="15" s="1"/>
  <c r="A13" i="24" l="1"/>
  <c r="A12" i="24"/>
  <c r="A4" i="24"/>
  <c r="A5" i="24"/>
  <c r="A6" i="24"/>
  <c r="A7" i="24"/>
  <c r="A8" i="24"/>
  <c r="A3" i="24"/>
  <c r="A2" i="24"/>
  <c r="B3" i="32"/>
  <c r="B4" i="32"/>
  <c r="B5" i="32"/>
  <c r="B7" i="32"/>
  <c r="B23" i="32"/>
  <c r="B24" i="32"/>
  <c r="O8" i="3"/>
  <c r="F30" i="3"/>
  <c r="L48" i="3"/>
  <c r="L63" i="3" s="1"/>
  <c r="A17" i="24"/>
  <c r="A16" i="24"/>
  <c r="A15" i="24"/>
  <c r="A14" i="24"/>
  <c r="A11" i="24"/>
  <c r="A10" i="24"/>
  <c r="A9" i="24"/>
  <c r="K53" i="30"/>
  <c r="K52" i="30"/>
  <c r="F83" i="15" a="1"/>
  <c r="F83" i="15" s="1"/>
  <c r="F77" i="15" a="1"/>
  <c r="F77" i="15" s="1"/>
  <c r="F76" i="15" a="1"/>
  <c r="F76" i="15" s="1"/>
  <c r="F69" i="15" a="1"/>
  <c r="F69" i="15" s="1"/>
  <c r="F71" i="15" a="1"/>
  <c r="F71" i="15" s="1"/>
  <c r="F75" i="15" a="1"/>
  <c r="F75" i="15" s="1"/>
  <c r="F61" i="15" a="1"/>
  <c r="F61" i="15" s="1"/>
  <c r="F72" i="15" l="1" a="1"/>
  <c r="F72" i="15" s="1"/>
  <c r="F78" i="15" a="1"/>
  <c r="F78" i="15" s="1"/>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N51" i="30"/>
  <c r="O51" i="30"/>
  <c r="P51" i="30"/>
  <c r="Q51" i="30"/>
  <c r="R51" i="30"/>
  <c r="S51" i="30"/>
  <c r="T51" i="30"/>
  <c r="U51" i="30"/>
  <c r="V51" i="30"/>
  <c r="W51" i="30"/>
  <c r="X51" i="30"/>
  <c r="Y51" i="30"/>
  <c r="Z51" i="30"/>
  <c r="AA51" i="30"/>
  <c r="AB51" i="30"/>
  <c r="AC51" i="30"/>
  <c r="AD51" i="30"/>
  <c r="AE51" i="30"/>
  <c r="AF51" i="30"/>
  <c r="AG51" i="30"/>
  <c r="AH51" i="30"/>
  <c r="AI51" i="30"/>
  <c r="AJ51" i="30"/>
  <c r="AK51" i="30"/>
  <c r="AL51" i="30"/>
  <c r="AM51" i="30"/>
  <c r="AN51" i="30"/>
  <c r="AO51" i="30"/>
  <c r="AP51" i="30"/>
  <c r="AQ51" i="30"/>
  <c r="AR51" i="30"/>
  <c r="AS51" i="30"/>
  <c r="AT51" i="30"/>
  <c r="AU51" i="30"/>
  <c r="AV51" i="30"/>
  <c r="AW51" i="30"/>
  <c r="AX51" i="30"/>
  <c r="AY51" i="30"/>
  <c r="AZ51" i="30"/>
  <c r="BA51" i="30"/>
  <c r="BB51" i="30"/>
  <c r="BC51" i="30"/>
  <c r="BD51" i="30"/>
  <c r="BE51" i="30"/>
  <c r="BF51" i="30"/>
  <c r="BG51" i="30"/>
  <c r="BH51" i="30"/>
  <c r="BI51" i="30"/>
  <c r="BJ51" i="30"/>
  <c r="BK51" i="30"/>
  <c r="BL51" i="30"/>
  <c r="BM51" i="30"/>
  <c r="F33" i="30" a="1"/>
  <c r="F33" i="30" s="1"/>
  <c r="F20" i="30" a="1"/>
  <c r="F20" i="30" s="1"/>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8" i="30" a="1"/>
  <c r="B8" i="30" s="1"/>
  <c r="K8" i="30" s="1"/>
  <c r="O27" i="3" l="1"/>
  <c r="T27" i="3" s="1"/>
  <c r="F24" i="15" a="1"/>
  <c r="F24" i="15" s="1"/>
  <c r="M45" i="30" s="1"/>
  <c r="F73" i="15" a="1"/>
  <c r="F73" i="15" s="1"/>
  <c r="F62" i="15" a="1"/>
  <c r="F62" i="15" s="1"/>
  <c r="F79" i="15" a="1"/>
  <c r="F79" i="15" s="1"/>
  <c r="F74" i="15" a="1"/>
  <c r="F74" i="15" s="1"/>
  <c r="B29" i="30"/>
  <c r="K29" i="30" s="1"/>
  <c r="B25" i="30"/>
  <c r="K25" i="30" s="1"/>
  <c r="B40" i="30"/>
  <c r="K40" i="30" s="1"/>
  <c r="B43" i="30"/>
  <c r="K43" i="30" s="1"/>
  <c r="B35" i="30"/>
  <c r="K35" i="30" s="1"/>
  <c r="B21" i="30"/>
  <c r="K21" i="30" s="1"/>
  <c r="B27" i="30"/>
  <c r="K27" i="30" s="1"/>
  <c r="B23" i="30"/>
  <c r="K23" i="30" s="1"/>
  <c r="B42" i="30"/>
  <c r="K42" i="30" s="1"/>
  <c r="B38" i="30"/>
  <c r="K38" i="30" s="1"/>
  <c r="B34" i="30"/>
  <c r="K34" i="30" s="1"/>
  <c r="B36" i="30"/>
  <c r="K36" i="30" s="1"/>
  <c r="B28" i="30"/>
  <c r="K28" i="30" s="1"/>
  <c r="B24" i="30"/>
  <c r="K24" i="30" s="1"/>
  <c r="B39" i="30"/>
  <c r="K39" i="30" s="1"/>
  <c r="B30" i="30"/>
  <c r="K30" i="30" s="1"/>
  <c r="B26" i="30"/>
  <c r="K26" i="30" s="1"/>
  <c r="B22" i="30"/>
  <c r="K22" i="30" s="1"/>
  <c r="B41" i="30"/>
  <c r="K41" i="30" s="1"/>
  <c r="B37" i="30"/>
  <c r="K37" i="30" s="1"/>
  <c r="B3" i="19" a="1"/>
  <c r="B3" i="19" s="1"/>
  <c r="K17" i="30"/>
  <c r="K13" i="30"/>
  <c r="K9" i="30"/>
  <c r="K16" i="30"/>
  <c r="K12" i="30"/>
  <c r="K15" i="30"/>
  <c r="K11" i="30"/>
  <c r="K14" i="30"/>
  <c r="K10" i="30"/>
  <c r="I42" i="3"/>
  <c r="H42" i="3"/>
  <c r="G42" i="3"/>
  <c r="F42" i="3"/>
  <c r="E42" i="3"/>
  <c r="M1" i="30" l="1"/>
  <c r="H2" i="15" s="1" a="1"/>
  <c r="H2" i="15" s="1"/>
  <c r="E48" i="3"/>
  <c r="F48" i="3"/>
  <c r="J48" i="3"/>
  <c r="J60" i="3" s="1"/>
  <c r="M48" i="3"/>
  <c r="N48" i="3"/>
  <c r="F26" i="15" a="1"/>
  <c r="F26" i="15" s="1"/>
  <c r="F27" i="15" a="1"/>
  <c r="F27" i="15" s="1"/>
  <c r="F28" i="15" a="1"/>
  <c r="F28" i="15" s="1"/>
  <c r="F29" i="15" a="1"/>
  <c r="F29" i="15" s="1"/>
  <c r="F30" i="15" a="1"/>
  <c r="F30" i="15" s="1"/>
  <c r="F31" i="15" a="1"/>
  <c r="F31" i="15" s="1"/>
  <c r="F32" i="15" a="1"/>
  <c r="F32" i="15" s="1"/>
  <c r="F34" i="15" a="1"/>
  <c r="F34" i="15" s="1"/>
  <c r="F35" i="15" a="1"/>
  <c r="F35" i="15" s="1"/>
  <c r="F36" i="15" a="1"/>
  <c r="F36" i="15" s="1"/>
  <c r="F37" i="15" a="1"/>
  <c r="F37" i="15" s="1"/>
  <c r="F38" i="15" a="1"/>
  <c r="F38" i="15" s="1"/>
  <c r="F39" i="15" a="1"/>
  <c r="F39" i="15" s="1"/>
  <c r="F40" i="15" a="1"/>
  <c r="F40" i="15" s="1"/>
  <c r="F42" i="15" a="1"/>
  <c r="F42" i="15" s="1"/>
  <c r="F43" i="15" a="1"/>
  <c r="F43" i="15" s="1"/>
  <c r="F44" i="15" a="1"/>
  <c r="F44" i="15" s="1"/>
  <c r="F45" i="15" a="1"/>
  <c r="F45" i="15" s="1"/>
  <c r="F46" i="15" a="1"/>
  <c r="F46" i="15" s="1"/>
  <c r="F47" i="15" a="1"/>
  <c r="F47" i="15" s="1"/>
  <c r="F48" i="15" a="1"/>
  <c r="F48" i="15" s="1"/>
  <c r="F50" i="15" a="1"/>
  <c r="F50" i="15" s="1"/>
  <c r="F51" i="15" a="1"/>
  <c r="F51" i="15" s="1"/>
  <c r="F54" i="15" a="1"/>
  <c r="F54" i="15" s="1"/>
  <c r="F57" i="15" a="1"/>
  <c r="F57" i="15" s="1"/>
  <c r="F59" i="15" a="1"/>
  <c r="F59" i="15" s="1"/>
  <c r="F60" i="15" a="1"/>
  <c r="F60" i="15" s="1"/>
  <c r="F63" i="15" a="1"/>
  <c r="F63" i="15" s="1"/>
  <c r="F64" i="15" a="1"/>
  <c r="F64" i="15" s="1"/>
  <c r="F65" i="15" a="1"/>
  <c r="F65" i="15" s="1"/>
  <c r="F66" i="15" a="1"/>
  <c r="F66" i="15" s="1"/>
  <c r="F68" i="15" a="1"/>
  <c r="F68" i="15" s="1"/>
  <c r="F80" i="15" a="1"/>
  <c r="F80" i="15" s="1"/>
  <c r="F81" i="15" a="1"/>
  <c r="F81" i="15" s="1"/>
  <c r="F82" i="15" a="1"/>
  <c r="F82" i="15" s="1"/>
  <c r="F84" i="15" a="1"/>
  <c r="F84" i="15" s="1"/>
  <c r="F85" i="15" a="1"/>
  <c r="F85" i="15" s="1"/>
  <c r="F87" i="15" a="1"/>
  <c r="F87" i="15" s="1"/>
  <c r="F88" i="15" a="1"/>
  <c r="F88" i="15" s="1"/>
  <c r="F89" i="15" a="1"/>
  <c r="F89" i="15" s="1"/>
  <c r="F90" i="15" a="1"/>
  <c r="F90" i="15" s="1"/>
  <c r="F91" i="15" a="1"/>
  <c r="F91" i="15" s="1"/>
  <c r="F15" i="15" a="1"/>
  <c r="F15" i="15" s="1"/>
  <c r="F18" i="15" a="1"/>
  <c r="F18" i="15" s="1"/>
  <c r="F19" i="15" a="1"/>
  <c r="F19" i="15" s="1"/>
  <c r="F20" i="15" a="1"/>
  <c r="F20" i="15" s="1"/>
  <c r="F21" i="15" a="1"/>
  <c r="F21" i="15" s="1"/>
  <c r="F22" i="15" a="1"/>
  <c r="F22" i="15" s="1"/>
  <c r="F23" i="15" a="1"/>
  <c r="F23" i="15" s="1"/>
  <c r="F6" i="15" a="1"/>
  <c r="F6" i="15" s="1"/>
  <c r="D32" i="32" s="1"/>
  <c r="F8" i="15" a="1"/>
  <c r="F8" i="15" s="1"/>
  <c r="F9" i="15" a="1"/>
  <c r="F9" i="15" s="1"/>
  <c r="H45" i="3" s="1"/>
  <c r="F10" i="15" a="1"/>
  <c r="F10" i="15" s="1"/>
  <c r="F11" i="15" a="1"/>
  <c r="F11" i="15" s="1"/>
  <c r="F12" i="15" a="1"/>
  <c r="F12" i="15" s="1"/>
  <c r="F13" i="15" a="1"/>
  <c r="F13" i="15" s="1"/>
  <c r="D19" i="32" l="1"/>
  <c r="I43" i="3"/>
  <c r="J43" i="3"/>
  <c r="K43" i="3"/>
  <c r="K44" i="3" s="1"/>
  <c r="L43" i="3"/>
  <c r="M43" i="3"/>
  <c r="M44" i="3" s="1"/>
  <c r="F43" i="3"/>
  <c r="N43" i="3"/>
  <c r="G43" i="3"/>
  <c r="H43" i="3"/>
  <c r="D31" i="32"/>
  <c r="D8" i="32"/>
  <c r="J45" i="3"/>
  <c r="F45" i="3"/>
  <c r="N45" i="3"/>
  <c r="E45" i="3"/>
  <c r="A2" i="30"/>
  <c r="A3" i="30" s="1"/>
  <c r="K45" i="3"/>
  <c r="G45" i="3"/>
  <c r="M45" i="3"/>
  <c r="M46" i="3" s="1"/>
  <c r="I45" i="3"/>
  <c r="I47" i="3"/>
  <c r="I48" i="3" s="1"/>
  <c r="E43" i="3"/>
  <c r="B6" i="17"/>
  <c r="K46" i="3" l="1"/>
  <c r="L60" i="3"/>
  <c r="O26" i="3"/>
  <c r="T26" i="3" s="1"/>
  <c r="C7" i="30" a="1"/>
  <c r="E46" i="3"/>
  <c r="G44" i="3"/>
  <c r="G46" i="3"/>
  <c r="H44" i="3"/>
  <c r="H46" i="3"/>
  <c r="J44" i="3"/>
  <c r="J46" i="3"/>
  <c r="I44" i="3"/>
  <c r="I46" i="3"/>
  <c r="N44" i="3"/>
  <c r="N46" i="3"/>
  <c r="L44" i="3"/>
  <c r="F44" i="3"/>
  <c r="F46" i="3"/>
  <c r="M3" i="30"/>
  <c r="M2" i="30"/>
  <c r="H3" i="15" s="1" a="1"/>
  <c r="E44" i="3"/>
  <c r="F55" i="15" a="1"/>
  <c r="F55" i="15" s="1"/>
  <c r="E11" i="17"/>
  <c r="E15" i="17"/>
  <c r="E12" i="17"/>
  <c r="E13" i="17"/>
  <c r="F52" i="15" a="1"/>
  <c r="F52" i="15" s="1"/>
  <c r="C7" i="30" l="1"/>
  <c r="C27" i="30"/>
  <c r="C29" i="30"/>
  <c r="C39" i="30"/>
  <c r="C23" i="30"/>
  <c r="C26" i="30"/>
  <c r="C36" i="30"/>
  <c r="C22" i="30"/>
  <c r="C41" i="30"/>
  <c r="C37" i="30"/>
  <c r="C38" i="30"/>
  <c r="C25" i="30"/>
  <c r="C35" i="30"/>
  <c r="C34" i="30"/>
  <c r="C28" i="30"/>
  <c r="C42" i="30"/>
  <c r="C24" i="30"/>
  <c r="C30" i="30"/>
  <c r="C40" i="30"/>
  <c r="C21" i="30"/>
  <c r="C43" i="30"/>
  <c r="H7" i="30" a="1"/>
  <c r="L45" i="3"/>
  <c r="L46" i="3" s="1"/>
  <c r="I16" i="15"/>
  <c r="Q16" i="15"/>
  <c r="K14" i="15"/>
  <c r="S14" i="15"/>
  <c r="J16" i="15"/>
  <c r="R16" i="15"/>
  <c r="L14" i="15"/>
  <c r="T14" i="15"/>
  <c r="P14" i="15"/>
  <c r="K16" i="15"/>
  <c r="S16" i="15"/>
  <c r="M14" i="15"/>
  <c r="U14" i="15"/>
  <c r="L16" i="15"/>
  <c r="T16" i="15"/>
  <c r="N14" i="15"/>
  <c r="M16" i="15"/>
  <c r="U16" i="15"/>
  <c r="O14" i="15"/>
  <c r="N16" i="15"/>
  <c r="O16" i="15"/>
  <c r="I14" i="15"/>
  <c r="Q14" i="15"/>
  <c r="P16" i="15"/>
  <c r="J14" i="15"/>
  <c r="R14" i="15"/>
  <c r="H3" i="15"/>
  <c r="I7" i="30" a="1"/>
  <c r="I7" i="30" s="1"/>
  <c r="I20" i="30" s="1"/>
  <c r="I33" i="30" s="1"/>
  <c r="M4" i="30"/>
  <c r="H21" i="30" l="1"/>
  <c r="H34" i="30" s="1"/>
  <c r="H24" i="30"/>
  <c r="H37" i="30" s="1"/>
  <c r="H27" i="30"/>
  <c r="H40" i="30" s="1"/>
  <c r="H26" i="30"/>
  <c r="H39" i="30" s="1"/>
  <c r="H22" i="30"/>
  <c r="H35" i="30" s="1"/>
  <c r="H28" i="30"/>
  <c r="H41" i="30" s="1"/>
  <c r="H30" i="30"/>
  <c r="H43" i="30" s="1"/>
  <c r="H7" i="30"/>
  <c r="H20" i="30" s="1"/>
  <c r="H33" i="30" s="1"/>
  <c r="H25" i="30"/>
  <c r="H38" i="30" s="1"/>
  <c r="H23" i="30"/>
  <c r="H36" i="30" s="1"/>
  <c r="H29" i="30"/>
  <c r="H42" i="30" s="1"/>
  <c r="H16" i="15"/>
  <c r="H14" i="15"/>
  <c r="AA14" i="15"/>
  <c r="AB14" i="15"/>
  <c r="AC14" i="15"/>
  <c r="V14" i="15"/>
  <c r="W14" i="15"/>
  <c r="AD14" i="15"/>
  <c r="AE14" i="15"/>
  <c r="X14" i="15"/>
  <c r="Y14" i="15"/>
  <c r="Z14" i="15"/>
  <c r="X16" i="15"/>
  <c r="W16" i="15"/>
  <c r="V16" i="15"/>
  <c r="AB16" i="15"/>
  <c r="AE16" i="15"/>
  <c r="AD16" i="15"/>
  <c r="AC16" i="15"/>
  <c r="AA16" i="15"/>
  <c r="Z16" i="15"/>
  <c r="Y16" i="15"/>
  <c r="I28" i="30"/>
  <c r="I41" i="30" s="1"/>
  <c r="I26" i="30"/>
  <c r="I39" i="30" s="1"/>
  <c r="I24" i="30"/>
  <c r="I37" i="30" s="1"/>
  <c r="I30" i="30"/>
  <c r="I43" i="30" s="1"/>
  <c r="I22" i="30"/>
  <c r="I35" i="30" s="1"/>
  <c r="I21" i="30"/>
  <c r="I34" i="30" s="1"/>
  <c r="I23" i="30"/>
  <c r="I36" i="30" s="1"/>
  <c r="I27" i="30"/>
  <c r="I40" i="30" s="1"/>
  <c r="I29" i="30"/>
  <c r="I42" i="30" s="1"/>
  <c r="I25" i="30"/>
  <c r="I38" i="30" s="1"/>
  <c r="F4" i="19"/>
  <c r="F9" i="19"/>
  <c r="F7" i="19"/>
  <c r="F8" i="19"/>
  <c r="F3" i="19"/>
  <c r="F11" i="19"/>
  <c r="F12" i="19"/>
  <c r="F6" i="19"/>
  <c r="F5" i="19"/>
  <c r="F10" i="19"/>
  <c r="M20" i="30" l="1"/>
  <c r="M33" i="30"/>
  <c r="C10" i="15"/>
  <c r="F56" i="15" l="1" a="1"/>
  <c r="F56" i="15" s="1"/>
  <c r="O67" i="3"/>
  <c r="T67" i="3" l="1"/>
  <c r="F53" i="15" l="1" a="1"/>
  <c r="F53" i="15" s="1"/>
  <c r="H47" i="3" l="1"/>
  <c r="H48" i="3" s="1"/>
  <c r="H64" i="3" s="1"/>
  <c r="G47" i="3"/>
  <c r="G48" i="3" s="1"/>
  <c r="K60" i="3"/>
  <c r="F14" i="15" a="1"/>
  <c r="F14" i="15" s="1"/>
  <c r="F16" i="15" a="1"/>
  <c r="F16" i="15" s="1"/>
  <c r="O14" i="3"/>
  <c r="D16" i="17"/>
  <c r="E16" i="17" s="1"/>
  <c r="L107" i="3"/>
  <c r="O77" i="3"/>
  <c r="O55" i="3"/>
  <c r="F35" i="7"/>
  <c r="F36" i="7"/>
  <c r="F37" i="7"/>
  <c r="F38" i="7"/>
  <c r="F39" i="7"/>
  <c r="H92" i="3" l="1"/>
  <c r="H61" i="3"/>
  <c r="H91" i="3"/>
  <c r="H90" i="3"/>
  <c r="H89" i="3"/>
  <c r="H86" i="3"/>
  <c r="H60" i="3"/>
  <c r="H63" i="3"/>
  <c r="H65" i="3"/>
  <c r="H62" i="3"/>
  <c r="H87" i="3"/>
  <c r="H88" i="3"/>
  <c r="H85" i="3"/>
  <c r="O25" i="3"/>
  <c r="O24" i="3"/>
  <c r="O15" i="3"/>
  <c r="O20" i="3"/>
  <c r="O17" i="3"/>
  <c r="O18" i="3"/>
  <c r="O7" i="3"/>
  <c r="O16" i="3"/>
  <c r="O10" i="3"/>
  <c r="O12" i="3"/>
  <c r="O13" i="3"/>
  <c r="O23" i="3"/>
  <c r="O11" i="3"/>
  <c r="T11" i="3" s="1"/>
  <c r="O6" i="3"/>
  <c r="O22" i="3"/>
  <c r="O28" i="3"/>
  <c r="O19" i="3"/>
  <c r="H31" i="3"/>
  <c r="H107" i="3"/>
  <c r="H30" i="3"/>
  <c r="H70" i="3" l="1"/>
  <c r="H69" i="3"/>
  <c r="H71" i="3"/>
  <c r="H96" i="3"/>
  <c r="T24" i="3"/>
  <c r="H110" i="3" l="1"/>
  <c r="H97" i="3"/>
  <c r="H111" i="3" s="1"/>
  <c r="C61" i="3"/>
  <c r="C62" i="3"/>
  <c r="C63" i="3"/>
  <c r="C64" i="3"/>
  <c r="C65" i="3"/>
  <c r="C60" i="3"/>
  <c r="O66" i="3" l="1"/>
  <c r="T66" i="3" s="1"/>
  <c r="H99" i="3"/>
  <c r="H33" i="3" l="1"/>
  <c r="L33" i="3"/>
  <c r="N71" i="3"/>
  <c r="N70" i="3"/>
  <c r="N69" i="3"/>
  <c r="F33" i="3"/>
  <c r="G33" i="3"/>
  <c r="I33" i="3"/>
  <c r="K33" i="3"/>
  <c r="J33" i="3"/>
  <c r="M33" i="3"/>
  <c r="N33" i="3"/>
  <c r="E33" i="3"/>
  <c r="F31" i="3"/>
  <c r="L31" i="3"/>
  <c r="G31" i="3"/>
  <c r="I31" i="3"/>
  <c r="K31" i="3"/>
  <c r="J31" i="3"/>
  <c r="M31" i="3"/>
  <c r="N31" i="3"/>
  <c r="L30" i="3"/>
  <c r="G30" i="3"/>
  <c r="I30" i="3"/>
  <c r="K30" i="3"/>
  <c r="J30" i="3"/>
  <c r="M30" i="3"/>
  <c r="N30" i="3"/>
  <c r="I107" i="3"/>
  <c r="K107" i="3"/>
  <c r="J107" i="3"/>
  <c r="M107" i="3"/>
  <c r="N107" i="3"/>
  <c r="C86" i="3"/>
  <c r="C87" i="3"/>
  <c r="C88" i="3"/>
  <c r="C89" i="3"/>
  <c r="C90" i="3"/>
  <c r="C91" i="3"/>
  <c r="C92" i="3"/>
  <c r="O94" i="3"/>
  <c r="T94" i="3" s="1"/>
  <c r="O76" i="3"/>
  <c r="C85" i="3"/>
  <c r="T25" i="3"/>
  <c r="T23" i="3"/>
  <c r="F107" i="3" l="1"/>
  <c r="L32" i="3" l="1"/>
  <c r="L34" i="3" s="1"/>
  <c r="I32" i="3"/>
  <c r="H32" i="3"/>
  <c r="E32" i="3"/>
  <c r="G32" i="3"/>
  <c r="J32" i="3"/>
  <c r="M32" i="3"/>
  <c r="K32" i="3"/>
  <c r="N32" i="3"/>
  <c r="F32" i="3"/>
  <c r="T7" i="3"/>
  <c r="T10" i="3"/>
  <c r="T12" i="3"/>
  <c r="T13" i="3"/>
  <c r="T14" i="3"/>
  <c r="T15" i="3"/>
  <c r="T16" i="3"/>
  <c r="T17" i="3"/>
  <c r="T18" i="3"/>
  <c r="T19" i="3"/>
  <c r="T20" i="3"/>
  <c r="T6" i="3"/>
  <c r="D35" i="3"/>
  <c r="O3" i="3"/>
  <c r="N35" i="3" l="1"/>
  <c r="K35" i="3"/>
  <c r="L35" i="3"/>
  <c r="L36" i="3" s="1"/>
  <c r="M35" i="3"/>
  <c r="C17" i="19"/>
  <c r="D3" i="19" a="1"/>
  <c r="D3" i="19" s="1"/>
  <c r="D17" i="19" s="1"/>
  <c r="H34" i="3"/>
  <c r="H35" i="3" s="1"/>
  <c r="H36" i="3" s="1"/>
  <c r="G107" i="3"/>
  <c r="E107" i="3"/>
  <c r="F7" i="30" l="1" a="1"/>
  <c r="F7" i="30" s="1"/>
  <c r="H113" i="3"/>
  <c r="H100" i="3"/>
  <c r="M7" i="30" l="1"/>
  <c r="H112" i="3"/>
  <c r="H114" i="3" s="1"/>
  <c r="E31" i="3"/>
  <c r="E20" i="30" s="1" a="1"/>
  <c r="E30" i="3"/>
  <c r="E20" i="30" l="1"/>
  <c r="M19" i="30"/>
  <c r="O30" i="3"/>
  <c r="E33" i="30" a="1"/>
  <c r="I85" i="3"/>
  <c r="I86" i="3"/>
  <c r="I87" i="3"/>
  <c r="I88" i="3"/>
  <c r="I89" i="3"/>
  <c r="I90" i="3"/>
  <c r="I91" i="3"/>
  <c r="I92" i="3"/>
  <c r="I61" i="3"/>
  <c r="E33" i="30" l="1"/>
  <c r="M32" i="30"/>
  <c r="I96" i="3"/>
  <c r="I99" i="3"/>
  <c r="I97" i="3"/>
  <c r="M85" i="3" l="1"/>
  <c r="M86" i="3"/>
  <c r="M87" i="3"/>
  <c r="M88" i="3"/>
  <c r="M89" i="3"/>
  <c r="M90" i="3"/>
  <c r="M91" i="3"/>
  <c r="M92" i="3"/>
  <c r="N85" i="3"/>
  <c r="N86" i="3"/>
  <c r="N87" i="3"/>
  <c r="N88" i="3"/>
  <c r="N89" i="3"/>
  <c r="N90" i="3"/>
  <c r="N91" i="3"/>
  <c r="N92" i="3"/>
  <c r="N96" i="3" l="1"/>
  <c r="N110" i="3" s="1"/>
  <c r="N97" i="3"/>
  <c r="N99" i="3"/>
  <c r="N111" i="3" l="1"/>
  <c r="F85" i="3"/>
  <c r="F86" i="3"/>
  <c r="F87" i="3"/>
  <c r="F88" i="3"/>
  <c r="F89" i="3"/>
  <c r="F90" i="3"/>
  <c r="F91" i="3"/>
  <c r="F92" i="3"/>
  <c r="F60" i="3"/>
  <c r="F63" i="3"/>
  <c r="F65" i="3"/>
  <c r="F61" i="3"/>
  <c r="F62" i="3"/>
  <c r="F64" i="3"/>
  <c r="F70" i="3" l="1"/>
  <c r="F71" i="3"/>
  <c r="F69" i="3"/>
  <c r="F99" i="3"/>
  <c r="F96" i="3"/>
  <c r="F97" i="3"/>
  <c r="I60" i="3"/>
  <c r="I62" i="3"/>
  <c r="I63" i="3"/>
  <c r="I64" i="3"/>
  <c r="I65" i="3"/>
  <c r="F110" i="3" l="1"/>
  <c r="I71" i="3"/>
  <c r="I70" i="3"/>
  <c r="I69" i="3"/>
  <c r="I110" i="3" s="1"/>
  <c r="N100" i="3"/>
  <c r="I100" i="3"/>
  <c r="N112" i="3" l="1"/>
  <c r="O103" i="3" l="1"/>
  <c r="F16" i="7"/>
  <c r="F17" i="7"/>
  <c r="F18" i="7"/>
  <c r="F19" i="7"/>
  <c r="F20" i="7"/>
  <c r="F15" i="7"/>
  <c r="F31" i="7"/>
  <c r="F34" i="7"/>
  <c r="F40" i="7" s="1"/>
  <c r="F12" i="7"/>
  <c r="F41" i="7" l="1"/>
  <c r="F21" i="7"/>
  <c r="F22" i="7" s="1"/>
  <c r="F43" i="7" s="1"/>
  <c r="O78" i="3"/>
  <c r="O79" i="3"/>
  <c r="O80" i="3"/>
  <c r="O81" i="3"/>
  <c r="O82" i="3"/>
  <c r="O83" i="3"/>
  <c r="O56" i="3"/>
  <c r="O57" i="3"/>
  <c r="O58" i="3"/>
  <c r="O75" i="3"/>
  <c r="O53" i="3" l="1"/>
  <c r="I112" i="3" l="1"/>
  <c r="K90" i="3" l="1"/>
  <c r="K85" i="3"/>
  <c r="K88" i="3"/>
  <c r="K92" i="3"/>
  <c r="K86" i="3"/>
  <c r="K91" i="3"/>
  <c r="K89" i="3"/>
  <c r="E90" i="3"/>
  <c r="E86" i="3"/>
  <c r="E87" i="3"/>
  <c r="E88" i="3"/>
  <c r="E89" i="3"/>
  <c r="E91" i="3"/>
  <c r="E92" i="3"/>
  <c r="E63" i="3"/>
  <c r="E85" i="3"/>
  <c r="K65" i="3"/>
  <c r="E65" i="3"/>
  <c r="K61" i="3"/>
  <c r="K63" i="3"/>
  <c r="K64" i="3"/>
  <c r="E64" i="3"/>
  <c r="E61" i="3"/>
  <c r="E62" i="3"/>
  <c r="E60" i="3"/>
  <c r="K97" i="3" l="1"/>
  <c r="K99" i="3"/>
  <c r="K100" i="3" s="1"/>
  <c r="K96" i="3"/>
  <c r="K69" i="3"/>
  <c r="K70" i="3"/>
  <c r="K71" i="3"/>
  <c r="E96" i="3"/>
  <c r="E97" i="3"/>
  <c r="E99" i="3"/>
  <c r="O52" i="3"/>
  <c r="K110" i="3" l="1"/>
  <c r="J85" i="3"/>
  <c r="J86" i="3"/>
  <c r="J87" i="3"/>
  <c r="J88" i="3"/>
  <c r="J89" i="3"/>
  <c r="J90" i="3"/>
  <c r="J91" i="3"/>
  <c r="J92" i="3"/>
  <c r="G85" i="3"/>
  <c r="G86" i="3"/>
  <c r="G87" i="3"/>
  <c r="G88" i="3"/>
  <c r="G89" i="3"/>
  <c r="G90" i="3"/>
  <c r="G91" i="3"/>
  <c r="G92" i="3"/>
  <c r="G61" i="3"/>
  <c r="G63" i="3"/>
  <c r="G62" i="3"/>
  <c r="G64" i="3"/>
  <c r="G65" i="3"/>
  <c r="J65" i="3"/>
  <c r="M65" i="3"/>
  <c r="G60" i="3"/>
  <c r="J61" i="3"/>
  <c r="J63" i="3"/>
  <c r="J64" i="3"/>
  <c r="M60" i="3"/>
  <c r="M61" i="3"/>
  <c r="M62" i="3"/>
  <c r="M64" i="3"/>
  <c r="M63" i="3"/>
  <c r="O54" i="3"/>
  <c r="J97" i="3" l="1"/>
  <c r="G96" i="3"/>
  <c r="M71" i="3"/>
  <c r="M69" i="3"/>
  <c r="M70" i="3"/>
  <c r="M97" i="3"/>
  <c r="M99" i="3"/>
  <c r="M96" i="3"/>
  <c r="J96" i="3"/>
  <c r="J99" i="3"/>
  <c r="G69" i="3"/>
  <c r="G70" i="3"/>
  <c r="G71" i="3"/>
  <c r="G99" i="3"/>
  <c r="G97" i="3"/>
  <c r="J62" i="3"/>
  <c r="J71" i="3" s="1"/>
  <c r="M110" i="3" l="1"/>
  <c r="G110" i="3"/>
  <c r="M111" i="3"/>
  <c r="J69" i="3"/>
  <c r="J110" i="3" s="1"/>
  <c r="J70" i="3"/>
  <c r="J111" i="3" s="1"/>
  <c r="M100" i="3"/>
  <c r="E100" i="3"/>
  <c r="K112" i="3"/>
  <c r="F100" i="3"/>
  <c r="G100" i="3"/>
  <c r="J100" i="3"/>
  <c r="I111" i="3"/>
  <c r="F111" i="3"/>
  <c r="G111" i="3"/>
  <c r="K111" i="3"/>
  <c r="O105" i="3"/>
  <c r="G112" i="3" l="1"/>
  <c r="M112" i="3"/>
  <c r="J112" i="3"/>
  <c r="F112" i="3"/>
  <c r="O106" i="3"/>
  <c r="O104" i="3"/>
  <c r="O107" i="3"/>
  <c r="L85" i="3" l="1"/>
  <c r="O85" i="3" s="1"/>
  <c r="L86" i="3"/>
  <c r="O86" i="3" s="1"/>
  <c r="T86" i="3" s="1"/>
  <c r="O87" i="3"/>
  <c r="T87" i="3" s="1"/>
  <c r="L88" i="3"/>
  <c r="O88" i="3" s="1"/>
  <c r="T88" i="3" s="1"/>
  <c r="L89" i="3"/>
  <c r="O89" i="3" s="1"/>
  <c r="T89" i="3" s="1"/>
  <c r="L90" i="3"/>
  <c r="O90" i="3" s="1"/>
  <c r="T90" i="3" s="1"/>
  <c r="L91" i="3"/>
  <c r="O91" i="3" s="1"/>
  <c r="T91" i="3" s="1"/>
  <c r="L92" i="3"/>
  <c r="O92" i="3" s="1"/>
  <c r="T92" i="3" s="1"/>
  <c r="O60" i="3"/>
  <c r="T60" i="3" s="1"/>
  <c r="L61" i="3"/>
  <c r="O61" i="3" s="1"/>
  <c r="T61" i="3" s="1"/>
  <c r="O63" i="3"/>
  <c r="T63" i="3" s="1"/>
  <c r="L65" i="3"/>
  <c r="O65" i="3" s="1"/>
  <c r="T65" i="3" s="1"/>
  <c r="O93" i="3"/>
  <c r="T93" i="3" s="1"/>
  <c r="L64" i="3"/>
  <c r="O64" i="3" s="1"/>
  <c r="T64" i="3" s="1"/>
  <c r="L62" i="3"/>
  <c r="O62" i="3" s="1"/>
  <c r="T62" i="3" s="1"/>
  <c r="L70" i="3" l="1"/>
  <c r="L71" i="3"/>
  <c r="L69" i="3"/>
  <c r="L97" i="3"/>
  <c r="L99" i="3"/>
  <c r="O99" i="3" s="1"/>
  <c r="L96" i="3"/>
  <c r="T85" i="3"/>
  <c r="L110" i="3" l="1"/>
  <c r="G20" i="30" a="1"/>
  <c r="L100" i="3"/>
  <c r="L112" i="3" s="1"/>
  <c r="O32" i="3"/>
  <c r="O96" i="3"/>
  <c r="T96" i="3" s="1"/>
  <c r="L111" i="3"/>
  <c r="O97" i="3"/>
  <c r="T97" i="3" s="1"/>
  <c r="D15" i="32" l="1"/>
  <c r="L37" i="3"/>
  <c r="G20" i="30"/>
  <c r="M31" i="30"/>
  <c r="M22" i="30"/>
  <c r="M27" i="30"/>
  <c r="M30" i="30"/>
  <c r="M23" i="30"/>
  <c r="M21" i="30"/>
  <c r="M24" i="30"/>
  <c r="M28" i="30"/>
  <c r="M26" i="30"/>
  <c r="M25" i="30"/>
  <c r="M29" i="30"/>
  <c r="F37" i="3"/>
  <c r="N37" i="3"/>
  <c r="M37" i="3"/>
  <c r="K37" i="3"/>
  <c r="E37" i="3"/>
  <c r="J37" i="3"/>
  <c r="G37" i="3"/>
  <c r="H37" i="3"/>
  <c r="I37" i="3"/>
  <c r="B4" i="17"/>
  <c r="B5" i="17" s="1"/>
  <c r="O98" i="3"/>
  <c r="T98" i="3" s="1"/>
  <c r="M51" i="30" l="1"/>
  <c r="M54" i="30" s="1"/>
  <c r="D25" i="32" s="1"/>
  <c r="O37" i="3"/>
  <c r="D7" i="15"/>
  <c r="F7" i="15" s="1" a="1"/>
  <c r="F7" i="15" s="1"/>
  <c r="O38" i="3" s="1"/>
  <c r="O100" i="3"/>
  <c r="D11" i="32" l="1"/>
  <c r="M53" i="30"/>
  <c r="D24" i="32" s="1"/>
  <c r="M52" i="30"/>
  <c r="D23" i="32" s="1"/>
  <c r="F38" i="3"/>
  <c r="I38" i="3"/>
  <c r="N38" i="3"/>
  <c r="L38" i="3"/>
  <c r="K38" i="3"/>
  <c r="E38" i="3"/>
  <c r="M38" i="3"/>
  <c r="G38" i="3"/>
  <c r="J38" i="3"/>
  <c r="H38" i="3"/>
  <c r="T22" i="3"/>
  <c r="D7" i="30" l="1" a="1"/>
  <c r="D7" i="30" s="1"/>
  <c r="E3" i="19" a="1"/>
  <c r="E3" i="19" s="1"/>
  <c r="E17" i="19" s="1"/>
  <c r="E34" i="3"/>
  <c r="E35" i="3" l="1"/>
  <c r="E36" i="3" l="1"/>
  <c r="E113" i="3" l="1"/>
  <c r="N34" i="3"/>
  <c r="M34" i="3"/>
  <c r="J34" i="3"/>
  <c r="F34" i="3" l="1"/>
  <c r="F35" i="3" s="1"/>
  <c r="J35" i="3"/>
  <c r="J36" i="3" s="1"/>
  <c r="N36" i="3"/>
  <c r="K34" i="3"/>
  <c r="M36" i="3"/>
  <c r="G34" i="3"/>
  <c r="I34" i="3"/>
  <c r="M113" i="3" l="1"/>
  <c r="J114" i="3"/>
  <c r="J113" i="3"/>
  <c r="M114" i="3"/>
  <c r="N114" i="3"/>
  <c r="N113" i="3"/>
  <c r="O31" i="3"/>
  <c r="O33" i="3"/>
  <c r="G35" i="3"/>
  <c r="G36" i="3" s="1"/>
  <c r="K36" i="3"/>
  <c r="O34" i="3"/>
  <c r="F36" i="3"/>
  <c r="I35" i="3"/>
  <c r="I36" i="3" s="1"/>
  <c r="E7" i="30" l="1" a="1"/>
  <c r="M6" i="30" s="1"/>
  <c r="K114" i="3"/>
  <c r="K113" i="3"/>
  <c r="F114" i="3"/>
  <c r="F113" i="3"/>
  <c r="L114" i="3"/>
  <c r="L113" i="3"/>
  <c r="G114" i="3"/>
  <c r="G113" i="3"/>
  <c r="I114" i="3"/>
  <c r="I113" i="3"/>
  <c r="O35" i="3"/>
  <c r="O36" i="3"/>
  <c r="D14" i="32" s="1"/>
  <c r="D28" i="32" l="1"/>
  <c r="E7" i="30"/>
  <c r="B3" i="17"/>
  <c r="C10" i="17" s="1"/>
  <c r="O113" i="3"/>
  <c r="B7" i="17" l="1"/>
  <c r="C11" i="17"/>
  <c r="E69" i="3"/>
  <c r="E110" i="3" s="1"/>
  <c r="E71" i="3"/>
  <c r="E112" i="3" s="1"/>
  <c r="E70" i="3"/>
  <c r="C13" i="17"/>
  <c r="C8" i="17"/>
  <c r="C12" i="17"/>
  <c r="C9" i="17"/>
  <c r="C14" i="17"/>
  <c r="B19" i="17" l="1"/>
  <c r="C19" i="17" s="1"/>
  <c r="D5" i="32" s="1"/>
  <c r="D3" i="32"/>
  <c r="D4" i="32"/>
  <c r="D16" i="32"/>
  <c r="O110" i="3"/>
  <c r="D20" i="32" s="1"/>
  <c r="G33" i="30" a="1"/>
  <c r="G7" i="30" a="1"/>
  <c r="E114" i="3"/>
  <c r="B18" i="17"/>
  <c r="C18" i="17" s="1"/>
  <c r="C7" i="17"/>
  <c r="O70" i="3"/>
  <c r="E111" i="3"/>
  <c r="O71" i="3"/>
  <c r="O69" i="3"/>
  <c r="M18" i="30" l="1"/>
  <c r="D18" i="32" a="1"/>
  <c r="D18" i="32" s="1"/>
  <c r="D17" i="32"/>
  <c r="D27" i="32"/>
  <c r="M11" i="30"/>
  <c r="G33" i="30"/>
  <c r="M34" i="30"/>
  <c r="M41" i="30"/>
  <c r="M40" i="30"/>
  <c r="M38" i="30"/>
  <c r="M36" i="30"/>
  <c r="M39" i="30"/>
  <c r="M42" i="30"/>
  <c r="M43" i="30"/>
  <c r="M37" i="30"/>
  <c r="M35" i="30"/>
  <c r="M13" i="30"/>
  <c r="M10" i="30"/>
  <c r="M16" i="30"/>
  <c r="M17" i="30"/>
  <c r="M14" i="30"/>
  <c r="M15" i="30"/>
  <c r="M12" i="30"/>
  <c r="M8" i="30"/>
  <c r="M9" i="30"/>
  <c r="G7" i="30"/>
  <c r="O111" i="3"/>
  <c r="D22" i="32" s="1"/>
  <c r="O112" i="3"/>
  <c r="D26" i="32" l="1"/>
  <c r="M56" i="30"/>
  <c r="M57" i="30" s="1"/>
  <c r="D21" i="32" s="1"/>
  <c r="M46" i="30"/>
  <c r="O114" i="3"/>
  <c r="D33" i="32" l="1"/>
  <c r="D29" i="32"/>
  <c r="M5" i="30"/>
  <c r="D7" i="32" s="1"/>
  <c r="D10" i="32" l="1"/>
  <c r="M47" i="30"/>
  <c r="D34" i="32" l="1"/>
  <c r="D30" i="32"/>
  <c r="M48" i="30"/>
  <c r="M49" i="30"/>
  <c r="B16" i="17"/>
  <c r="D9" i="32" l="1"/>
  <c r="N49" i="30"/>
  <c r="O49" i="30" s="1"/>
  <c r="P49" i="30" s="1"/>
  <c r="Q49" i="30" s="1"/>
  <c r="R49" i="30" s="1"/>
  <c r="S49" i="30" s="1"/>
  <c r="T49" i="30" s="1"/>
  <c r="U49" i="30" s="1"/>
  <c r="V49" i="30" s="1"/>
  <c r="W49" i="30" s="1"/>
  <c r="X49" i="30" s="1"/>
  <c r="Y49" i="30" s="1"/>
  <c r="Z49" i="30" s="1"/>
  <c r="AA49" i="30" s="1"/>
  <c r="AB49" i="30" s="1"/>
  <c r="AC49" i="30" s="1"/>
  <c r="AD49" i="30" s="1"/>
  <c r="AE49" i="30" s="1"/>
  <c r="AF49" i="30" s="1"/>
  <c r="AG49" i="30" s="1"/>
  <c r="AH49" i="30" s="1"/>
  <c r="AI49" i="30" s="1"/>
  <c r="AJ49" i="30" s="1"/>
  <c r="AK49" i="30" s="1"/>
  <c r="AL49" i="30" s="1"/>
  <c r="AM49" i="30" s="1"/>
  <c r="AN49" i="30" s="1"/>
  <c r="AO49" i="30" s="1"/>
  <c r="AP49" i="30" s="1"/>
  <c r="AQ49" i="30" s="1"/>
  <c r="AR49" i="30" s="1"/>
  <c r="AS49" i="30" s="1"/>
  <c r="AT49" i="30" s="1"/>
  <c r="AU49" i="30" s="1"/>
  <c r="AV49" i="30" s="1"/>
  <c r="AW49" i="30" s="1"/>
  <c r="AX49" i="30" s="1"/>
  <c r="AY49" i="30" s="1"/>
  <c r="AZ49" i="30" s="1"/>
  <c r="BA49" i="30" s="1"/>
  <c r="BB49" i="30" s="1"/>
  <c r="BC49" i="30" s="1"/>
  <c r="BD49" i="30" s="1"/>
  <c r="BE49" i="30" s="1"/>
  <c r="BF49" i="30" s="1"/>
  <c r="BG49" i="30" s="1"/>
  <c r="BH49" i="30" s="1"/>
  <c r="BI49" i="30" s="1"/>
  <c r="BJ49" i="30" s="1"/>
  <c r="BK49" i="30" s="1"/>
  <c r="BL49" i="30" s="1"/>
  <c r="BM49" i="30" s="1"/>
  <c r="N48" i="30"/>
  <c r="O48" i="30" s="1"/>
  <c r="P48" i="30" s="1"/>
  <c r="Q48" i="30" s="1"/>
  <c r="R48" i="30" s="1"/>
  <c r="S48" i="30" s="1"/>
  <c r="T48" i="30" s="1"/>
  <c r="U48" i="30" s="1"/>
  <c r="V48" i="30" s="1"/>
  <c r="W48" i="30" s="1"/>
  <c r="X48" i="30" s="1"/>
  <c r="Y48" i="30" s="1"/>
  <c r="Z48" i="30" s="1"/>
  <c r="AA48" i="30" s="1"/>
  <c r="AB48" i="30" s="1"/>
  <c r="AC48" i="30" s="1"/>
  <c r="AD48" i="30" s="1"/>
  <c r="AE48" i="30" s="1"/>
  <c r="AF48" i="30" s="1"/>
  <c r="AG48" i="30" s="1"/>
  <c r="AH48" i="30" s="1"/>
  <c r="AI48" i="30" s="1"/>
  <c r="AJ48" i="30" s="1"/>
  <c r="AK48" i="30" s="1"/>
  <c r="AL48" i="30" s="1"/>
  <c r="AM48" i="30" s="1"/>
  <c r="AN48" i="30" s="1"/>
  <c r="AO48" i="30" s="1"/>
  <c r="AP48" i="30" s="1"/>
  <c r="AQ48" i="30" s="1"/>
  <c r="AR48" i="30" s="1"/>
  <c r="AS48" i="30" s="1"/>
  <c r="AT48" i="30" s="1"/>
  <c r="AU48" i="30" s="1"/>
  <c r="AV48" i="30" s="1"/>
  <c r="AW48" i="30" s="1"/>
  <c r="AX48" i="30" s="1"/>
  <c r="AY48" i="30" s="1"/>
  <c r="AZ48" i="30" s="1"/>
  <c r="BA48" i="30" s="1"/>
  <c r="BB48" i="30" s="1"/>
  <c r="BC48" i="30" s="1"/>
  <c r="BD48" i="30" s="1"/>
  <c r="BE48" i="30" s="1"/>
  <c r="BF48" i="30" s="1"/>
  <c r="BG48" i="30" s="1"/>
  <c r="BH48" i="30" s="1"/>
  <c r="BI48" i="30" s="1"/>
  <c r="BJ48" i="30" s="1"/>
  <c r="BK48" i="30" s="1"/>
  <c r="BL48" i="30" s="1"/>
  <c r="BM48" i="30" s="1"/>
  <c r="D35" i="32" s="1"/>
  <c r="B17" i="17"/>
  <c r="D6" i="32" s="1"/>
  <c r="C16" i="17"/>
  <c r="D36" i="32" l="1"/>
  <c r="D21" i="17"/>
  <c r="E21" i="17" s="1"/>
  <c r="D20" i="17"/>
  <c r="B5" i="15" l="1"/>
  <c r="E20" i="17"/>
  <c r="B6"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D3" authorId="0" shapeId="0" xr:uid="{2A3B1904-61B9-4606-8292-D788AE5B3298}">
      <text>
        <r>
          <rPr>
            <b/>
            <sz val="9"/>
            <color indexed="81"/>
            <rFont val="Tahoma"/>
            <family val="2"/>
          </rPr>
          <t>Ro Richardson:</t>
        </r>
        <r>
          <rPr>
            <sz val="9"/>
            <color indexed="81"/>
            <rFont val="Tahoma"/>
            <family val="2"/>
          </rPr>
          <t xml:space="preserve">
This is the base assumption value for this assumption.</t>
        </r>
      </text>
    </comment>
    <comment ref="E3" authorId="0" shapeId="0" xr:uid="{1FD2CE0B-DA23-45EC-9718-E02EED8171A8}">
      <text>
        <r>
          <rPr>
            <b/>
            <sz val="9"/>
            <color indexed="81"/>
            <rFont val="Tahoma"/>
            <family val="2"/>
          </rPr>
          <t>Ro Richardson:</t>
        </r>
        <r>
          <rPr>
            <sz val="9"/>
            <color indexed="81"/>
            <rFont val="Tahoma"/>
            <family val="2"/>
          </rPr>
          <t xml:space="preserve">
Values in this column can be used to temporarily override the default values. Deleting the value in this column reinstates the default value.</t>
        </r>
      </text>
    </comment>
    <comment ref="F3" authorId="0" shapeId="0" xr:uid="{D36A13C8-5F1C-4EE0-AEBE-FB2E0D16637C}">
      <text>
        <r>
          <rPr>
            <b/>
            <sz val="9"/>
            <color indexed="81"/>
            <rFont val="Tahoma"/>
            <family val="2"/>
          </rPr>
          <t>Ro Richardson:</t>
        </r>
        <r>
          <rPr>
            <sz val="9"/>
            <color indexed="81"/>
            <rFont val="Tahoma"/>
            <family val="2"/>
          </rPr>
          <t xml:space="preserve">
If a value per year (see columns I, J, K etc to the right) is available, that is used, otherwise if an override value (column F) is present in the previous column, use that, otherwise use the default value (column E).</t>
        </r>
      </text>
    </comment>
    <comment ref="B5" authorId="0" shapeId="0" xr:uid="{E2523E4F-FC25-4B92-B50E-F4D7B2966CB1}">
      <text>
        <r>
          <rPr>
            <b/>
            <sz val="9"/>
            <color indexed="81"/>
            <rFont val="Tahoma"/>
            <family val="2"/>
          </rPr>
          <t>Ro Richardson:</t>
        </r>
        <r>
          <rPr>
            <sz val="9"/>
            <color indexed="81"/>
            <rFont val="Tahoma"/>
            <family val="2"/>
          </rPr>
          <t xml:space="preserve">
This is the minimum IRR value that your organisation needs to run the project, given its risk profile.</t>
        </r>
      </text>
    </comment>
    <comment ref="B6" authorId="0" shapeId="0" xr:uid="{671A16DF-5BBA-446D-86BE-923CF9F2ED94}">
      <text>
        <r>
          <rPr>
            <b/>
            <sz val="9"/>
            <color indexed="81"/>
            <rFont val="Tahoma"/>
            <family val="2"/>
          </rPr>
          <t>Ro Richardson:</t>
        </r>
        <r>
          <rPr>
            <sz val="9"/>
            <color indexed="81"/>
            <rFont val="Tahoma"/>
            <family val="2"/>
          </rPr>
          <t xml:space="preserve">
Only used to calculate Net Present Value of the project.</t>
        </r>
      </text>
    </comment>
    <comment ref="B27" authorId="0" shapeId="0" xr:uid="{895E4E0C-75F7-4885-978D-A54323665AA1}">
      <text>
        <r>
          <rPr>
            <b/>
            <sz val="9"/>
            <color indexed="81"/>
            <rFont val="Tahoma"/>
            <family val="2"/>
          </rPr>
          <t>Ro Richardson:</t>
        </r>
        <r>
          <rPr>
            <sz val="9"/>
            <color indexed="81"/>
            <rFont val="Tahoma"/>
            <family val="2"/>
          </rPr>
          <t xml:space="preserve">
percentage of rated output actually generated/saved/(consumed) over the year</t>
        </r>
      </text>
    </comment>
    <comment ref="B35" authorId="0" shapeId="0" xr:uid="{45EE4875-D3C9-454F-9668-AAAAFE5B5AA3}">
      <text>
        <r>
          <rPr>
            <b/>
            <sz val="9"/>
            <color indexed="81"/>
            <rFont val="Tahoma"/>
            <family val="2"/>
          </rPr>
          <t>Ro Richardson:</t>
        </r>
        <r>
          <rPr>
            <sz val="9"/>
            <color indexed="81"/>
            <rFont val="Tahoma"/>
            <family val="2"/>
          </rPr>
          <t xml:space="preserve">
percentage of rated output actually generated/saved/(consumed) over the year</t>
        </r>
      </text>
    </comment>
    <comment ref="B43" authorId="0" shapeId="0" xr:uid="{D9E0A0E4-0627-47E8-B033-00B937BA3C2B}">
      <text>
        <r>
          <rPr>
            <b/>
            <sz val="9"/>
            <color indexed="81"/>
            <rFont val="Tahoma"/>
            <family val="2"/>
          </rPr>
          <t>Ro Richardson:</t>
        </r>
        <r>
          <rPr>
            <sz val="9"/>
            <color indexed="81"/>
            <rFont val="Tahoma"/>
            <family val="2"/>
          </rPr>
          <t xml:space="preserve">
percentage of rated output actually generated/saved/(consumed) over the year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E2" authorId="0" shapeId="0" xr:uid="{8B8EDD0A-4544-47E2-B389-04D5D4DEEAD2}">
      <text>
        <r>
          <rPr>
            <b/>
            <sz val="9"/>
            <color indexed="81"/>
            <rFont val="Tahoma"/>
            <family val="2"/>
          </rPr>
          <t>Ro Richardson:</t>
        </r>
        <r>
          <rPr>
            <sz val="9"/>
            <color indexed="81"/>
            <rFont val="Tahoma"/>
            <family val="2"/>
          </rPr>
          <t xml:space="preserve">
Any inputs not allocated to a specific module.</t>
        </r>
      </text>
    </comment>
    <comment ref="C26" authorId="0" shapeId="0" xr:uid="{ABA96F94-28A6-4CB5-9D60-0F8DCDB75E5F}">
      <text>
        <r>
          <rPr>
            <b/>
            <sz val="9"/>
            <color indexed="81"/>
            <rFont val="Tahoma"/>
            <family val="2"/>
          </rPr>
          <t>Ro Richardson:</t>
        </r>
        <r>
          <rPr>
            <sz val="9"/>
            <color indexed="81"/>
            <rFont val="Tahoma"/>
            <family val="2"/>
          </rPr>
          <t xml:space="preserve">
Too late to receive CEFF funding.</t>
        </r>
      </text>
    </comment>
    <comment ref="C27" authorId="0" shapeId="0" xr:uid="{36FE3397-D389-4BDE-BD3D-F37F92F3358F}">
      <text>
        <r>
          <rPr>
            <b/>
            <sz val="9"/>
            <color indexed="81"/>
            <rFont val="Tahoma"/>
            <family val="2"/>
          </rPr>
          <t>Ro Richardson:</t>
        </r>
        <r>
          <rPr>
            <sz val="9"/>
            <color indexed="81"/>
            <rFont val="Tahoma"/>
            <family val="2"/>
          </rPr>
          <t xml:space="preserve">
Too late to receive CEFF funding. 5 year max.</t>
        </r>
      </text>
    </comment>
    <comment ref="D47" authorId="0" shapeId="0" xr:uid="{732C945A-3661-48DF-A92C-C71B920CC84A}">
      <text>
        <r>
          <rPr>
            <b/>
            <sz val="9"/>
            <color indexed="81"/>
            <rFont val="Tahoma"/>
            <family val="2"/>
          </rPr>
          <t>Ro Richardson:</t>
        </r>
        <r>
          <rPr>
            <sz val="9"/>
            <color indexed="81"/>
            <rFont val="Tahoma"/>
            <family val="2"/>
          </rPr>
          <t xml:space="preserve">
Yearly output divided by theoretical maximum (nameplate) yearly output operating continuously at full capacity. </t>
        </r>
      </text>
    </comment>
    <comment ref="D48" authorId="0" shapeId="0" xr:uid="{DFFE1259-C263-4DE5-8A1C-AC5B3028CC58}">
      <text>
        <r>
          <rPr>
            <b/>
            <sz val="9"/>
            <color indexed="81"/>
            <rFont val="Tahoma"/>
            <family val="2"/>
          </rPr>
          <t>Ro Richardson:</t>
        </r>
        <r>
          <rPr>
            <sz val="9"/>
            <color indexed="81"/>
            <rFont val="Tahoma"/>
            <family val="2"/>
          </rPr>
          <t xml:space="preserve">
Either complete this row or the one above.</t>
        </r>
      </text>
    </comment>
    <comment ref="C107" authorId="0" shapeId="0" xr:uid="{7811CF76-EC20-499C-BABB-D9547C79DF9C}">
      <text>
        <r>
          <rPr>
            <b/>
            <sz val="9"/>
            <color indexed="81"/>
            <rFont val="Tahoma"/>
            <family val="2"/>
          </rPr>
          <t>Ro Richardson:</t>
        </r>
        <r>
          <rPr>
            <sz val="9"/>
            <color indexed="81"/>
            <rFont val="Tahoma"/>
            <family val="2"/>
          </rPr>
          <t xml:space="preserve">
Positive if residual value. Negative if decommissioning cost.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K45" authorId="0" shapeId="0" xr:uid="{6EF75FB9-5883-4EAB-83B1-12243039180A}">
      <text>
        <r>
          <rPr>
            <b/>
            <sz val="9"/>
            <color indexed="81"/>
            <rFont val="Tahoma"/>
            <family val="2"/>
          </rPr>
          <t>Ro Richardson:</t>
        </r>
        <r>
          <rPr>
            <sz val="9"/>
            <color indexed="81"/>
            <rFont val="Tahoma"/>
            <family val="2"/>
          </rPr>
          <t xml:space="preserve">
Use Excel comments to identify the cashflow.
Do not include construction capital flows already captured. Positive values are money received. Negative is for money paid or lost.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D18" authorId="0" shapeId="0" xr:uid="{4CEB58FE-42F1-4DA9-87AF-09F906E3354D}">
      <text>
        <r>
          <rPr>
            <b/>
            <sz val="9"/>
            <color indexed="81"/>
            <rFont val="Tahoma"/>
            <family val="2"/>
          </rPr>
          <t>Ro Richardson:</t>
        </r>
        <r>
          <rPr>
            <sz val="9"/>
            <color indexed="81"/>
            <rFont val="Tahoma"/>
            <family val="2"/>
          </rPr>
          <t xml:space="preserve">
Calculates years until the last revenue stream starts.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<sst xmlns="http://schemas.openxmlformats.org/spreadsheetml/2006/main" count="524" uniqueCount="365">
  <si>
    <t>Sections</t>
  </si>
  <si>
    <t>13. In-kind Expenses</t>
  </si>
  <si>
    <t>14. Milestone Table</t>
  </si>
  <si>
    <t>15. Charts</t>
  </si>
  <si>
    <t>16. Eligible Costs</t>
  </si>
  <si>
    <t>Modules</t>
  </si>
  <si>
    <t>Resource Intensity</t>
  </si>
  <si>
    <t>Not tied to a module</t>
  </si>
  <si>
    <t>Unused module</t>
  </si>
  <si>
    <t>Total units for all modules</t>
  </si>
  <si>
    <t>Energy</t>
  </si>
  <si>
    <t>Emissions</t>
  </si>
  <si>
    <t>Cost</t>
  </si>
  <si>
    <t>Line item cost</t>
  </si>
  <si>
    <t>Inputs or outputs</t>
  </si>
  <si>
    <t>Units</t>
  </si>
  <si>
    <t>Quantities</t>
  </si>
  <si>
    <t>MWh/unit</t>
  </si>
  <si>
    <t>tCO2e/unit</t>
  </si>
  <si>
    <t>$/unit</t>
  </si>
  <si>
    <t>$</t>
  </si>
  <si>
    <t>Inputs eligible for funding</t>
  </si>
  <si>
    <t>MW</t>
  </si>
  <si>
    <t>MWh</t>
  </si>
  <si>
    <t>Ineligible inputs</t>
  </si>
  <si>
    <t>ha</t>
  </si>
  <si>
    <t>Resource Totals</t>
  </si>
  <si>
    <t>Total energy consumed in construction</t>
  </si>
  <si>
    <t>Total emissions from construction</t>
  </si>
  <si>
    <t>t CO2e</t>
  </si>
  <si>
    <t>Eligible costs</t>
  </si>
  <si>
    <t>Ineligible costs</t>
  </si>
  <si>
    <t>Total costs before contingency</t>
  </si>
  <si>
    <t>Contingency (not part of eligible costs)</t>
  </si>
  <si>
    <t>Total construction costs including contingency</t>
  </si>
  <si>
    <t>Module cost as % of eligible costs</t>
  </si>
  <si>
    <t>%</t>
  </si>
  <si>
    <t>Allocation of grant by module cost</t>
  </si>
  <si>
    <t>Time from project start to main costs for module</t>
  </si>
  <si>
    <t>Month</t>
  </si>
  <si>
    <t>Time from project start to module revenue start</t>
  </si>
  <si>
    <t>Operating life</t>
  </si>
  <si>
    <t>Years</t>
  </si>
  <si>
    <t>Months to decommissioning</t>
  </si>
  <si>
    <t>Date for module revenue start</t>
  </si>
  <si>
    <t>Date</t>
  </si>
  <si>
    <t>Date for module end of life</t>
  </si>
  <si>
    <t>Generation capacity factor</t>
  </si>
  <si>
    <t>Operational hours/year</t>
  </si>
  <si>
    <t>hours</t>
  </si>
  <si>
    <t>Hourly while operating</t>
  </si>
  <si>
    <t>t/h</t>
  </si>
  <si>
    <t>Yearly</t>
  </si>
  <si>
    <t>MWh/yr</t>
  </si>
  <si>
    <t>t/yr</t>
  </si>
  <si>
    <t>kL/yr</t>
  </si>
  <si>
    <t>Yearly totals</t>
  </si>
  <si>
    <t>Total energy/year</t>
  </si>
  <si>
    <t>Total emissions/year</t>
  </si>
  <si>
    <t>t CO2e/yr</t>
  </si>
  <si>
    <t>Total cost/year</t>
  </si>
  <si>
    <t>$/yr</t>
  </si>
  <si>
    <t>Hourly while operating or "Nameplate"</t>
  </si>
  <si>
    <t>Total emissions saving/year</t>
  </si>
  <si>
    <t>Revenue from carbon credits</t>
  </si>
  <si>
    <t>Revenue from other products</t>
  </si>
  <si>
    <t>Total revenue/year</t>
  </si>
  <si>
    <t>Total energy to decommission and remediate</t>
  </si>
  <si>
    <t>Decommissioning versus recommissioning</t>
  </si>
  <si>
    <t>Emissions from remediation</t>
  </si>
  <si>
    <t>If you expect the plant to be decommissioned at the end of the term, complete as a site remediation. If you expect the plant to be renovated, re-made or even re-purposed, complete as residual value.</t>
  </si>
  <si>
    <t>Residual value</t>
  </si>
  <si>
    <t>Remediation cost</t>
  </si>
  <si>
    <t>Total value (cost) of decommissioning</t>
  </si>
  <si>
    <t>Energy generated or saved/year</t>
  </si>
  <si>
    <t>Emissions saved/year</t>
  </si>
  <si>
    <t>Total revenue earned/year</t>
  </si>
  <si>
    <t>Total capital expenditure less residual</t>
  </si>
  <si>
    <t>Return on capital employed (ROCE) by module</t>
  </si>
  <si>
    <t>Data table row/Financial year no</t>
  </si>
  <si>
    <t>Capital/Construction + Decommissioning</t>
  </si>
  <si>
    <t>Operating</t>
  </si>
  <si>
    <t>Operating Life</t>
  </si>
  <si>
    <t>Financial year no</t>
  </si>
  <si>
    <t>First project financial year starts</t>
  </si>
  <si>
    <t>Month for Capital Cost</t>
  </si>
  <si>
    <t>CEFF Grant</t>
  </si>
  <si>
    <t>Construction Total</t>
  </si>
  <si>
    <t>Decommissioning Total</t>
  </si>
  <si>
    <t>Annual Operating</t>
  </si>
  <si>
    <t>Start</t>
  </si>
  <si>
    <t>Finish</t>
  </si>
  <si>
    <t>Financial year end date</t>
  </si>
  <si>
    <t>Fin yr start</t>
  </si>
  <si>
    <t>Financial year start month</t>
  </si>
  <si>
    <t>Financial year end month</t>
  </si>
  <si>
    <t>Capital grant from CEFF</t>
  </si>
  <si>
    <t>Construction Capital</t>
  </si>
  <si>
    <t>Decommissioning Capital</t>
  </si>
  <si>
    <t>Construction Emissions</t>
  </si>
  <si>
    <t>Decommissioning Emissions</t>
  </si>
  <si>
    <t>Construction Energy</t>
  </si>
  <si>
    <t>Decommissioning Energy</t>
  </si>
  <si>
    <t>Misc cashflows</t>
  </si>
  <si>
    <t>Year cashflow without CEFF</t>
  </si>
  <si>
    <t>Year cashflow with CEFF</t>
  </si>
  <si>
    <t>Cumulative cashflow without CEFF</t>
  </si>
  <si>
    <t>Cumulative cashflow with CEFF</t>
  </si>
  <si>
    <t>Total emissions saving per year</t>
  </si>
  <si>
    <t>Lifetime emissions saved</t>
  </si>
  <si>
    <t>Energy produced per year</t>
  </si>
  <si>
    <t>Lifetime Energy Produced</t>
  </si>
  <si>
    <t>Description</t>
  </si>
  <si>
    <t>Value</t>
  </si>
  <si>
    <t>% of full costs</t>
  </si>
  <si>
    <t>Real required 
return % *</t>
  </si>
  <si>
    <t>Nominal required return %</t>
  </si>
  <si>
    <t>Justification for assumptions</t>
  </si>
  <si>
    <t>Full cost of project</t>
  </si>
  <si>
    <t>Eligible cost of project</t>
  </si>
  <si>
    <t>Maximum CEFF grant</t>
  </si>
  <si>
    <t>Inflation rate</t>
  </si>
  <si>
    <t>CEFF request</t>
  </si>
  <si>
    <t>Other WA Government grants</t>
  </si>
  <si>
    <t>Other grants</t>
  </si>
  <si>
    <t>Equity from applicants</t>
  </si>
  <si>
    <t>Equity from others</t>
  </si>
  <si>
    <t>Debt</t>
  </si>
  <si>
    <t>Other (Describe)</t>
  </si>
  <si>
    <t>From Funding Buffer</t>
  </si>
  <si>
    <t>Maximum Funding Buffer Available</t>
  </si>
  <si>
    <t>Unaccounted funds &lt;= buffer?</t>
  </si>
  <si>
    <t>Is there enough money, with the buffer, for the project to complete?</t>
  </si>
  <si>
    <t>Total grants as % of full costs</t>
  </si>
  <si>
    <t>WA Government funding as % of total eligible costs</t>
  </si>
  <si>
    <t>Used to guide setting of hurdle rate and discount rate in assumptions</t>
  </si>
  <si>
    <t>Minimum funding</t>
  </si>
  <si>
    <t>* Use real rates</t>
  </si>
  <si>
    <t>Maximum funding</t>
  </si>
  <si>
    <t>Maximum funding to eligible costs</t>
  </si>
  <si>
    <t>Maximum years to spend funds</t>
  </si>
  <si>
    <t>Emissions target year 1</t>
  </si>
  <si>
    <t>Emissions target year 2</t>
  </si>
  <si>
    <t>Optional Comments</t>
  </si>
  <si>
    <t>Are sufficient funds identified for all project costs?</t>
  </si>
  <si>
    <t>Investment threshold &gt;= Discount rate?</t>
  </si>
  <si>
    <t>Is IRR with CEFF &gt; Investment threshold?</t>
  </si>
  <si>
    <t>Is IRR without CEFF &lt; Investment threshold?</t>
  </si>
  <si>
    <t>Project reduces carbon emissions</t>
  </si>
  <si>
    <t>Full project cost</t>
  </si>
  <si>
    <t>Eligible project cost</t>
  </si>
  <si>
    <t>CEFF request as percentage of eligible costs</t>
  </si>
  <si>
    <t>Years to full operation</t>
  </si>
  <si>
    <t>years</t>
  </si>
  <si>
    <t>Operating life in years</t>
  </si>
  <si>
    <t>Energy produced each year</t>
  </si>
  <si>
    <t>MWh/year</t>
  </si>
  <si>
    <t>Lifetime energy production</t>
  </si>
  <si>
    <t>CO2-e tonnes saved - each year</t>
  </si>
  <si>
    <t>CO2-e tonnes saved - lifetime</t>
  </si>
  <si>
    <t>CEFF cost per tonne per year saving</t>
  </si>
  <si>
    <t>$/t/yr</t>
  </si>
  <si>
    <t>CEFF cost per lifetime tonne CO2-e saved</t>
  </si>
  <si>
    <t>$/t</t>
  </si>
  <si>
    <t>Total project cost per lifetime tonne CO2-e saved</t>
  </si>
  <si>
    <t>Internal rate of return (IRR) without CEFF</t>
  </si>
  <si>
    <t>Internal rate of return (IRR) with CEFF</t>
  </si>
  <si>
    <t>Investment threshold/hurdle rate</t>
  </si>
  <si>
    <t>Discount rate for NPV</t>
  </si>
  <si>
    <t>Net Present Value (NPV) without CEFF</t>
  </si>
  <si>
    <t>Net Present Value (NPV) with CEFF</t>
  </si>
  <si>
    <t>Simple payback without CEFF</t>
  </si>
  <si>
    <t>Simple payback with CEFF</t>
  </si>
  <si>
    <t>Year for data table</t>
  </si>
  <si>
    <t>Project year and financial year ending.</t>
  </si>
  <si>
    <t>Default value</t>
  </si>
  <si>
    <t>Override value</t>
  </si>
  <si>
    <t>Value used</t>
  </si>
  <si>
    <t>General project assumptions</t>
  </si>
  <si>
    <t>CEFF grant size</t>
  </si>
  <si>
    <t>Construction cost contingency</t>
  </si>
  <si>
    <t>Capital allocation for unforeseen costs that may arise during construction.</t>
  </si>
  <si>
    <t>Project start date</t>
  </si>
  <si>
    <t>Based on an assumption of when grant application result is available.</t>
  </si>
  <si>
    <t>Financial year starts on month number</t>
  </si>
  <si>
    <t>Month 7 is July for companies with financial year starting 1 July.</t>
  </si>
  <si>
    <t>Estimate based on the Reserve Bank of Australia target band of 2-3%</t>
  </si>
  <si>
    <t>Project operational life</t>
  </si>
  <si>
    <t>This is a project design decision. You can set individual module lifespans in section 2</t>
  </si>
  <si>
    <t>Carbon intensity to SELL electricity to the NWIS grid</t>
  </si>
  <si>
    <t>t CO2e/MWh</t>
  </si>
  <si>
    <t>From National Greenhouse Accounts Factors. Use year you first sell electricity</t>
  </si>
  <si>
    <t>Carbon intensity to BUY electricity from the NWIS grid</t>
  </si>
  <si>
    <t>From DCCEEW: Australia’s emissions projections 2024</t>
  </si>
  <si>
    <t>Carbon intensity to SELL electricity to the SWIS grid</t>
  </si>
  <si>
    <t>Carbon intensity to BUY electricity from the SWIS grid</t>
  </si>
  <si>
    <t>13. In-kind contributions</t>
  </si>
  <si>
    <t>An “in-kind” contribution is a non-cash donation of goods, services, or time that holds measurable value.</t>
  </si>
  <si>
    <t>From Applicant</t>
  </si>
  <si>
    <t>Materials or goods</t>
  </si>
  <si>
    <t>Contribution (description of goods to be provided)</t>
  </si>
  <si>
    <t>Value in $</t>
  </si>
  <si>
    <t>Total</t>
  </si>
  <si>
    <t>Labour or time-based services</t>
  </si>
  <si>
    <t>Role or contribution (description of services to be provided)</t>
  </si>
  <si>
    <t>Hours</t>
  </si>
  <si>
    <t>Rate $/hr</t>
  </si>
  <si>
    <t>Total from applicant</t>
  </si>
  <si>
    <t>From others</t>
  </si>
  <si>
    <t>Contribution (description of services to be provided)</t>
  </si>
  <si>
    <t>Total from others</t>
  </si>
  <si>
    <t>Total from all sources</t>
  </si>
  <si>
    <t>Number</t>
  </si>
  <si>
    <t>Recipient's deliverables</t>
  </si>
  <si>
    <t>In-kind expenditure $</t>
  </si>
  <si>
    <t>Eligible expenditure $</t>
  </si>
  <si>
    <t>Grant payment $</t>
  </si>
  <si>
    <t xml:space="preserve"> Completion date</t>
  </si>
  <si>
    <t>Notes</t>
  </si>
  <si>
    <t>15 Charts</t>
  </si>
  <si>
    <t xml:space="preserve">16. Eligible costs include:
</t>
  </si>
  <si>
    <t>a)   </t>
  </si>
  <si>
    <t>b)   </t>
  </si>
  <si>
    <t>essential enabling equipment including batteries, other forms of energy storage, system control equipment, system power or energy conversion equipment, monitoring or communications equipment and structures used for housing power-system equipment;</t>
  </si>
  <si>
    <t>c)   </t>
  </si>
  <si>
    <t>essential non-equipment expenditure including design, professional services, transport, installation and commissioning related to the attainment of a project objective or milestone; and</t>
  </si>
  <si>
    <t>d)   </t>
  </si>
  <si>
    <t>project management costs and grant administration costs.</t>
  </si>
  <si>
    <t xml:space="preserve">Generally ineligible costs include:
</t>
  </si>
  <si>
    <t>land acquisition;</t>
  </si>
  <si>
    <t>venture capital extended to third parties;</t>
  </si>
  <si>
    <t>purchase of carbon credits;</t>
  </si>
  <si>
    <t>legal costs such as those associated with preparing grant applications, finalising, or managing compliance with a funding agreement;</t>
  </si>
  <si>
    <t>e)   </t>
  </si>
  <si>
    <t>costs associated with core business or business-as-usual activities;</t>
  </si>
  <si>
    <t>f)    </t>
  </si>
  <si>
    <t>ongoing administrative and operational costs including rent, electricity and salaries of existing staff working their usual hours and duties;</t>
  </si>
  <si>
    <t>g)   </t>
  </si>
  <si>
    <t>works already financially committed, underway or completed when the funding round closes (including but not limited to contracts already in place to construct infrastructure or buy equipment or where construction has commenced);</t>
  </si>
  <si>
    <t>h)   </t>
  </si>
  <si>
    <t>ongoing maintenance of projects to which organisations have committed as part of a previous grant; and</t>
  </si>
  <si>
    <t>i)    </t>
  </si>
  <si>
    <t>costs of preparing applications, reports or associated supporting material for the purposes of applying for the Funding or entering this Agreement.</t>
  </si>
  <si>
    <t xml:space="preserve">An in-kind contribution is any non-monetary contribution of goods or services for the project by the applicant. Eligible in-kind contributions from the applicant can cover any of the listed types of eligible project costs.
</t>
  </si>
  <si>
    <t xml:space="preserve">Applicants must provide sufficient detail of proposed in-kind contributions to enable assessment of whether the valuation is reasonable. This is elaborated further in the Financial Model template. 
</t>
  </si>
  <si>
    <t>The above lists identify the most common examples of eligible and ineligible costs and are not intended to be comprehensive. Assessment of eligible costs may depend on a project’s specific circumstances. For further advice on eligibility of costs, please contact:</t>
  </si>
  <si>
    <t>ceff@dwer.wa.gov.au</t>
  </si>
  <si>
    <t>This page provided for your calculations. Link outputs from your calculations to the Financial model or other tabs as needed.</t>
  </si>
  <si>
    <t>Emissions projections from Australian Government</t>
  </si>
  <si>
    <t>Appendix D: Projected emissions factors for Australia’s
electricity grid in the baseline scenario</t>
  </si>
  <si>
    <t>Table 46 and Table 47 contain emission factors for Australia’s electricity grid in the baseline scenario, consistent with the results presented in the electricity
chapter of this report.
Table 46 Indirect scope 2 emissions(71) factors in the baseline scenario, tonnes CO2-e per MWh</t>
  </si>
  <si>
    <r>
      <rPr>
        <sz val="9"/>
        <rFont val="Calibri"/>
        <family val="2"/>
      </rPr>
      <t>Australia, all grid connected</t>
    </r>
  </si>
  <si>
    <r>
      <rPr>
        <sz val="9"/>
        <rFont val="Calibri"/>
        <family val="2"/>
      </rPr>
      <t>National Electricity Market</t>
    </r>
  </si>
  <si>
    <r>
      <rPr>
        <sz val="9"/>
        <rFont val="Calibri"/>
        <family val="2"/>
      </rPr>
      <t>NSW/ACT</t>
    </r>
  </si>
  <si>
    <r>
      <rPr>
        <sz val="9"/>
        <rFont val="Calibri"/>
        <family val="2"/>
      </rPr>
      <t>Queensland</t>
    </r>
  </si>
  <si>
    <r>
      <rPr>
        <sz val="9"/>
        <rFont val="Calibri"/>
        <family val="2"/>
      </rPr>
      <t>South Australia</t>
    </r>
  </si>
  <si>
    <r>
      <rPr>
        <sz val="9"/>
        <rFont val="Calibri"/>
        <family val="2"/>
      </rPr>
      <t>Victoria</t>
    </r>
  </si>
  <si>
    <r>
      <rPr>
        <sz val="9"/>
        <rFont val="Calibri"/>
        <family val="2"/>
      </rPr>
      <t>Tasmania</t>
    </r>
  </si>
  <si>
    <r>
      <rPr>
        <sz val="9"/>
        <rFont val="Calibri"/>
        <family val="2"/>
      </rPr>
      <t xml:space="preserve">Western Australia’s Wholesale Electricity
</t>
    </r>
    <r>
      <rPr>
        <sz val="9"/>
        <rFont val="Calibri"/>
        <family val="2"/>
      </rPr>
      <t>Market</t>
    </r>
  </si>
  <si>
    <r>
      <rPr>
        <sz val="9"/>
        <rFont val="Calibri"/>
        <family val="2"/>
      </rPr>
      <t>North West Interconnected System</t>
    </r>
  </si>
  <si>
    <r>
      <rPr>
        <sz val="9"/>
        <rFont val="Calibri"/>
        <family val="2"/>
      </rPr>
      <t>Darwin-Katherine Interconnected System</t>
    </r>
  </si>
  <si>
    <r>
      <rPr>
        <vertAlign val="superscript"/>
        <sz val="10"/>
        <rFont val="Calibri"/>
        <family val="2"/>
      </rPr>
      <t>71</t>
    </r>
    <r>
      <rPr>
        <sz val="10"/>
        <rFont val="Calibri"/>
        <family val="2"/>
      </rPr>
      <t xml:space="preserve"> Scope 2 emissions are from the generation of the electricity purchased and consumed by an organisation. Scope 2 emissions are physically produced by the burning of fuels (coal, natural gas, etc.) at the power station.</t>
    </r>
  </si>
  <si>
    <r>
      <rPr>
        <b/>
        <vertAlign val="superscript"/>
        <sz val="12"/>
        <rFont val="Calibri"/>
        <family val="2"/>
      </rPr>
      <t>Table 47 Indirect scope 2 and 3 combined emissions(72) factors in the baseline scenario, tonnes CO</t>
    </r>
    <r>
      <rPr>
        <b/>
        <vertAlign val="superscript"/>
        <sz val="8"/>
        <rFont val="Calibri"/>
        <family val="2"/>
      </rPr>
      <t>2</t>
    </r>
    <r>
      <rPr>
        <b/>
        <vertAlign val="superscript"/>
        <sz val="12"/>
        <rFont val="Calibri"/>
        <family val="2"/>
      </rPr>
      <t>-e per MWh</t>
    </r>
  </si>
  <si>
    <r>
      <rPr>
        <sz val="9"/>
        <rFont val="Calibri"/>
        <family val="2"/>
      </rPr>
      <t>NSW/ACTACT</t>
    </r>
  </si>
  <si>
    <r>
      <rPr>
        <sz val="9"/>
        <rFont val="Calibri"/>
        <family val="2"/>
      </rPr>
      <t>Western Australia’s Wholesale Electricity Market</t>
    </r>
  </si>
  <si>
    <r>
      <rPr>
        <vertAlign val="superscript"/>
        <sz val="10"/>
        <rFont val="Calibri"/>
        <family val="2"/>
      </rPr>
      <t>72</t>
    </r>
    <r>
      <rPr>
        <sz val="10"/>
        <rFont val="Calibri"/>
        <family val="2"/>
      </rPr>
      <t xml:space="preserve"> Scope 2 emissions are from the generation of the electricity purchased and consumed by an organisation. Scope 2 emissions are physically produced by the burning of fuels (coal, natural gas, etc.) at the power station. Scope 3 emissions are indirect emissions from the extraction, production and transport of fuel burned at generation and the indirect emissions attributable to the electricity lost in delivery in the Transmission and Distribution network.</t>
    </r>
  </si>
  <si>
    <r>
      <rPr>
        <sz val="10"/>
        <rFont val="Calibri"/>
        <family val="2"/>
      </rPr>
      <t xml:space="preserve"> (Source: </t>
    </r>
    <r>
      <rPr>
        <u/>
        <sz val="10"/>
        <color rgb="FF165687"/>
        <rFont val="Calibri"/>
        <family val="2"/>
      </rPr>
      <t>National Greenhouse Accounts Factors 2023</t>
    </r>
    <r>
      <rPr>
        <sz val="10"/>
        <rFont val="Calibri"/>
        <family val="2"/>
      </rPr>
      <t>)</t>
    </r>
  </si>
  <si>
    <t>Term/Unit</t>
  </si>
  <si>
    <t>Meaning</t>
  </si>
  <si>
    <t>Australian dollars</t>
  </si>
  <si>
    <t>Dollars per year</t>
  </si>
  <si>
    <t>/yr</t>
  </si>
  <si>
    <t>Per year - meaning each year. For example energy consumption of 5,000 MWh/yr</t>
  </si>
  <si>
    <t>ACCU</t>
  </si>
  <si>
    <t>Australian Carbon Credit Units</t>
  </si>
  <si>
    <t>CCUS</t>
  </si>
  <si>
    <t>Carbon Capture, Use and Storage</t>
  </si>
  <si>
    <t>CEFF</t>
  </si>
  <si>
    <t>The Clean Energy Future Fund</t>
  </si>
  <si>
    <t>GJ</t>
  </si>
  <si>
    <t>Gigajoules of energy</t>
  </si>
  <si>
    <t>Abbreviation - hectare - unit of area</t>
  </si>
  <si>
    <t>IRR</t>
  </si>
  <si>
    <t>Internal rate of return - measures the financial return from doing the project</t>
  </si>
  <si>
    <t>kL</t>
  </si>
  <si>
    <t>Kilolitres 1 kL equals one cubic metre.</t>
  </si>
  <si>
    <t xml:space="preserve">Kilolitres per year. </t>
  </si>
  <si>
    <t>Megawatts of electricity</t>
  </si>
  <si>
    <t>Megawatt hours of electricity</t>
  </si>
  <si>
    <t>NGAF</t>
  </si>
  <si>
    <t>Australian National Greenhouse Accounts Factors</t>
  </si>
  <si>
    <t>NGERS</t>
  </si>
  <si>
    <t>National Greenhouse and Energy Reporting Scheme</t>
  </si>
  <si>
    <t>NPV</t>
  </si>
  <si>
    <t>Net Present Value - the value in current dollars of the project</t>
  </si>
  <si>
    <t>Payback</t>
  </si>
  <si>
    <t>The number of years until a project has earned its construction cost.</t>
  </si>
  <si>
    <t>Scope 1</t>
  </si>
  <si>
    <t>Greenhouse gas emissions released to the atmosphere as a direct result of an activity</t>
  </si>
  <si>
    <t>Scope 2</t>
  </si>
  <si>
    <t>Indirect greenhouse gas emissions released to the atmosphere from the consumption of an energy commodity</t>
  </si>
  <si>
    <t>Scope 3</t>
  </si>
  <si>
    <t>Indirect greenhouse gas emissions other than scope 2 emissions that are generated in the wider economy</t>
  </si>
  <si>
    <t>SMC</t>
  </si>
  <si>
    <t>Safeguard Mechanism Credits - proposed tradeable credits for exceeding Safeguard Mechanism targets.</t>
  </si>
  <si>
    <t>t</t>
  </si>
  <si>
    <t>Tonnes</t>
  </si>
  <si>
    <t>Tonnes of carbon dioxide equivalent greenhouse gas emissions</t>
  </si>
  <si>
    <t>Tonnes per year</t>
  </si>
  <si>
    <t>Tonnes per hour</t>
  </si>
  <si>
    <t>In-kind value</t>
  </si>
  <si>
    <t>Weighted average cost of capital (without CEFF)</t>
  </si>
  <si>
    <t>Weighted average cost of capital (WACC) with CEFF</t>
  </si>
  <si>
    <t xml:space="preserve">Because  we are using current year dollars for all money amounts, we avoiding working with inflation. But interest rates you see quoted by banks, investors etc. are nominal rates and include inflation. This means you need to subtract your view of inflation from the quoted rates. For example, if a bank will lend you money at 9% nominal rate and you believe inflation will be around 3%, then the real rate would be 9-3 = 6%. Inputs and outputs from this financial model are real rates. </t>
  </si>
  <si>
    <t>Light green cells are populated by formulae in row 3.</t>
  </si>
  <si>
    <t>If this table does not work in your version of Excel, ignore it. It will not affect the scoring of your project.</t>
  </si>
  <si>
    <t>1. Assumptions</t>
  </si>
  <si>
    <t>2.  Construction or capital costs</t>
  </si>
  <si>
    <t>3.  Timing impacts</t>
  </si>
  <si>
    <t>4.  Operating inputs or costs</t>
  </si>
  <si>
    <t>5.  Operating outputs or savings</t>
  </si>
  <si>
    <t>6.  End of life</t>
  </si>
  <si>
    <t>7.  Net benefits (outputs less inputs)</t>
  </si>
  <si>
    <t>8.  Cashflow</t>
  </si>
  <si>
    <t>9.  Funding</t>
  </si>
  <si>
    <t>10.  CEFF parameters</t>
  </si>
  <si>
    <t>11.  Validation</t>
  </si>
  <si>
    <t>12.  Project summary</t>
  </si>
  <si>
    <t>2. Construction or capital inputs</t>
  </si>
  <si>
    <t>3. Timing impacts</t>
  </si>
  <si>
    <t>4. Operating inputs or costs</t>
  </si>
  <si>
    <t>5. Operating outputs or savings</t>
  </si>
  <si>
    <t>6. End of Life</t>
  </si>
  <si>
    <t>7. Net Values</t>
  </si>
  <si>
    <t>8. Cashflow</t>
  </si>
  <si>
    <t>9. Funding</t>
  </si>
  <si>
    <t>11. Validation</t>
  </si>
  <si>
    <t>12. Project summary</t>
  </si>
  <si>
    <t>A1</t>
  </si>
  <si>
    <t>A4</t>
  </si>
  <si>
    <t>A40</t>
  </si>
  <si>
    <t>A50</t>
  </si>
  <si>
    <t>A73</t>
  </si>
  <si>
    <t>A103</t>
  </si>
  <si>
    <t>A110</t>
  </si>
  <si>
    <t>10. CEFF parameters</t>
  </si>
  <si>
    <t>Other (overwrite to describe)</t>
  </si>
  <si>
    <t>capital costs necessary for the project</t>
  </si>
  <si>
    <t>Battery Reserve Capacity Payments</t>
  </si>
  <si>
    <t>Cross-module assumptions</t>
  </si>
  <si>
    <t>Module 1 assumptions</t>
  </si>
  <si>
    <t>Module 2 assumptions</t>
  </si>
  <si>
    <t>Module 3 assumptions</t>
  </si>
  <si>
    <t>Module 4 assumptions</t>
  </si>
  <si>
    <t>Module 5 assumptions</t>
  </si>
  <si>
    <t>Module 6 assumptions</t>
  </si>
  <si>
    <t>Module 7 assumptions</t>
  </si>
  <si>
    <t>Module 1</t>
  </si>
  <si>
    <t>Module 2</t>
  </si>
  <si>
    <t>Module 3</t>
  </si>
  <si>
    <t>Module 4</t>
  </si>
  <si>
    <t>Module 5</t>
  </si>
  <si>
    <t>Module 6</t>
  </si>
  <si>
    <t>Module 7</t>
  </si>
  <si>
    <t>Module 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</si>
</sst>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quot;$&quot;#,##0;[Red]\-&quot;$&quot;#,##0"/>
    <numFmt numFmtId="8" formatCode="&quot;$&quot;#,##0.00;[Red]\-&quot;$&quot;#,##0.00"/>
    <numFmt numFmtId="43" formatCode="_-* #,##0.00_-;\-* #,##0.00_-;_-* &quot;-&quot;??_-;_-@_-"/>
    <numFmt numFmtId="164" formatCode="0.0%"/>
    <numFmt numFmtId="165" formatCode="&quot;$&quot;#,##0;[Red]\-&quot;$&quot;#,##0;"/>
    <numFmt numFmtId="166" formatCode="_-* #,##0_-;\-* #,##0_-;_-* &quot;-&quot;??_-;_-@_-"/>
    <numFmt numFmtId="167" formatCode="&quot;$&quot;#,##0;[Red]\-&quot;$&quot;#,##0;;"/>
    <numFmt numFmtId="168" formatCode="#,##0;\-#,##0;;"/>
    <numFmt numFmtId="169" formatCode="&quot;$&quot;#,##0"/>
    <numFmt numFmtId="170" formatCode="&quot;$&quot;#,##0.00"/>
    <numFmt numFmtId="171" formatCode="#,##0;[Red]\-#,##0;;"/>
    <numFmt numFmtId="172" formatCode="#,##0.00;[Red]\-#,##0.00;"/>
    <numFmt numFmtId="173" formatCode="0.0000"/>
    <numFmt numFmtId="174" formatCode="0.000"/>
    <numFmt numFmtId="175" formatCode="#,##0;[Red]\-#,##0;"/>
    <numFmt numFmtId="176" formatCode="&quot;$&quot;#,##0.00;[Red]\-&quot;$&quot;#,##0.00;"/>
    <numFmt numFmtId="177" formatCode="&quot;$&quot;#,##0.0"/>
    <numFmt numFmtId="178" formatCode="[$-C09]dd\-mmm\-yy;@"/>
    <numFmt numFmtId="179" formatCode="0.0%;\-0.0%;"/>
    <numFmt numFmtId="180" formatCode="mmm\ yyyy"/>
    <numFmt numFmtId="181" formatCode="mmmm"/>
    <numFmt numFmtId="182" formatCode="yyyy"/>
    <numFmt numFmtId="183" formatCode="_-&quot;$&quot;* #,##0_-;\-&quot;$&quot;* #,##0_-;_-&quot;$&quot;* &quot;-&quot;??_-;_-@_-"/>
  </numFmts>
  <fonts count="38"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sz val="9"/>
      <color indexed="81"/>
      <name val="Tahoma"/>
      <family val="2"/>
    </font>
    <font>
      <b/>
      <sz val="9"/>
      <color indexed="81"/>
      <name val="Tahoma"/>
      <family val="2"/>
    </font>
    <font>
      <b/>
      <sz val="16"/>
      <color theme="1"/>
      <name val="Calibri"/>
      <family val="2"/>
      <scheme val="minor"/>
    </font>
    <font>
      <sz val="8"/>
      <name val="Calibri"/>
      <family val="2"/>
      <scheme val="minor"/>
    </font>
    <font>
      <u/>
      <sz val="11"/>
      <color theme="10"/>
      <name val="Calibri"/>
      <family val="2"/>
      <scheme val="minor"/>
    </font>
    <font>
      <sz val="10"/>
      <name val="Arial"/>
      <family val="2"/>
    </font>
    <font>
      <sz val="10"/>
      <color rgb="FF000000"/>
      <name val="Calibri"/>
      <family val="2"/>
      <scheme val="minor"/>
    </font>
    <font>
      <sz val="18"/>
      <color theme="1"/>
      <name val="Calibri"/>
      <family val="2"/>
      <scheme val="minor"/>
    </font>
    <font>
      <b/>
      <sz val="12"/>
      <color theme="1"/>
      <name val="Calibri"/>
      <family val="2"/>
      <scheme val="minor"/>
    </font>
    <font>
      <b/>
      <sz val="11"/>
      <color theme="1"/>
      <name val="Calibri"/>
      <family val="2"/>
    </font>
    <font>
      <sz val="11"/>
      <color theme="1"/>
      <name val="Calibri"/>
      <family val="2"/>
    </font>
    <font>
      <sz val="11"/>
      <color theme="1"/>
      <name val="Arial"/>
      <family val="2"/>
    </font>
    <font>
      <sz val="11"/>
      <color rgb="FF000000"/>
      <name val="Arial"/>
      <family val="2"/>
    </font>
    <font>
      <b/>
      <sz val="11"/>
      <color theme="1"/>
      <name val="Arial"/>
      <family val="2"/>
    </font>
    <font>
      <b/>
      <sz val="18"/>
      <color theme="1"/>
      <name val="Arial"/>
      <family val="2"/>
    </font>
    <font>
      <sz val="10"/>
      <color rgb="FF000000"/>
      <name val="Times New Roman"/>
      <family val="1"/>
    </font>
    <font>
      <sz val="12"/>
      <color theme="1"/>
      <name val="Calibri"/>
      <family val="2"/>
      <scheme val="minor"/>
    </font>
    <font>
      <b/>
      <sz val="20"/>
      <color theme="1"/>
      <name val="Calibri"/>
      <family val="2"/>
      <scheme val="minor"/>
    </font>
    <font>
      <sz val="11"/>
      <name val="Calibri"/>
      <family val="2"/>
      <scheme val="minor"/>
    </font>
    <font>
      <sz val="12"/>
      <name val="Calibri"/>
      <family val="2"/>
      <scheme val="minor"/>
    </font>
    <font>
      <b/>
      <sz val="18"/>
      <color theme="1"/>
      <name val="Calibri"/>
      <family val="2"/>
      <scheme val="minor"/>
    </font>
    <font>
      <sz val="10"/>
      <color rgb="FF000000"/>
      <name val="Times New Roman"/>
      <family val="1"/>
    </font>
    <font>
      <vertAlign val="superscript"/>
      <sz val="10"/>
      <name val="Calibri"/>
      <family val="2"/>
    </font>
    <font>
      <sz val="10"/>
      <name val="Calibri"/>
      <family val="2"/>
    </font>
    <font>
      <u/>
      <sz val="10"/>
      <color rgb="FF165687"/>
      <name val="Calibri"/>
      <family val="2"/>
    </font>
    <font>
      <sz val="9"/>
      <color rgb="FF000000"/>
      <name val="Calibri"/>
      <family val="2"/>
    </font>
    <font>
      <sz val="9"/>
      <name val="Calibri"/>
      <family val="2"/>
    </font>
    <font>
      <b/>
      <sz val="9"/>
      <color rgb="FF000000"/>
      <name val="Calibri"/>
      <family val="2"/>
    </font>
    <font>
      <b/>
      <vertAlign val="superscript"/>
      <sz val="12"/>
      <name val="Calibri"/>
      <family val="2"/>
    </font>
    <font>
      <b/>
      <vertAlign val="superscript"/>
      <sz val="8"/>
      <name val="Calibri"/>
      <family val="2"/>
    </font>
    <font>
      <sz val="10"/>
      <name val="Calibri"/>
      <family val="2"/>
    </font>
    <font>
      <b/>
      <vertAlign val="superscript"/>
      <sz val="10"/>
      <name val="Calibri"/>
      <family val="2"/>
    </font>
    <font>
      <sz val="10"/>
      <color rgb="FF000000"/>
      <name val="Calibri"/>
      <family val="2"/>
    </font>
    <font>
      <b/>
      <sz val="16"/>
      <color rgb="FF000000"/>
      <name val="Calibri"/>
      <family val="2"/>
      <scheme val="minor"/>
    </font>
  </fonts>
  <fills count="14">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rgb="FFE7E6E6"/>
        <bgColor rgb="FFE7E6E6"/>
      </patternFill>
    </fill>
    <fill>
      <patternFill patternType="solid">
        <fgColor theme="0"/>
        <bgColor theme="0"/>
      </patternFill>
    </fill>
    <fill>
      <patternFill patternType="solid">
        <fgColor rgb="FFA8D08D"/>
        <bgColor rgb="FFA8D08D"/>
      </patternFill>
    </fill>
    <fill>
      <patternFill patternType="solid">
        <fgColor theme="7"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s>
  <borders count="81">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right/>
      <top style="thin">
        <color rgb="FF000000"/>
      </top>
      <bottom style="thin">
        <color rgb="FF000000"/>
      </bottom>
      <diagonal/>
    </border>
    <border>
      <left style="medium">
        <color indexed="64"/>
      </left>
      <right style="thin">
        <color indexed="64"/>
      </right>
      <top/>
      <bottom style="thin">
        <color indexed="64"/>
      </bottom>
      <diagonal/>
    </border>
  </borders>
  <cellStyleXfs count="11">
    <xf numFmtId="0" fontId="0" fillId="0" borderId="0"/>
    <xf numFmtId="9"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0"/>
    <xf numFmtId="0" fontId="10" fillId="0" borderId="0"/>
    <xf numFmtId="9" fontId="10" fillId="0" borderId="0" applyFont="0" applyFill="0" applyBorder="0" applyAlignment="0" applyProtection="0"/>
    <xf numFmtId="0" fontId="19" fillId="0" borderId="0"/>
    <xf numFmtId="0" fontId="8" fillId="0" borderId="0" applyNumberFormat="0" applyFill="0" applyBorder="0" applyAlignment="0" applyProtection="0"/>
    <xf numFmtId="0" fontId="25" fillId="0" borderId="0"/>
    <xf numFmtId="43" fontId="1" fillId="0" borderId="0" applyFont="0" applyFill="0" applyBorder="0" applyAlignment="0" applyProtection="0"/>
  </cellStyleXfs>
  <cellXfs count="945">
    <xf numFmtId="0" fontId="0" fillId="0" borderId="0" xfId="0"/>
    <xf numFmtId="0" fontId="0" fillId="2" borderId="9" xfId="0" applyFill="1" applyBorder="1"/>
    <xf numFmtId="0" fontId="0" fillId="0" borderId="14" xfId="0" applyBorder="1"/>
    <xf numFmtId="0" fontId="0" fillId="0" borderId="0" xfId="0" applyAlignment="1">
      <alignment wrapText="1"/>
    </xf>
    <xf numFmtId="6" fontId="0" fillId="4" borderId="9" xfId="0" applyNumberFormat="1" applyFill="1" applyBorder="1"/>
    <xf numFmtId="9" fontId="0" fillId="4" borderId="9" xfId="0" applyNumberFormat="1" applyFill="1" applyBorder="1"/>
    <xf numFmtId="0" fontId="0" fillId="4" borderId="9" xfId="0" applyFill="1" applyBorder="1"/>
    <xf numFmtId="164" fontId="0" fillId="4" borderId="14" xfId="1" applyNumberFormat="1" applyFont="1" applyFill="1" applyBorder="1"/>
    <xf numFmtId="0" fontId="0" fillId="0" borderId="9" xfId="0" applyBorder="1"/>
    <xf numFmtId="164" fontId="0" fillId="0" borderId="9" xfId="1" applyNumberFormat="1" applyFont="1" applyFill="1" applyBorder="1"/>
    <xf numFmtId="164" fontId="0" fillId="0" borderId="9" xfId="0" applyNumberFormat="1" applyBorder="1"/>
    <xf numFmtId="167" fontId="0" fillId="0" borderId="9" xfId="0" applyNumberFormat="1" applyBorder="1"/>
    <xf numFmtId="171" fontId="0" fillId="4" borderId="9" xfId="0" applyNumberFormat="1" applyFill="1" applyBorder="1"/>
    <xf numFmtId="9" fontId="0" fillId="0" borderId="0" xfId="0" applyNumberFormat="1"/>
    <xf numFmtId="164" fontId="0" fillId="2" borderId="9" xfId="1" applyNumberFormat="1" applyFont="1" applyFill="1" applyBorder="1"/>
    <xf numFmtId="164" fontId="0" fillId="4" borderId="9" xfId="1" applyNumberFormat="1" applyFont="1" applyFill="1" applyBorder="1"/>
    <xf numFmtId="0" fontId="0" fillId="0" borderId="9" xfId="0" applyBorder="1" applyAlignment="1">
      <alignment horizontal="center" wrapText="1"/>
    </xf>
    <xf numFmtId="0" fontId="0" fillId="0" borderId="7" xfId="0" applyBorder="1" applyAlignment="1">
      <alignment horizontal="center" wrapText="1"/>
    </xf>
    <xf numFmtId="0" fontId="0" fillId="0" borderId="0" xfId="0" applyAlignment="1">
      <alignment horizontal="center"/>
    </xf>
    <xf numFmtId="0" fontId="0" fillId="3" borderId="9" xfId="0" applyFill="1" applyBorder="1" applyAlignment="1">
      <alignment horizontal="center" wrapText="1"/>
    </xf>
    <xf numFmtId="0" fontId="0" fillId="4" borderId="9" xfId="0" applyFill="1" applyBorder="1" applyAlignment="1">
      <alignment horizontal="center" wrapText="1"/>
    </xf>
    <xf numFmtId="0" fontId="0" fillId="5" borderId="23" xfId="0" applyFill="1" applyBorder="1"/>
    <xf numFmtId="0" fontId="0" fillId="5" borderId="42" xfId="0" applyFill="1" applyBorder="1"/>
    <xf numFmtId="0" fontId="0" fillId="5" borderId="34" xfId="0" applyFill="1" applyBorder="1"/>
    <xf numFmtId="0" fontId="0" fillId="0" borderId="24" xfId="0" applyBorder="1"/>
    <xf numFmtId="164" fontId="8" fillId="0" borderId="14" xfId="3" applyNumberFormat="1" applyFill="1" applyBorder="1" applyAlignment="1">
      <alignment horizontal="left"/>
    </xf>
    <xf numFmtId="175" fontId="0" fillId="2" borderId="9" xfId="0" applyNumberFormat="1" applyFill="1" applyBorder="1"/>
    <xf numFmtId="175" fontId="0" fillId="4" borderId="9" xfId="0" applyNumberFormat="1" applyFill="1" applyBorder="1"/>
    <xf numFmtId="0" fontId="0" fillId="2" borderId="9" xfId="0" applyFill="1" applyBorder="1" applyAlignment="1">
      <alignment vertical="top"/>
    </xf>
    <xf numFmtId="171" fontId="0" fillId="3" borderId="47" xfId="0" applyNumberFormat="1" applyFill="1" applyBorder="1"/>
    <xf numFmtId="6" fontId="0" fillId="0" borderId="9" xfId="0" applyNumberFormat="1" applyBorder="1"/>
    <xf numFmtId="0" fontId="11" fillId="0" borderId="0" xfId="0" applyFont="1"/>
    <xf numFmtId="0" fontId="0" fillId="0" borderId="16" xfId="0" applyBorder="1"/>
    <xf numFmtId="0" fontId="15" fillId="7" borderId="0" xfId="0" applyFont="1" applyFill="1"/>
    <xf numFmtId="0" fontId="15" fillId="8" borderId="9" xfId="0" applyFont="1" applyFill="1" applyBorder="1" applyAlignment="1">
      <alignment horizontal="center" vertical="center"/>
    </xf>
    <xf numFmtId="0" fontId="15" fillId="0" borderId="7" xfId="0" applyFont="1" applyBorder="1" applyAlignment="1">
      <alignment horizontal="center" vertical="center"/>
    </xf>
    <xf numFmtId="0" fontId="15" fillId="8" borderId="38" xfId="0" applyFont="1" applyFill="1" applyBorder="1" applyAlignment="1">
      <alignment horizontal="center" vertical="center"/>
    </xf>
    <xf numFmtId="0" fontId="15" fillId="7" borderId="51" xfId="0" applyFont="1" applyFill="1" applyBorder="1" applyAlignment="1">
      <alignment horizontal="center" vertical="center"/>
    </xf>
    <xf numFmtId="177" fontId="15" fillId="0" borderId="0" xfId="0" applyNumberFormat="1" applyFont="1" applyAlignment="1">
      <alignment horizontal="center" vertical="center"/>
    </xf>
    <xf numFmtId="0" fontId="15" fillId="7" borderId="0" xfId="0" applyFont="1" applyFill="1" applyAlignment="1">
      <alignment vertical="center"/>
    </xf>
    <xf numFmtId="0" fontId="16" fillId="8" borderId="9" xfId="0" applyFont="1" applyFill="1" applyBorder="1" applyAlignment="1">
      <alignment vertical="center" wrapText="1"/>
    </xf>
    <xf numFmtId="0" fontId="16" fillId="8" borderId="9" xfId="0" applyFont="1" applyFill="1" applyBorder="1" applyAlignment="1">
      <alignment horizontal="center" vertical="center"/>
    </xf>
    <xf numFmtId="0" fontId="16" fillId="8" borderId="9" xfId="0" applyFont="1" applyFill="1" applyBorder="1" applyAlignment="1">
      <alignment horizontal="left" vertical="center" wrapText="1"/>
    </xf>
    <xf numFmtId="0" fontId="15" fillId="8" borderId="9" xfId="0" applyFont="1" applyFill="1" applyBorder="1" applyAlignment="1">
      <alignment vertical="center" wrapText="1"/>
    </xf>
    <xf numFmtId="0" fontId="15" fillId="8" borderId="38" xfId="0" applyFont="1" applyFill="1" applyBorder="1" applyAlignment="1">
      <alignment vertical="center" wrapText="1"/>
    </xf>
    <xf numFmtId="0" fontId="15" fillId="0" borderId="0" xfId="0" applyFont="1" applyAlignment="1">
      <alignment vertical="center"/>
    </xf>
    <xf numFmtId="0" fontId="15" fillId="7" borderId="22" xfId="0" applyFont="1" applyFill="1" applyBorder="1" applyAlignment="1">
      <alignment vertical="center"/>
    </xf>
    <xf numFmtId="0" fontId="15" fillId="8" borderId="10" xfId="0" applyFont="1" applyFill="1" applyBorder="1" applyAlignment="1">
      <alignment vertical="center" wrapText="1"/>
    </xf>
    <xf numFmtId="0" fontId="14" fillId="8" borderId="10" xfId="0" applyFont="1" applyFill="1" applyBorder="1" applyAlignment="1">
      <alignment vertical="center" wrapText="1"/>
    </xf>
    <xf numFmtId="0" fontId="14" fillId="8" borderId="9" xfId="0" applyFont="1" applyFill="1" applyBorder="1" applyAlignment="1">
      <alignment vertical="center"/>
    </xf>
    <xf numFmtId="0" fontId="15" fillId="8" borderId="36" xfId="0" applyFont="1" applyFill="1" applyBorder="1" applyAlignment="1">
      <alignment vertical="center" wrapText="1"/>
    </xf>
    <xf numFmtId="0" fontId="15" fillId="8" borderId="39" xfId="0" applyFont="1" applyFill="1" applyBorder="1" applyAlignment="1">
      <alignment horizontal="center" vertical="center"/>
    </xf>
    <xf numFmtId="0" fontId="16" fillId="8" borderId="39" xfId="0" applyFont="1" applyFill="1" applyBorder="1" applyAlignment="1">
      <alignment vertical="center" wrapText="1"/>
    </xf>
    <xf numFmtId="0" fontId="16" fillId="8" borderId="39" xfId="0" applyFont="1" applyFill="1" applyBorder="1" applyAlignment="1">
      <alignment horizontal="center" vertical="center"/>
    </xf>
    <xf numFmtId="0" fontId="15" fillId="7" borderId="50" xfId="0" applyFont="1" applyFill="1" applyBorder="1" applyAlignment="1">
      <alignment vertical="center" wrapText="1"/>
    </xf>
    <xf numFmtId="169" fontId="15" fillId="8" borderId="21" xfId="0" applyNumberFormat="1" applyFont="1" applyFill="1" applyBorder="1" applyAlignment="1">
      <alignment horizontal="right" vertical="center"/>
    </xf>
    <xf numFmtId="169" fontId="15" fillId="8" borderId="14" xfId="0" applyNumberFormat="1" applyFont="1" applyFill="1" applyBorder="1" applyAlignment="1">
      <alignment horizontal="right" vertical="center"/>
    </xf>
    <xf numFmtId="169" fontId="15" fillId="8" borderId="26" xfId="0" applyNumberFormat="1" applyFont="1" applyFill="1" applyBorder="1" applyAlignment="1">
      <alignment horizontal="right" vertical="center"/>
    </xf>
    <xf numFmtId="169" fontId="15" fillId="7" borderId="35" xfId="0" applyNumberFormat="1" applyFont="1" applyFill="1" applyBorder="1" applyAlignment="1">
      <alignment horizontal="right" vertical="center"/>
    </xf>
    <xf numFmtId="169" fontId="15" fillId="7" borderId="49" xfId="0" applyNumberFormat="1" applyFont="1" applyFill="1" applyBorder="1" applyAlignment="1">
      <alignment horizontal="right" vertical="center"/>
    </xf>
    <xf numFmtId="169" fontId="15" fillId="0" borderId="49" xfId="0" applyNumberFormat="1" applyFont="1" applyBorder="1" applyAlignment="1">
      <alignment horizontal="right" vertical="center"/>
    </xf>
    <xf numFmtId="169" fontId="15" fillId="0" borderId="16" xfId="0" applyNumberFormat="1" applyFont="1" applyBorder="1" applyAlignment="1">
      <alignment horizontal="right" vertical="center"/>
    </xf>
    <xf numFmtId="169" fontId="16" fillId="8" borderId="39" xfId="0" applyNumberFormat="1" applyFont="1" applyFill="1" applyBorder="1" applyAlignment="1">
      <alignment horizontal="center" vertical="center"/>
    </xf>
    <xf numFmtId="169" fontId="16" fillId="8" borderId="9" xfId="0" applyNumberFormat="1" applyFont="1" applyFill="1" applyBorder="1" applyAlignment="1">
      <alignment horizontal="center" vertical="center"/>
    </xf>
    <xf numFmtId="169" fontId="15" fillId="8" borderId="9" xfId="0" applyNumberFormat="1" applyFont="1" applyFill="1" applyBorder="1" applyAlignment="1">
      <alignment horizontal="center" vertical="center"/>
    </xf>
    <xf numFmtId="169" fontId="15" fillId="8" borderId="38" xfId="0" applyNumberFormat="1" applyFont="1" applyFill="1" applyBorder="1" applyAlignment="1">
      <alignment horizontal="center" vertical="center"/>
    </xf>
    <xf numFmtId="169" fontId="15" fillId="7" borderId="51" xfId="0" applyNumberFormat="1" applyFont="1" applyFill="1" applyBorder="1" applyAlignment="1">
      <alignment horizontal="center" vertical="center"/>
    </xf>
    <xf numFmtId="169" fontId="15" fillId="8" borderId="39" xfId="0" applyNumberFormat="1" applyFont="1" applyFill="1" applyBorder="1" applyAlignment="1">
      <alignment horizontal="center" vertical="center"/>
    </xf>
    <xf numFmtId="169" fontId="14" fillId="8" borderId="9" xfId="0" applyNumberFormat="1" applyFont="1" applyFill="1" applyBorder="1" applyAlignment="1">
      <alignment vertical="center"/>
    </xf>
    <xf numFmtId="169" fontId="15" fillId="0" borderId="7" xfId="0" applyNumberFormat="1" applyFont="1" applyBorder="1" applyAlignment="1">
      <alignment horizontal="center" vertical="center"/>
    </xf>
    <xf numFmtId="0" fontId="0" fillId="0" borderId="6" xfId="0" applyBorder="1"/>
    <xf numFmtId="167" fontId="0" fillId="0" borderId="0" xfId="0" applyNumberFormat="1"/>
    <xf numFmtId="0" fontId="0" fillId="3" borderId="47" xfId="0" applyFill="1" applyBorder="1" applyAlignment="1">
      <alignment horizontal="center" wrapText="1"/>
    </xf>
    <xf numFmtId="0" fontId="0" fillId="3" borderId="39" xfId="0" applyFill="1" applyBorder="1" applyAlignment="1">
      <alignment horizontal="center" wrapText="1"/>
    </xf>
    <xf numFmtId="15" fontId="0" fillId="4" borderId="9" xfId="0" applyNumberFormat="1" applyFill="1" applyBorder="1" applyAlignment="1">
      <alignment horizontal="right"/>
    </xf>
    <xf numFmtId="14" fontId="0" fillId="0" borderId="0" xfId="0" applyNumberFormat="1"/>
    <xf numFmtId="174" fontId="0" fillId="3" borderId="59" xfId="0" applyNumberFormat="1" applyFill="1" applyBorder="1" applyAlignment="1">
      <alignment wrapText="1"/>
    </xf>
    <xf numFmtId="173" fontId="0" fillId="3" borderId="59" xfId="0" applyNumberFormat="1" applyFill="1" applyBorder="1" applyAlignment="1">
      <alignment wrapText="1"/>
    </xf>
    <xf numFmtId="2" fontId="0" fillId="3" borderId="59" xfId="0" applyNumberFormat="1" applyFill="1" applyBorder="1" applyAlignment="1">
      <alignment wrapText="1"/>
    </xf>
    <xf numFmtId="0" fontId="0" fillId="3" borderId="59" xfId="0" applyFill="1" applyBorder="1"/>
    <xf numFmtId="0" fontId="0" fillId="3" borderId="34" xfId="0" applyFill="1" applyBorder="1"/>
    <xf numFmtId="0" fontId="0" fillId="0" borderId="31" xfId="0" applyBorder="1" applyAlignment="1">
      <alignment horizontal="center" wrapText="1"/>
    </xf>
    <xf numFmtId="164" fontId="0" fillId="0" borderId="14" xfId="1" applyNumberFormat="1" applyFont="1" applyFill="1" applyBorder="1"/>
    <xf numFmtId="9" fontId="0" fillId="4" borderId="9" xfId="1" applyFont="1" applyFill="1" applyBorder="1"/>
    <xf numFmtId="2" fontId="0" fillId="3" borderId="59" xfId="0" applyNumberFormat="1" applyFill="1" applyBorder="1"/>
    <xf numFmtId="174" fontId="0" fillId="3" borderId="23" xfId="0" applyNumberFormat="1" applyFill="1" applyBorder="1" applyAlignment="1">
      <alignment wrapText="1"/>
    </xf>
    <xf numFmtId="174" fontId="0" fillId="3" borderId="42" xfId="0" applyNumberFormat="1" applyFill="1" applyBorder="1" applyAlignment="1">
      <alignment wrapText="1"/>
    </xf>
    <xf numFmtId="173" fontId="0" fillId="3" borderId="42" xfId="0" applyNumberFormat="1" applyFill="1" applyBorder="1" applyAlignment="1">
      <alignment wrapText="1"/>
    </xf>
    <xf numFmtId="2" fontId="0" fillId="3" borderId="42" xfId="0" applyNumberFormat="1" applyFill="1" applyBorder="1" applyAlignment="1">
      <alignment wrapText="1"/>
    </xf>
    <xf numFmtId="166" fontId="0" fillId="0" borderId="0" xfId="2" applyNumberFormat="1" applyFont="1"/>
    <xf numFmtId="8" fontId="0" fillId="0" borderId="0" xfId="0" applyNumberFormat="1"/>
    <xf numFmtId="164" fontId="0" fillId="0" borderId="0" xfId="0" applyNumberFormat="1"/>
    <xf numFmtId="0" fontId="8" fillId="0" borderId="0" xfId="3"/>
    <xf numFmtId="2" fontId="0" fillId="0" borderId="0" xfId="0" applyNumberFormat="1"/>
    <xf numFmtId="0" fontId="0" fillId="4" borderId="9" xfId="0" applyFill="1" applyBorder="1" applyAlignment="1">
      <alignment horizontal="right"/>
    </xf>
    <xf numFmtId="0" fontId="0" fillId="0" borderId="10" xfId="0" applyBorder="1"/>
    <xf numFmtId="0" fontId="0" fillId="0" borderId="9" xfId="0" applyBorder="1" applyAlignment="1">
      <alignment horizontal="center"/>
    </xf>
    <xf numFmtId="0" fontId="0" fillId="3" borderId="9" xfId="0" applyFill="1" applyBorder="1" applyAlignment="1">
      <alignment horizontal="center"/>
    </xf>
    <xf numFmtId="0" fontId="12" fillId="9" borderId="25" xfId="0" applyFont="1" applyFill="1" applyBorder="1" applyAlignment="1">
      <alignment horizontal="center" textRotation="90" wrapText="1"/>
    </xf>
    <xf numFmtId="167" fontId="0" fillId="9" borderId="42" xfId="0" applyNumberFormat="1" applyFill="1" applyBorder="1"/>
    <xf numFmtId="170" fontId="0" fillId="9" borderId="22" xfId="0" applyNumberFormat="1" applyFill="1" applyBorder="1"/>
    <xf numFmtId="170" fontId="0" fillId="9" borderId="34" xfId="0" applyNumberFormat="1" applyFill="1" applyBorder="1"/>
    <xf numFmtId="170" fontId="0" fillId="9" borderId="0" xfId="0" applyNumberFormat="1" applyFill="1"/>
    <xf numFmtId="0" fontId="0" fillId="9" borderId="9" xfId="0" applyFill="1" applyBorder="1" applyAlignment="1">
      <alignment horizontal="center" wrapText="1"/>
    </xf>
    <xf numFmtId="0" fontId="0" fillId="9" borderId="7" xfId="0" applyFill="1" applyBorder="1" applyAlignment="1">
      <alignment horizontal="center" wrapText="1"/>
    </xf>
    <xf numFmtId="167" fontId="0" fillId="9" borderId="7" xfId="0" applyNumberFormat="1" applyFill="1" applyBorder="1"/>
    <xf numFmtId="170" fontId="0" fillId="9" borderId="33" xfId="0" applyNumberFormat="1" applyFill="1" applyBorder="1"/>
    <xf numFmtId="170" fontId="0" fillId="9" borderId="23" xfId="0" applyNumberFormat="1" applyFill="1" applyBorder="1" applyAlignment="1">
      <alignment wrapText="1"/>
    </xf>
    <xf numFmtId="170" fontId="0" fillId="9" borderId="42" xfId="0" applyNumberFormat="1" applyFill="1" applyBorder="1" applyAlignment="1">
      <alignment wrapText="1"/>
    </xf>
    <xf numFmtId="0" fontId="0" fillId="9" borderId="51" xfId="0" applyFill="1" applyBorder="1" applyAlignment="1">
      <alignment horizontal="center" wrapText="1"/>
    </xf>
    <xf numFmtId="171" fontId="0" fillId="9" borderId="51" xfId="0" applyNumberFormat="1" applyFill="1" applyBorder="1"/>
    <xf numFmtId="170" fontId="0" fillId="9" borderId="23" xfId="0" applyNumberFormat="1" applyFill="1" applyBorder="1"/>
    <xf numFmtId="170" fontId="0" fillId="9" borderId="42" xfId="0" applyNumberFormat="1" applyFill="1" applyBorder="1"/>
    <xf numFmtId="169" fontId="0" fillId="9" borderId="42" xfId="0" applyNumberFormat="1" applyFill="1" applyBorder="1"/>
    <xf numFmtId="171" fontId="0" fillId="9" borderId="7" xfId="0" applyNumberFormat="1" applyFill="1" applyBorder="1"/>
    <xf numFmtId="171" fontId="0" fillId="9" borderId="9" xfId="0" applyNumberFormat="1" applyFill="1" applyBorder="1"/>
    <xf numFmtId="0" fontId="13" fillId="6" borderId="60" xfId="0" applyFont="1" applyFill="1" applyBorder="1" applyAlignment="1">
      <alignment horizontal="center" vertical="center" wrapText="1"/>
    </xf>
    <xf numFmtId="0" fontId="13" fillId="6" borderId="29" xfId="0" applyFont="1" applyFill="1" applyBorder="1" applyAlignment="1">
      <alignment horizontal="left" vertical="center" wrapText="1"/>
    </xf>
    <xf numFmtId="0" fontId="0" fillId="0" borderId="13" xfId="0" applyBorder="1" applyAlignment="1">
      <alignment horizontal="center"/>
    </xf>
    <xf numFmtId="0" fontId="14" fillId="0" borderId="14" xfId="0" applyFont="1" applyBorder="1" applyAlignment="1">
      <alignment vertical="center" wrapText="1"/>
    </xf>
    <xf numFmtId="0" fontId="14" fillId="0" borderId="13" xfId="0" quotePrefix="1" applyFont="1" applyBorder="1" applyAlignment="1">
      <alignment horizontal="center" vertical="center" wrapText="1"/>
    </xf>
    <xf numFmtId="0" fontId="8" fillId="0" borderId="14" xfId="3" applyBorder="1"/>
    <xf numFmtId="0" fontId="14" fillId="7" borderId="14" xfId="0" applyFont="1" applyFill="1" applyBorder="1" applyAlignment="1">
      <alignment vertical="center" wrapText="1"/>
    </xf>
    <xf numFmtId="0" fontId="14" fillId="0" borderId="13" xfId="0" applyFont="1" applyBorder="1" applyAlignment="1">
      <alignment horizontal="center" vertical="center" wrapText="1"/>
    </xf>
    <xf numFmtId="0" fontId="8" fillId="0" borderId="14" xfId="3" applyFill="1" applyBorder="1" applyAlignment="1">
      <alignment vertical="center" wrapText="1"/>
    </xf>
    <xf numFmtId="0" fontId="8" fillId="0" borderId="14" xfId="3" applyBorder="1" applyAlignment="1">
      <alignment vertical="center" wrapText="1"/>
    </xf>
    <xf numFmtId="0" fontId="0" fillId="0" borderId="15" xfId="0" applyBorder="1" applyAlignment="1">
      <alignment horizontal="center"/>
    </xf>
    <xf numFmtId="0" fontId="0" fillId="0" borderId="0" xfId="0" applyAlignment="1">
      <alignment horizontal="center" wrapText="1"/>
    </xf>
    <xf numFmtId="0" fontId="0" fillId="2" borderId="14" xfId="0" applyFill="1" applyBorder="1"/>
    <xf numFmtId="0" fontId="0" fillId="2" borderId="14" xfId="0" applyFill="1" applyBorder="1" applyAlignment="1">
      <alignment vertical="top"/>
    </xf>
    <xf numFmtId="165" fontId="0" fillId="4" borderId="9" xfId="0" applyNumberFormat="1" applyFill="1" applyBorder="1"/>
    <xf numFmtId="0" fontId="0" fillId="4" borderId="10" xfId="0" applyFill="1" applyBorder="1"/>
    <xf numFmtId="167" fontId="0" fillId="0" borderId="6" xfId="0" applyNumberFormat="1" applyBorder="1"/>
    <xf numFmtId="167" fontId="0" fillId="9" borderId="38" xfId="0" applyNumberFormat="1" applyFill="1" applyBorder="1"/>
    <xf numFmtId="0" fontId="2" fillId="0" borderId="0" xfId="0" applyFont="1"/>
    <xf numFmtId="0" fontId="0" fillId="4" borderId="31" xfId="0" applyFill="1" applyBorder="1"/>
    <xf numFmtId="0" fontId="0" fillId="4" borderId="29" xfId="0" applyFill="1" applyBorder="1"/>
    <xf numFmtId="169" fontId="0" fillId="9" borderId="22" xfId="0" applyNumberFormat="1" applyFill="1" applyBorder="1"/>
    <xf numFmtId="174" fontId="0" fillId="3" borderId="63" xfId="0" applyNumberFormat="1" applyFill="1" applyBorder="1" applyAlignment="1">
      <alignment wrapText="1"/>
    </xf>
    <xf numFmtId="0" fontId="0" fillId="5" borderId="59" xfId="0" applyFill="1" applyBorder="1"/>
    <xf numFmtId="0" fontId="0" fillId="3" borderId="56" xfId="0" applyFill="1" applyBorder="1"/>
    <xf numFmtId="171" fontId="0" fillId="4" borderId="14" xfId="0" applyNumberFormat="1" applyFill="1" applyBorder="1"/>
    <xf numFmtId="0" fontId="6" fillId="0" borderId="0" xfId="0" applyFont="1" applyAlignment="1">
      <alignment horizontal="center" vertical="center" textRotation="90" wrapText="1"/>
    </xf>
    <xf numFmtId="170" fontId="0" fillId="0" borderId="0" xfId="0" applyNumberFormat="1"/>
    <xf numFmtId="0" fontId="0" fillId="4" borderId="31" xfId="0" applyFill="1" applyBorder="1" applyAlignment="1">
      <alignment wrapText="1"/>
    </xf>
    <xf numFmtId="171" fontId="0" fillId="3" borderId="36" xfId="0" applyNumberFormat="1" applyFill="1" applyBorder="1"/>
    <xf numFmtId="171" fontId="0" fillId="9" borderId="10" xfId="0" applyNumberFormat="1" applyFill="1" applyBorder="1"/>
    <xf numFmtId="171" fontId="0" fillId="4" borderId="31" xfId="0" applyNumberFormat="1" applyFill="1" applyBorder="1"/>
    <xf numFmtId="171" fontId="0" fillId="4" borderId="29" xfId="0" applyNumberFormat="1" applyFill="1" applyBorder="1"/>
    <xf numFmtId="0" fontId="0" fillId="5" borderId="31" xfId="0" applyFill="1" applyBorder="1" applyAlignment="1">
      <alignment horizontal="center" wrapText="1"/>
    </xf>
    <xf numFmtId="2" fontId="0" fillId="3" borderId="56" xfId="0" applyNumberFormat="1" applyFill="1" applyBorder="1" applyAlignment="1">
      <alignment wrapText="1"/>
    </xf>
    <xf numFmtId="2" fontId="0" fillId="3" borderId="34" xfId="0" applyNumberFormat="1" applyFill="1" applyBorder="1" applyAlignment="1">
      <alignment wrapText="1"/>
    </xf>
    <xf numFmtId="170" fontId="0" fillId="9" borderId="3" xfId="0" applyNumberFormat="1" applyFill="1" applyBorder="1"/>
    <xf numFmtId="0" fontId="0" fillId="5" borderId="64" xfId="0" applyFill="1" applyBorder="1"/>
    <xf numFmtId="174" fontId="0" fillId="3" borderId="67" xfId="0" applyNumberFormat="1" applyFill="1" applyBorder="1" applyAlignment="1">
      <alignment wrapText="1"/>
    </xf>
    <xf numFmtId="167" fontId="0" fillId="9" borderId="64" xfId="0" applyNumberFormat="1" applyFill="1" applyBorder="1"/>
    <xf numFmtId="171" fontId="0" fillId="3" borderId="52" xfId="0" applyNumberFormat="1" applyFill="1" applyBorder="1"/>
    <xf numFmtId="167" fontId="0" fillId="9" borderId="10" xfId="0" applyNumberFormat="1" applyFill="1" applyBorder="1"/>
    <xf numFmtId="9" fontId="0" fillId="4" borderId="14" xfId="1" applyFont="1" applyFill="1" applyBorder="1"/>
    <xf numFmtId="175" fontId="0" fillId="2" borderId="36" xfId="0" applyNumberFormat="1" applyFill="1" applyBorder="1"/>
    <xf numFmtId="170" fontId="0" fillId="9" borderId="59" xfId="0" applyNumberFormat="1" applyFill="1" applyBorder="1" applyAlignment="1">
      <alignment wrapText="1"/>
    </xf>
    <xf numFmtId="0" fontId="0" fillId="4" borderId="24" xfId="0" applyFill="1" applyBorder="1" applyAlignment="1">
      <alignment wrapText="1"/>
    </xf>
    <xf numFmtId="0" fontId="0" fillId="2" borderId="10" xfId="0" applyFill="1" applyBorder="1"/>
    <xf numFmtId="0" fontId="0" fillId="2" borderId="10" xfId="0" applyFill="1" applyBorder="1" applyAlignment="1">
      <alignment vertical="top"/>
    </xf>
    <xf numFmtId="9" fontId="0" fillId="4" borderId="10" xfId="1" applyFont="1" applyFill="1" applyBorder="1"/>
    <xf numFmtId="0" fontId="0" fillId="3" borderId="33" xfId="0" applyFill="1" applyBorder="1"/>
    <xf numFmtId="0" fontId="0" fillId="3" borderId="57" xfId="0" applyFill="1" applyBorder="1" applyAlignment="1">
      <alignment horizontal="center" wrapText="1"/>
    </xf>
    <xf numFmtId="0" fontId="0" fillId="3" borderId="43" xfId="0" applyFill="1" applyBorder="1" applyAlignment="1">
      <alignment horizontal="center" wrapText="1"/>
    </xf>
    <xf numFmtId="0" fontId="0" fillId="9" borderId="57" xfId="0" applyFill="1" applyBorder="1" applyAlignment="1">
      <alignment horizontal="center" wrapText="1"/>
    </xf>
    <xf numFmtId="0" fontId="0" fillId="0" borderId="69" xfId="0" applyBorder="1" applyAlignment="1">
      <alignment horizontal="center" wrapText="1"/>
    </xf>
    <xf numFmtId="0" fontId="0" fillId="0" borderId="3" xfId="0" applyBorder="1"/>
    <xf numFmtId="0" fontId="0" fillId="0" borderId="66" xfId="0" applyBorder="1"/>
    <xf numFmtId="171" fontId="0" fillId="3" borderId="23" xfId="0" applyNumberFormat="1" applyFill="1" applyBorder="1"/>
    <xf numFmtId="0" fontId="0" fillId="9" borderId="69" xfId="0" applyFill="1" applyBorder="1" applyAlignment="1">
      <alignment horizontal="center" wrapText="1"/>
    </xf>
    <xf numFmtId="0" fontId="0" fillId="9" borderId="43" xfId="0" applyFill="1" applyBorder="1" applyAlignment="1">
      <alignment horizontal="center" wrapText="1"/>
    </xf>
    <xf numFmtId="175" fontId="0" fillId="2" borderId="28" xfId="0" applyNumberFormat="1" applyFill="1" applyBorder="1"/>
    <xf numFmtId="175" fontId="0" fillId="4" borderId="28" xfId="0" applyNumberFormat="1" applyFill="1" applyBorder="1"/>
    <xf numFmtId="0" fontId="0" fillId="5" borderId="43" xfId="0" applyFill="1" applyBorder="1" applyAlignment="1">
      <alignment horizontal="center" wrapText="1"/>
    </xf>
    <xf numFmtId="0" fontId="12" fillId="3" borderId="53" xfId="0" applyFont="1" applyFill="1" applyBorder="1" applyAlignment="1">
      <alignment horizontal="center" textRotation="90" wrapText="1"/>
    </xf>
    <xf numFmtId="0" fontId="0" fillId="3" borderId="70" xfId="0" applyFill="1" applyBorder="1"/>
    <xf numFmtId="164" fontId="0" fillId="2" borderId="9" xfId="0" applyNumberFormat="1" applyFill="1" applyBorder="1"/>
    <xf numFmtId="0" fontId="0" fillId="0" borderId="10" xfId="0" applyBorder="1" applyAlignment="1">
      <alignment horizontal="left"/>
    </xf>
    <xf numFmtId="2" fontId="0" fillId="0" borderId="9" xfId="0" applyNumberFormat="1" applyBorder="1" applyAlignment="1">
      <alignment horizontal="center" vertical="center"/>
    </xf>
    <xf numFmtId="0" fontId="0" fillId="0" borderId="9" xfId="0" applyBorder="1" applyAlignment="1">
      <alignment horizontal="center" vertical="center" wrapText="1"/>
    </xf>
    <xf numFmtId="0" fontId="0" fillId="4" borderId="9" xfId="0" applyFill="1" applyBorder="1" applyAlignment="1">
      <alignment horizontal="center" vertical="center" wrapText="1"/>
    </xf>
    <xf numFmtId="0" fontId="0" fillId="4" borderId="9" xfId="0" applyFill="1" applyBorder="1" applyAlignment="1">
      <alignment horizontal="center" vertical="center"/>
    </xf>
    <xf numFmtId="0" fontId="2" fillId="3" borderId="9" xfId="0" applyFont="1" applyFill="1" applyBorder="1"/>
    <xf numFmtId="0" fontId="2" fillId="3" borderId="9" xfId="0" applyFont="1" applyFill="1" applyBorder="1" applyAlignment="1">
      <alignment wrapText="1"/>
    </xf>
    <xf numFmtId="0" fontId="0" fillId="0" borderId="31" xfId="0" applyBorder="1" applyAlignment="1">
      <alignment horizontal="center"/>
    </xf>
    <xf numFmtId="17" fontId="0" fillId="2" borderId="10" xfId="0" applyNumberFormat="1" applyFill="1" applyBorder="1"/>
    <xf numFmtId="0" fontId="0" fillId="2" borderId="9" xfId="0" applyFill="1" applyBorder="1" applyAlignment="1">
      <alignment wrapText="1"/>
    </xf>
    <xf numFmtId="169" fontId="0" fillId="2" borderId="9" xfId="0" applyNumberFormat="1" applyFill="1" applyBorder="1" applyAlignment="1">
      <alignment wrapText="1"/>
    </xf>
    <xf numFmtId="6" fontId="0" fillId="2" borderId="9" xfId="0" applyNumberFormat="1" applyFill="1" applyBorder="1"/>
    <xf numFmtId="0" fontId="0" fillId="0" borderId="0" xfId="0" quotePrefix="1"/>
    <xf numFmtId="169" fontId="2" fillId="3" borderId="9" xfId="0" applyNumberFormat="1" applyFont="1" applyFill="1" applyBorder="1" applyAlignment="1">
      <alignment wrapText="1"/>
    </xf>
    <xf numFmtId="180" fontId="0" fillId="2" borderId="9" xfId="0" applyNumberFormat="1" applyFill="1" applyBorder="1" applyAlignment="1">
      <alignment wrapText="1"/>
    </xf>
    <xf numFmtId="169" fontId="16" fillId="0" borderId="21" xfId="0" applyNumberFormat="1" applyFont="1" applyBorder="1" applyAlignment="1">
      <alignment horizontal="right" vertical="center"/>
    </xf>
    <xf numFmtId="169" fontId="16" fillId="0" borderId="14" xfId="0" applyNumberFormat="1" applyFont="1" applyBorder="1" applyAlignment="1">
      <alignment horizontal="right" vertical="center"/>
    </xf>
    <xf numFmtId="169" fontId="16" fillId="0" borderId="26" xfId="0" applyNumberFormat="1" applyFont="1" applyBorder="1" applyAlignment="1">
      <alignment horizontal="right" vertical="center"/>
    </xf>
    <xf numFmtId="169" fontId="15" fillId="0" borderId="21" xfId="0" applyNumberFormat="1" applyFont="1" applyBorder="1" applyAlignment="1">
      <alignment horizontal="right" vertical="center"/>
    </xf>
    <xf numFmtId="0" fontId="15" fillId="7" borderId="49" xfId="0" applyFont="1" applyFill="1" applyBorder="1" applyAlignment="1">
      <alignment horizontal="right" vertical="center" wrapText="1"/>
    </xf>
    <xf numFmtId="6" fontId="0" fillId="0" borderId="31" xfId="0" applyNumberFormat="1" applyBorder="1"/>
    <xf numFmtId="0" fontId="0" fillId="0" borderId="31" xfId="0" applyBorder="1"/>
    <xf numFmtId="164" fontId="0" fillId="0" borderId="31" xfId="1" applyNumberFormat="1" applyFont="1" applyFill="1" applyBorder="1"/>
    <xf numFmtId="164" fontId="0" fillId="0" borderId="29" xfId="1" applyNumberFormat="1" applyFont="1" applyFill="1" applyBorder="1"/>
    <xf numFmtId="0" fontId="0" fillId="0" borderId="7" xfId="0" applyBorder="1"/>
    <xf numFmtId="0" fontId="12" fillId="5" borderId="35" xfId="0" applyFont="1" applyFill="1" applyBorder="1" applyAlignment="1">
      <alignment horizontal="center" textRotation="90" wrapText="1"/>
    </xf>
    <xf numFmtId="0" fontId="0" fillId="0" borderId="22" xfId="0" applyBorder="1" applyAlignment="1">
      <alignment horizontal="center"/>
    </xf>
    <xf numFmtId="0" fontId="12" fillId="0" borderId="0" xfId="0" applyFont="1" applyAlignment="1">
      <alignment horizontal="center" textRotation="90" wrapText="1"/>
    </xf>
    <xf numFmtId="0" fontId="12" fillId="0" borderId="57" xfId="0" applyFont="1" applyBorder="1" applyAlignment="1">
      <alignment horizontal="center" vertical="center" wrapText="1"/>
    </xf>
    <xf numFmtId="0" fontId="0" fillId="4" borderId="40" xfId="0" applyFill="1" applyBorder="1" applyAlignment="1">
      <alignment horizontal="center"/>
    </xf>
    <xf numFmtId="0" fontId="0" fillId="4" borderId="28" xfId="0" applyFill="1" applyBorder="1" applyAlignment="1">
      <alignment horizontal="center"/>
    </xf>
    <xf numFmtId="0" fontId="0" fillId="4" borderId="30" xfId="0" applyFill="1" applyBorder="1" applyAlignment="1">
      <alignment horizontal="center"/>
    </xf>
    <xf numFmtId="0" fontId="0" fillId="9" borderId="40" xfId="0" applyFill="1" applyBorder="1" applyAlignment="1">
      <alignment horizontal="center" wrapText="1"/>
    </xf>
    <xf numFmtId="0" fontId="0" fillId="9" borderId="28" xfId="0" applyFill="1" applyBorder="1" applyAlignment="1">
      <alignment horizontal="center" wrapText="1"/>
    </xf>
    <xf numFmtId="0" fontId="0" fillId="9" borderId="73" xfId="0" applyFill="1" applyBorder="1" applyAlignment="1">
      <alignment horizontal="center" wrapText="1"/>
    </xf>
    <xf numFmtId="9" fontId="0" fillId="9" borderId="73" xfId="0" applyNumberFormat="1" applyFill="1" applyBorder="1" applyAlignment="1">
      <alignment horizontal="center" wrapText="1"/>
    </xf>
    <xf numFmtId="0" fontId="0" fillId="9" borderId="30" xfId="0" applyFill="1" applyBorder="1" applyAlignment="1">
      <alignment horizontal="center" wrapText="1"/>
    </xf>
    <xf numFmtId="0" fontId="12" fillId="0" borderId="68" xfId="0" applyFont="1" applyBorder="1" applyAlignment="1">
      <alignment horizontal="center" vertical="center" wrapText="1"/>
    </xf>
    <xf numFmtId="0" fontId="0" fillId="4" borderId="64" xfId="0" applyFill="1" applyBorder="1" applyAlignment="1">
      <alignment horizontal="center"/>
    </xf>
    <xf numFmtId="0" fontId="0" fillId="4" borderId="23" xfId="0" applyFill="1" applyBorder="1" applyAlignment="1">
      <alignment horizontal="center"/>
    </xf>
    <xf numFmtId="0" fontId="0" fillId="4" borderId="34" xfId="0" applyFill="1" applyBorder="1" applyAlignment="1">
      <alignment horizontal="center"/>
    </xf>
    <xf numFmtId="0" fontId="0" fillId="3" borderId="56" xfId="0" applyFill="1" applyBorder="1" applyAlignment="1">
      <alignment horizontal="center" wrapText="1"/>
    </xf>
    <xf numFmtId="0" fontId="0" fillId="9" borderId="8" xfId="0" applyFill="1" applyBorder="1" applyAlignment="1">
      <alignment horizontal="center" wrapText="1"/>
    </xf>
    <xf numFmtId="0" fontId="0" fillId="9" borderId="0" xfId="0" applyFill="1" applyAlignment="1">
      <alignment horizontal="center" wrapText="1"/>
    </xf>
    <xf numFmtId="9" fontId="0" fillId="9" borderId="0" xfId="0" applyNumberFormat="1" applyFill="1" applyAlignment="1">
      <alignment horizontal="center" wrapText="1"/>
    </xf>
    <xf numFmtId="0" fontId="0" fillId="9" borderId="33" xfId="0" applyFill="1" applyBorder="1" applyAlignment="1">
      <alignment horizontal="center" wrapText="1"/>
    </xf>
    <xf numFmtId="166" fontId="0" fillId="0" borderId="67" xfId="2" applyNumberFormat="1" applyFont="1" applyBorder="1"/>
    <xf numFmtId="168" fontId="0" fillId="3" borderId="35" xfId="0" applyNumberFormat="1" applyFill="1" applyBorder="1"/>
    <xf numFmtId="171" fontId="0" fillId="3" borderId="68" xfId="0" applyNumberFormat="1" applyFill="1" applyBorder="1"/>
    <xf numFmtId="167" fontId="0" fillId="9" borderId="63" xfId="0" applyNumberFormat="1" applyFill="1" applyBorder="1"/>
    <xf numFmtId="167" fontId="0" fillId="9" borderId="59" xfId="0" applyNumberFormat="1" applyFill="1" applyBorder="1"/>
    <xf numFmtId="167" fontId="0" fillId="9" borderId="14" xfId="0" applyNumberFormat="1" applyFill="1" applyBorder="1"/>
    <xf numFmtId="167" fontId="0" fillId="9" borderId="65" xfId="0" applyNumberFormat="1" applyFill="1" applyBorder="1"/>
    <xf numFmtId="167" fontId="0" fillId="9" borderId="16" xfId="0" applyNumberFormat="1" applyFill="1" applyBorder="1"/>
    <xf numFmtId="0" fontId="12" fillId="0" borderId="55" xfId="0" applyFont="1" applyBorder="1" applyAlignment="1">
      <alignment vertical="center"/>
    </xf>
    <xf numFmtId="0" fontId="20" fillId="0" borderId="0" xfId="0" applyFont="1" applyAlignment="1">
      <alignment vertical="center"/>
    </xf>
    <xf numFmtId="0" fontId="12" fillId="5" borderId="25" xfId="0" applyFont="1" applyFill="1" applyBorder="1" applyAlignment="1">
      <alignment horizontal="center" vertical="center" wrapText="1"/>
    </xf>
    <xf numFmtId="0" fontId="12" fillId="3" borderId="53" xfId="0" applyFont="1" applyFill="1" applyBorder="1" applyAlignment="1">
      <alignment horizontal="center" vertical="center" wrapText="1"/>
    </xf>
    <xf numFmtId="0" fontId="12" fillId="9" borderId="25" xfId="0" applyFont="1" applyFill="1" applyBorder="1" applyAlignment="1">
      <alignment horizontal="center" vertical="center" wrapText="1"/>
    </xf>
    <xf numFmtId="0" fontId="0" fillId="4" borderId="39" xfId="0" applyFill="1" applyBorder="1" applyAlignment="1">
      <alignment horizontal="center" vertical="center" wrapText="1"/>
    </xf>
    <xf numFmtId="6" fontId="0" fillId="4" borderId="39" xfId="0" applyNumberFormat="1" applyFill="1" applyBorder="1"/>
    <xf numFmtId="6" fontId="0" fillId="4" borderId="31" xfId="0" applyNumberFormat="1" applyFill="1" applyBorder="1"/>
    <xf numFmtId="0" fontId="0" fillId="4" borderId="7" xfId="0" applyFill="1" applyBorder="1" applyAlignment="1">
      <alignment horizontal="center" vertical="center" wrapText="1"/>
    </xf>
    <xf numFmtId="0" fontId="0" fillId="4" borderId="38" xfId="0" applyFill="1" applyBorder="1" applyAlignment="1">
      <alignment horizontal="center" vertical="center" wrapText="1"/>
    </xf>
    <xf numFmtId="6" fontId="0" fillId="4" borderId="38" xfId="0" applyNumberFormat="1" applyFill="1" applyBorder="1"/>
    <xf numFmtId="6" fontId="0" fillId="4" borderId="7" xfId="0" applyNumberFormat="1" applyFill="1" applyBorder="1"/>
    <xf numFmtId="181" fontId="0" fillId="0" borderId="9" xfId="0" applyNumberFormat="1" applyBorder="1" applyAlignment="1">
      <alignment horizontal="center" vertical="center"/>
    </xf>
    <xf numFmtId="0" fontId="1" fillId="4" borderId="51" xfId="0" applyFont="1" applyFill="1" applyBorder="1" applyAlignment="1">
      <alignment horizontal="center" vertical="center" wrapText="1"/>
    </xf>
    <xf numFmtId="0" fontId="1" fillId="4" borderId="49" xfId="0" applyFont="1" applyFill="1" applyBorder="1" applyAlignment="1">
      <alignment horizontal="center" vertical="center" wrapText="1"/>
    </xf>
    <xf numFmtId="169" fontId="0" fillId="0" borderId="64" xfId="0" applyNumberFormat="1" applyBorder="1"/>
    <xf numFmtId="6" fontId="0" fillId="0" borderId="42" xfId="0" applyNumberFormat="1" applyBorder="1"/>
    <xf numFmtId="164" fontId="0" fillId="0" borderId="42" xfId="0" applyNumberFormat="1" applyBorder="1"/>
    <xf numFmtId="171" fontId="0" fillId="3" borderId="42" xfId="0" applyNumberFormat="1" applyFill="1" applyBorder="1"/>
    <xf numFmtId="176" fontId="0" fillId="3" borderId="58" xfId="0" applyNumberFormat="1" applyFill="1" applyBorder="1"/>
    <xf numFmtId="179" fontId="0" fillId="9" borderId="7" xfId="1" applyNumberFormat="1" applyFont="1" applyFill="1" applyBorder="1"/>
    <xf numFmtId="171" fontId="0" fillId="2" borderId="6" xfId="0" applyNumberFormat="1" applyFill="1" applyBorder="1" applyAlignment="1">
      <alignment horizontal="right" vertical="center"/>
    </xf>
    <xf numFmtId="171" fontId="0" fillId="2" borderId="7" xfId="0" applyNumberFormat="1" applyFill="1" applyBorder="1" applyAlignment="1">
      <alignment horizontal="right" vertical="center"/>
    </xf>
    <xf numFmtId="171" fontId="0" fillId="2" borderId="16" xfId="0" applyNumberFormat="1" applyFill="1" applyBorder="1" applyAlignment="1">
      <alignment horizontal="right" vertical="center"/>
    </xf>
    <xf numFmtId="10" fontId="0" fillId="4" borderId="9" xfId="0" applyNumberFormat="1" applyFill="1" applyBorder="1"/>
    <xf numFmtId="0" fontId="0" fillId="4" borderId="39" xfId="0" applyFill="1" applyBorder="1"/>
    <xf numFmtId="0" fontId="0" fillId="3" borderId="60" xfId="0" applyFill="1" applyBorder="1"/>
    <xf numFmtId="0" fontId="0" fillId="3" borderId="13" xfId="0" applyFill="1" applyBorder="1"/>
    <xf numFmtId="171" fontId="0" fillId="9" borderId="16" xfId="0" applyNumberFormat="1" applyFill="1" applyBorder="1"/>
    <xf numFmtId="176" fontId="0" fillId="3" borderId="71" xfId="0" applyNumberFormat="1" applyFill="1" applyBorder="1"/>
    <xf numFmtId="0" fontId="0" fillId="3" borderId="47" xfId="0" applyFill="1" applyBorder="1" applyAlignment="1">
      <alignment horizontal="center"/>
    </xf>
    <xf numFmtId="0" fontId="0" fillId="4" borderId="31" xfId="0" applyFill="1" applyBorder="1" applyAlignment="1">
      <alignment horizontal="center" wrapText="1"/>
    </xf>
    <xf numFmtId="0" fontId="0" fillId="4" borderId="39" xfId="0" applyFill="1" applyBorder="1" applyAlignment="1">
      <alignment horizontal="center" wrapText="1"/>
    </xf>
    <xf numFmtId="6" fontId="0" fillId="4" borderId="9" xfId="0" applyNumberFormat="1" applyFill="1" applyBorder="1" applyAlignment="1">
      <alignment horizontal="center"/>
    </xf>
    <xf numFmtId="0" fontId="24" fillId="0" borderId="0" xfId="0" applyFont="1"/>
    <xf numFmtId="0" fontId="0" fillId="5" borderId="58" xfId="0" applyFill="1" applyBorder="1"/>
    <xf numFmtId="0" fontId="12" fillId="5" borderId="68"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9" borderId="68" xfId="0" applyFont="1" applyFill="1" applyBorder="1" applyAlignment="1">
      <alignment horizontal="center" vertical="center" wrapText="1"/>
    </xf>
    <xf numFmtId="2" fontId="0" fillId="5" borderId="42" xfId="0" applyNumberFormat="1" applyFill="1" applyBorder="1"/>
    <xf numFmtId="171" fontId="0" fillId="4" borderId="10" xfId="0" applyNumberFormat="1" applyFill="1" applyBorder="1"/>
    <xf numFmtId="0" fontId="0" fillId="0" borderId="39" xfId="0" applyBorder="1" applyAlignment="1">
      <alignment horizontal="center"/>
    </xf>
    <xf numFmtId="169" fontId="0" fillId="0" borderId="23" xfId="0" applyNumberFormat="1" applyBorder="1"/>
    <xf numFmtId="0" fontId="0" fillId="9" borderId="9" xfId="0" applyFill="1" applyBorder="1" applyAlignment="1">
      <alignment horizontal="center"/>
    </xf>
    <xf numFmtId="0" fontId="0" fillId="9" borderId="7" xfId="0" applyFill="1" applyBorder="1" applyAlignment="1">
      <alignment horizontal="center"/>
    </xf>
    <xf numFmtId="0" fontId="0" fillId="9" borderId="31" xfId="0" applyFill="1" applyBorder="1" applyAlignment="1">
      <alignment horizontal="center"/>
    </xf>
    <xf numFmtId="0" fontId="0" fillId="0" borderId="38" xfId="0" applyBorder="1" applyAlignment="1">
      <alignment horizontal="center" wrapText="1"/>
    </xf>
    <xf numFmtId="0" fontId="0" fillId="4" borderId="21" xfId="0" applyFill="1" applyBorder="1"/>
    <xf numFmtId="0" fontId="0" fillId="4" borderId="14" xfId="0" applyFill="1" applyBorder="1"/>
    <xf numFmtId="0" fontId="0" fillId="4" borderId="7" xfId="0" applyFill="1" applyBorder="1"/>
    <xf numFmtId="0" fontId="0" fillId="4" borderId="16" xfId="0" applyFill="1" applyBorder="1"/>
    <xf numFmtId="0" fontId="0" fillId="4" borderId="9" xfId="2" applyNumberFormat="1" applyFont="1" applyFill="1" applyBorder="1"/>
    <xf numFmtId="0" fontId="0" fillId="4" borderId="14" xfId="2" applyNumberFormat="1" applyFont="1" applyFill="1" applyBorder="1"/>
    <xf numFmtId="0" fontId="0" fillId="4" borderId="60" xfId="0" applyFill="1" applyBorder="1"/>
    <xf numFmtId="0" fontId="0" fillId="4" borderId="13" xfId="0" applyFill="1" applyBorder="1"/>
    <xf numFmtId="0" fontId="0" fillId="4" borderId="15" xfId="0" applyFill="1" applyBorder="1"/>
    <xf numFmtId="167" fontId="0" fillId="9" borderId="25" xfId="0" applyNumberFormat="1" applyFill="1" applyBorder="1"/>
    <xf numFmtId="170" fontId="0" fillId="9" borderId="14" xfId="0" applyNumberFormat="1" applyFill="1" applyBorder="1"/>
    <xf numFmtId="164" fontId="0" fillId="0" borderId="62" xfId="1" applyNumberFormat="1" applyFont="1" applyFill="1" applyBorder="1"/>
    <xf numFmtId="164" fontId="0" fillId="0" borderId="28" xfId="1" applyNumberFormat="1" applyFont="1" applyFill="1" applyBorder="1"/>
    <xf numFmtId="0" fontId="0" fillId="0" borderId="28" xfId="0" applyBorder="1"/>
    <xf numFmtId="0" fontId="0" fillId="0" borderId="30" xfId="0" applyBorder="1"/>
    <xf numFmtId="164" fontId="0" fillId="10" borderId="9" xfId="0" applyNumberFormat="1" applyFill="1" applyBorder="1"/>
    <xf numFmtId="164" fontId="0" fillId="10" borderId="28" xfId="0" applyNumberFormat="1" applyFill="1" applyBorder="1"/>
    <xf numFmtId="0" fontId="0" fillId="10" borderId="0" xfId="0" applyFill="1"/>
    <xf numFmtId="164" fontId="0" fillId="0" borderId="7" xfId="0" applyNumberFormat="1" applyBorder="1" applyAlignment="1">
      <alignment horizontal="right"/>
    </xf>
    <xf numFmtId="164" fontId="0" fillId="10" borderId="14" xfId="1" applyNumberFormat="1" applyFont="1" applyFill="1" applyBorder="1"/>
    <xf numFmtId="164" fontId="0" fillId="10" borderId="14" xfId="0" applyNumberFormat="1" applyFill="1" applyBorder="1"/>
    <xf numFmtId="0" fontId="15" fillId="7" borderId="49" xfId="0" applyFont="1" applyFill="1" applyBorder="1" applyAlignment="1">
      <alignment horizontal="right" vertical="center"/>
    </xf>
    <xf numFmtId="0" fontId="17" fillId="7" borderId="50" xfId="0" applyFont="1" applyFill="1" applyBorder="1" applyAlignment="1">
      <alignment vertical="center"/>
    </xf>
    <xf numFmtId="0" fontId="15" fillId="7" borderId="51" xfId="0" applyFont="1" applyFill="1" applyBorder="1" applyAlignment="1">
      <alignment horizontal="center" vertical="center" wrapText="1"/>
    </xf>
    <xf numFmtId="169" fontId="17" fillId="7" borderId="35" xfId="0" applyNumberFormat="1" applyFont="1" applyFill="1" applyBorder="1" applyAlignment="1">
      <alignment horizontal="right" vertical="center"/>
    </xf>
    <xf numFmtId="0" fontId="17" fillId="0" borderId="6" xfId="0" applyFont="1" applyBorder="1" applyAlignment="1">
      <alignment vertical="center"/>
    </xf>
    <xf numFmtId="169" fontId="17" fillId="7" borderId="16" xfId="0" applyNumberFormat="1" applyFont="1" applyFill="1" applyBorder="1" applyAlignment="1">
      <alignment horizontal="right" vertical="center"/>
    </xf>
    <xf numFmtId="0" fontId="17" fillId="7" borderId="68" xfId="0" applyFont="1" applyFill="1" applyBorder="1" applyAlignment="1">
      <alignment horizontal="left" vertical="center"/>
    </xf>
    <xf numFmtId="0" fontId="14" fillId="6" borderId="13"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0" fillId="0" borderId="56" xfId="0" applyBorder="1"/>
    <xf numFmtId="169" fontId="0" fillId="0" borderId="0" xfId="0" applyNumberFormat="1"/>
    <xf numFmtId="0" fontId="0" fillId="0" borderId="55" xfId="0" applyBorder="1"/>
    <xf numFmtId="0" fontId="0" fillId="0" borderId="68" xfId="0" applyBorder="1"/>
    <xf numFmtId="166" fontId="0" fillId="0" borderId="35" xfId="2" applyNumberFormat="1" applyFont="1" applyBorder="1"/>
    <xf numFmtId="0" fontId="0" fillId="3" borderId="65" xfId="0" applyFill="1" applyBorder="1"/>
    <xf numFmtId="167" fontId="0" fillId="9" borderId="58" xfId="0" applyNumberFormat="1" applyFill="1" applyBorder="1"/>
    <xf numFmtId="0" fontId="2" fillId="0" borderId="31" xfId="0" applyFont="1" applyBorder="1" applyAlignment="1">
      <alignment horizontal="center" vertical="center"/>
    </xf>
    <xf numFmtId="178" fontId="0" fillId="0" borderId="9" xfId="0" applyNumberFormat="1" applyBorder="1"/>
    <xf numFmtId="169" fontId="0" fillId="0" borderId="76" xfId="0" applyNumberFormat="1" applyBorder="1"/>
    <xf numFmtId="9" fontId="0" fillId="4" borderId="38" xfId="0" applyNumberFormat="1" applyFill="1" applyBorder="1"/>
    <xf numFmtId="164" fontId="0" fillId="4" borderId="38" xfId="0" applyNumberFormat="1" applyFill="1" applyBorder="1"/>
    <xf numFmtId="9" fontId="0" fillId="0" borderId="76" xfId="0" applyNumberFormat="1" applyBorder="1"/>
    <xf numFmtId="9" fontId="0" fillId="0" borderId="77" xfId="0" applyNumberFormat="1" applyBorder="1"/>
    <xf numFmtId="6" fontId="0" fillId="0" borderId="76" xfId="0" applyNumberFormat="1" applyBorder="1"/>
    <xf numFmtId="6" fontId="0" fillId="0" borderId="77" xfId="0" applyNumberFormat="1" applyBorder="1"/>
    <xf numFmtId="0" fontId="2" fillId="3" borderId="9" xfId="0" applyFont="1" applyFill="1" applyBorder="1" applyAlignment="1">
      <alignment horizontal="right" wrapText="1"/>
    </xf>
    <xf numFmtId="0" fontId="2" fillId="3" borderId="9" xfId="0" applyFont="1" applyFill="1" applyBorder="1" applyAlignment="1">
      <alignment horizontal="right"/>
    </xf>
    <xf numFmtId="9" fontId="0" fillId="4" borderId="38" xfId="0" applyNumberFormat="1" applyFill="1" applyBorder="1" applyAlignment="1">
      <alignment horizontal="center" vertical="center" wrapText="1"/>
    </xf>
    <xf numFmtId="0" fontId="0" fillId="0" borderId="76" xfId="0" applyBorder="1"/>
    <xf numFmtId="0" fontId="0" fillId="4" borderId="9" xfId="0" applyFill="1" applyBorder="1" applyAlignment="1">
      <alignment vertical="center"/>
    </xf>
    <xf numFmtId="182" fontId="2" fillId="0" borderId="38" xfId="0" applyNumberFormat="1" applyFont="1" applyBorder="1" applyAlignment="1">
      <alignment horizontal="center" vertical="center" wrapText="1"/>
    </xf>
    <xf numFmtId="0" fontId="0" fillId="0" borderId="19" xfId="0" applyBorder="1"/>
    <xf numFmtId="0" fontId="0" fillId="0" borderId="61" xfId="0" applyBorder="1"/>
    <xf numFmtId="0" fontId="0" fillId="0" borderId="77" xfId="0" applyBorder="1"/>
    <xf numFmtId="0" fontId="0" fillId="4" borderId="7" xfId="0" applyFill="1" applyBorder="1" applyAlignment="1">
      <alignment vertical="center"/>
    </xf>
    <xf numFmtId="6" fontId="0" fillId="0" borderId="47" xfId="0" applyNumberFormat="1" applyBorder="1"/>
    <xf numFmtId="6" fontId="0" fillId="0" borderId="45" xfId="0" applyNumberFormat="1" applyBorder="1"/>
    <xf numFmtId="169" fontId="0" fillId="0" borderId="77" xfId="0" applyNumberFormat="1" applyBorder="1"/>
    <xf numFmtId="0" fontId="12" fillId="0" borderId="0" xfId="0" applyFont="1"/>
    <xf numFmtId="0" fontId="0" fillId="2" borderId="7" xfId="0" applyFill="1" applyBorder="1"/>
    <xf numFmtId="0" fontId="0" fillId="2" borderId="16" xfId="0" applyFill="1" applyBorder="1"/>
    <xf numFmtId="0" fontId="0" fillId="0" borderId="7" xfId="0" applyBorder="1" applyAlignment="1">
      <alignment horizontal="center" vertical="center" wrapText="1"/>
    </xf>
    <xf numFmtId="10" fontId="0" fillId="0" borderId="9" xfId="1" applyNumberFormat="1" applyFont="1" applyBorder="1"/>
    <xf numFmtId="0" fontId="0" fillId="0" borderId="38" xfId="0" applyBorder="1" applyAlignment="1">
      <alignment horizontal="center" vertical="center" wrapText="1"/>
    </xf>
    <xf numFmtId="6" fontId="0" fillId="0" borderId="44" xfId="0" applyNumberFormat="1" applyBorder="1"/>
    <xf numFmtId="169" fontId="0" fillId="0" borderId="9" xfId="0" applyNumberFormat="1" applyBorder="1"/>
    <xf numFmtId="167" fontId="0" fillId="9" borderId="60" xfId="0" applyNumberFormat="1" applyFill="1" applyBorder="1"/>
    <xf numFmtId="167" fontId="0" fillId="9" borderId="24" xfId="0" applyNumberFormat="1" applyFill="1" applyBorder="1"/>
    <xf numFmtId="167" fontId="0" fillId="9" borderId="13" xfId="0" applyNumberFormat="1" applyFill="1" applyBorder="1"/>
    <xf numFmtId="167" fontId="0" fillId="9" borderId="78" xfId="0" applyNumberFormat="1" applyFill="1" applyBorder="1"/>
    <xf numFmtId="167" fontId="0" fillId="9" borderId="15" xfId="0" applyNumberFormat="1" applyFill="1" applyBorder="1"/>
    <xf numFmtId="9" fontId="0" fillId="0" borderId="9" xfId="0" applyNumberFormat="1" applyBorder="1"/>
    <xf numFmtId="15" fontId="0" fillId="0" borderId="9" xfId="0" applyNumberFormat="1" applyBorder="1" applyAlignment="1">
      <alignment horizontal="right"/>
    </xf>
    <xf numFmtId="164" fontId="0" fillId="0" borderId="38" xfId="0" applyNumberFormat="1" applyBorder="1"/>
    <xf numFmtId="0" fontId="0" fillId="0" borderId="9" xfId="0" applyBorder="1" applyAlignment="1">
      <alignment vertical="center"/>
    </xf>
    <xf numFmtId="0" fontId="0" fillId="0" borderId="7" xfId="0" applyBorder="1" applyAlignment="1">
      <alignment vertical="center"/>
    </xf>
    <xf numFmtId="6" fontId="0" fillId="0" borderId="39" xfId="0" applyNumberFormat="1" applyBorder="1"/>
    <xf numFmtId="10" fontId="0" fillId="0" borderId="9" xfId="0" applyNumberFormat="1" applyBorder="1"/>
    <xf numFmtId="6" fontId="0" fillId="0" borderId="7" xfId="0" applyNumberFormat="1" applyBorder="1"/>
    <xf numFmtId="9" fontId="0" fillId="0" borderId="38" xfId="0" applyNumberFormat="1" applyBorder="1"/>
    <xf numFmtId="10" fontId="0" fillId="0" borderId="38" xfId="0" applyNumberFormat="1" applyBorder="1"/>
    <xf numFmtId="6" fontId="0" fillId="0" borderId="38" xfId="0" applyNumberFormat="1" applyBorder="1"/>
    <xf numFmtId="6" fontId="0" fillId="0" borderId="3" xfId="0" applyNumberFormat="1" applyBorder="1"/>
    <xf numFmtId="0" fontId="0" fillId="4" borderId="15" xfId="0" applyFill="1" applyBorder="1" applyAlignment="1">
      <alignment horizontal="left" vertical="top" wrapText="1"/>
    </xf>
    <xf numFmtId="0" fontId="25" fillId="0" borderId="0" xfId="9" applyAlignment="1">
      <alignment horizontal="left" vertical="top"/>
    </xf>
    <xf numFmtId="0" fontId="25" fillId="0" borderId="0" xfId="9" applyAlignment="1">
      <alignment horizontal="left" wrapText="1"/>
    </xf>
    <xf numFmtId="0" fontId="25" fillId="0" borderId="0" xfId="9" applyAlignment="1">
      <alignment horizontal="left" vertical="center" wrapText="1"/>
    </xf>
    <xf numFmtId="2" fontId="29" fillId="0" borderId="79" xfId="9" applyNumberFormat="1" applyFont="1" applyBorder="1" applyAlignment="1">
      <alignment horizontal="center" vertical="top" shrinkToFit="1"/>
    </xf>
    <xf numFmtId="2" fontId="29" fillId="0" borderId="79" xfId="9" applyNumberFormat="1" applyFont="1" applyBorder="1" applyAlignment="1">
      <alignment horizontal="left" vertical="top" indent="1" shrinkToFit="1"/>
    </xf>
    <xf numFmtId="2" fontId="29" fillId="0" borderId="79" xfId="9" applyNumberFormat="1" applyFont="1" applyBorder="1" applyAlignment="1">
      <alignment horizontal="left" vertical="top" shrinkToFit="1"/>
    </xf>
    <xf numFmtId="2" fontId="29" fillId="0" borderId="79" xfId="9" applyNumberFormat="1" applyFont="1" applyBorder="1" applyAlignment="1">
      <alignment horizontal="right" vertical="top" shrinkToFit="1"/>
    </xf>
    <xf numFmtId="0" fontId="30" fillId="0" borderId="79" xfId="9" applyFont="1" applyBorder="1" applyAlignment="1">
      <alignment horizontal="left" vertical="top" wrapText="1" indent="1"/>
    </xf>
    <xf numFmtId="0" fontId="25" fillId="0" borderId="0" xfId="9" applyAlignment="1">
      <alignment horizontal="left" vertical="top" wrapText="1"/>
    </xf>
    <xf numFmtId="0" fontId="30" fillId="0" borderId="79" xfId="9" applyFont="1" applyBorder="1" applyAlignment="1">
      <alignment horizontal="left" vertical="top" wrapText="1" indent="3"/>
    </xf>
    <xf numFmtId="1" fontId="31" fillId="0" borderId="79" xfId="9" applyNumberFormat="1" applyFont="1" applyBorder="1" applyAlignment="1">
      <alignment horizontal="center" vertical="top" shrinkToFit="1"/>
    </xf>
    <xf numFmtId="1" fontId="31" fillId="0" borderId="79" xfId="9" applyNumberFormat="1" applyFont="1" applyBorder="1" applyAlignment="1">
      <alignment horizontal="left" vertical="top" shrinkToFit="1"/>
    </xf>
    <xf numFmtId="1" fontId="31" fillId="0" borderId="79" xfId="9" applyNumberFormat="1" applyFont="1" applyBorder="1" applyAlignment="1">
      <alignment horizontal="right" vertical="top" shrinkToFit="1"/>
    </xf>
    <xf numFmtId="1" fontId="31" fillId="0" borderId="79" xfId="9" applyNumberFormat="1" applyFont="1" applyBorder="1" applyAlignment="1">
      <alignment horizontal="left" vertical="top" indent="1" shrinkToFit="1"/>
    </xf>
    <xf numFmtId="0" fontId="25" fillId="0" borderId="79" xfId="9" applyBorder="1" applyAlignment="1">
      <alignment horizontal="left" wrapText="1"/>
    </xf>
    <xf numFmtId="2" fontId="29" fillId="0" borderId="79" xfId="9" applyNumberFormat="1" applyFont="1" applyBorder="1" applyAlignment="1">
      <alignment horizontal="right" vertical="top" indent="1" shrinkToFit="1"/>
    </xf>
    <xf numFmtId="1" fontId="31" fillId="0" borderId="79" xfId="9" applyNumberFormat="1" applyFont="1" applyBorder="1" applyAlignment="1">
      <alignment horizontal="right" vertical="top" indent="1" shrinkToFit="1"/>
    </xf>
    <xf numFmtId="2" fontId="25" fillId="0" borderId="0" xfId="9" applyNumberFormat="1" applyAlignment="1">
      <alignment horizontal="left" vertical="top"/>
    </xf>
    <xf numFmtId="0" fontId="0" fillId="0" borderId="44" xfId="0" applyBorder="1"/>
    <xf numFmtId="0" fontId="12" fillId="0" borderId="0" xfId="0" applyFont="1" applyAlignment="1">
      <alignment horizontal="left" wrapText="1"/>
    </xf>
    <xf numFmtId="166" fontId="0" fillId="0" borderId="9" xfId="2" applyNumberFormat="1" applyFont="1" applyFill="1" applyBorder="1"/>
    <xf numFmtId="178" fontId="0" fillId="0" borderId="1" xfId="0" applyNumberFormat="1" applyBorder="1"/>
    <xf numFmtId="168" fontId="0" fillId="3" borderId="1" xfId="0" applyNumberFormat="1" applyFill="1" applyBorder="1"/>
    <xf numFmtId="166" fontId="0" fillId="0" borderId="28" xfId="2" applyNumberFormat="1" applyFont="1" applyFill="1" applyBorder="1"/>
    <xf numFmtId="168" fontId="0" fillId="3" borderId="9" xfId="0" applyNumberFormat="1" applyFill="1" applyBorder="1"/>
    <xf numFmtId="167" fontId="0" fillId="0" borderId="10" xfId="0" applyNumberFormat="1" applyBorder="1"/>
    <xf numFmtId="0" fontId="15" fillId="7" borderId="45" xfId="0" applyFont="1" applyFill="1" applyBorder="1" applyAlignment="1">
      <alignment horizontal="right" vertical="center"/>
    </xf>
    <xf numFmtId="0" fontId="18" fillId="7" borderId="9" xfId="0" applyFont="1" applyFill="1" applyBorder="1" applyAlignment="1">
      <alignment vertical="center"/>
    </xf>
    <xf numFmtId="0" fontId="15" fillId="7" borderId="9" xfId="0" applyFont="1" applyFill="1" applyBorder="1" applyAlignment="1">
      <alignment vertical="center"/>
    </xf>
    <xf numFmtId="0" fontId="15" fillId="7" borderId="9" xfId="0" applyFont="1" applyFill="1" applyBorder="1"/>
    <xf numFmtId="0" fontId="0" fillId="4" borderId="42" xfId="0" applyFill="1" applyBorder="1" applyAlignment="1">
      <alignment horizontal="center" wrapText="1"/>
    </xf>
    <xf numFmtId="167" fontId="0" fillId="0" borderId="38" xfId="0" applyNumberFormat="1" applyBorder="1"/>
    <xf numFmtId="166" fontId="0" fillId="0" borderId="0" xfId="2" applyNumberFormat="1" applyFont="1" applyFill="1" applyBorder="1"/>
    <xf numFmtId="43" fontId="0" fillId="0" borderId="9" xfId="2" applyFont="1" applyBorder="1"/>
    <xf numFmtId="171" fontId="0" fillId="5" borderId="31" xfId="0" applyNumberFormat="1" applyFill="1" applyBorder="1"/>
    <xf numFmtId="0" fontId="0" fillId="0" borderId="38" xfId="0" applyBorder="1" applyAlignment="1">
      <alignment horizontal="center"/>
    </xf>
    <xf numFmtId="0" fontId="0" fillId="0" borderId="13" xfId="0" applyBorder="1"/>
    <xf numFmtId="0" fontId="30" fillId="0" borderId="0" xfId="9" applyFont="1" applyAlignment="1">
      <alignment horizontal="left" vertical="top" wrapText="1" indent="1"/>
    </xf>
    <xf numFmtId="2" fontId="29" fillId="0" borderId="0" xfId="9" applyNumberFormat="1" applyFont="1" applyAlignment="1">
      <alignment horizontal="center" vertical="top" shrinkToFit="1"/>
    </xf>
    <xf numFmtId="0" fontId="12" fillId="0" borderId="0" xfId="0" applyFont="1" applyAlignment="1">
      <alignment horizontal="center" vertical="center"/>
    </xf>
    <xf numFmtId="0" fontId="12" fillId="0" borderId="0" xfId="0" applyFont="1" applyAlignment="1">
      <alignment horizontal="left" vertical="center"/>
    </xf>
    <xf numFmtId="167" fontId="0" fillId="0" borderId="31" xfId="0" applyNumberFormat="1" applyBorder="1"/>
    <xf numFmtId="167" fontId="0" fillId="0" borderId="31" xfId="0" applyNumberFormat="1" applyBorder="1" applyAlignment="1">
      <alignment horizontal="center"/>
    </xf>
    <xf numFmtId="167" fontId="0" fillId="0" borderId="29" xfId="0" applyNumberFormat="1" applyBorder="1" applyAlignment="1">
      <alignment horizontal="center"/>
    </xf>
    <xf numFmtId="167" fontId="0" fillId="0" borderId="14" xfId="0" applyNumberFormat="1" applyBorder="1"/>
    <xf numFmtId="167" fontId="0" fillId="0" borderId="7" xfId="0" applyNumberFormat="1" applyBorder="1"/>
    <xf numFmtId="167" fontId="0" fillId="0" borderId="16" xfId="0" applyNumberFormat="1" applyBorder="1"/>
    <xf numFmtId="166" fontId="0" fillId="0" borderId="31" xfId="2" applyNumberFormat="1" applyFont="1" applyFill="1" applyBorder="1"/>
    <xf numFmtId="166" fontId="0" fillId="0" borderId="62" xfId="2" applyNumberFormat="1" applyFont="1" applyFill="1" applyBorder="1"/>
    <xf numFmtId="166" fontId="0" fillId="0" borderId="7" xfId="2" applyNumberFormat="1" applyFont="1" applyFill="1" applyBorder="1"/>
    <xf numFmtId="166" fontId="0" fillId="0" borderId="30" xfId="2" applyNumberFormat="1" applyFont="1" applyFill="1" applyBorder="1"/>
    <xf numFmtId="0" fontId="0" fillId="0" borderId="73" xfId="0" applyBorder="1" applyAlignment="1">
      <alignment horizontal="center" wrapText="1"/>
    </xf>
    <xf numFmtId="168" fontId="0" fillId="3" borderId="0" xfId="0" applyNumberFormat="1" applyFill="1"/>
    <xf numFmtId="168" fontId="0" fillId="3" borderId="38" xfId="0" applyNumberFormat="1" applyFill="1" applyBorder="1"/>
    <xf numFmtId="167" fontId="0" fillId="0" borderId="47" xfId="0" applyNumberFormat="1" applyBorder="1"/>
    <xf numFmtId="167" fontId="0" fillId="0" borderId="45" xfId="0" applyNumberFormat="1" applyBorder="1"/>
    <xf numFmtId="0" fontId="12" fillId="0" borderId="18" xfId="0" applyFont="1" applyBorder="1" applyAlignment="1">
      <alignment horizontal="left"/>
    </xf>
    <xf numFmtId="167" fontId="0" fillId="0" borderId="29" xfId="0" applyNumberFormat="1" applyBorder="1"/>
    <xf numFmtId="0" fontId="12" fillId="0" borderId="13" xfId="0" applyFont="1" applyBorder="1" applyAlignment="1">
      <alignment horizontal="left"/>
    </xf>
    <xf numFmtId="0" fontId="12" fillId="0" borderId="78" xfId="0" applyFont="1" applyBorder="1" applyAlignment="1">
      <alignment horizontal="left" vertical="center"/>
    </xf>
    <xf numFmtId="167" fontId="0" fillId="0" borderId="26" xfId="0" applyNumberFormat="1" applyBorder="1"/>
    <xf numFmtId="0" fontId="12" fillId="0" borderId="74" xfId="0" applyFont="1" applyBorder="1" applyAlignment="1">
      <alignment horizontal="left" vertical="center"/>
    </xf>
    <xf numFmtId="0" fontId="12" fillId="0" borderId="15" xfId="0" applyFont="1" applyBorder="1" applyAlignment="1">
      <alignment horizontal="left" vertical="center"/>
    </xf>
    <xf numFmtId="0" fontId="12" fillId="0" borderId="60" xfId="0" applyFont="1" applyBorder="1" applyAlignment="1">
      <alignment horizontal="left" vertical="center"/>
    </xf>
    <xf numFmtId="0" fontId="0" fillId="0" borderId="7" xfId="0" applyBorder="1" applyAlignment="1">
      <alignment horizontal="center"/>
    </xf>
    <xf numFmtId="167" fontId="0" fillId="0" borderId="0" xfId="0" applyNumberFormat="1" applyAlignment="1">
      <alignment horizontal="center"/>
    </xf>
    <xf numFmtId="166" fontId="0" fillId="0" borderId="0" xfId="2" applyNumberFormat="1" applyFont="1" applyFill="1" applyBorder="1" applyAlignment="1">
      <alignment horizontal="center"/>
    </xf>
    <xf numFmtId="166" fontId="0" fillId="0" borderId="39" xfId="0" applyNumberFormat="1" applyBorder="1" applyAlignment="1">
      <alignment horizontal="center"/>
    </xf>
    <xf numFmtId="166" fontId="0" fillId="0" borderId="9" xfId="0" applyNumberFormat="1" applyBorder="1" applyAlignment="1">
      <alignment horizontal="center"/>
    </xf>
    <xf numFmtId="171" fontId="0" fillId="9" borderId="57" xfId="0" applyNumberFormat="1" applyFill="1" applyBorder="1"/>
    <xf numFmtId="175" fontId="0" fillId="2" borderId="1" xfId="0" applyNumberFormat="1" applyFill="1" applyBorder="1"/>
    <xf numFmtId="0" fontId="0" fillId="2" borderId="28" xfId="0" applyFill="1" applyBorder="1"/>
    <xf numFmtId="0" fontId="0" fillId="4" borderId="28" xfId="0" applyFill="1" applyBorder="1"/>
    <xf numFmtId="0" fontId="12" fillId="4" borderId="50" xfId="0" applyFont="1" applyFill="1" applyBorder="1" applyAlignment="1">
      <alignment horizontal="center" textRotation="90" wrapText="1"/>
    </xf>
    <xf numFmtId="0" fontId="12" fillId="4" borderId="51" xfId="0" applyFont="1" applyFill="1" applyBorder="1" applyAlignment="1">
      <alignment horizontal="center" textRotation="90" wrapText="1"/>
    </xf>
    <xf numFmtId="0" fontId="12" fillId="4" borderId="49" xfId="0" applyFont="1" applyFill="1" applyBorder="1" applyAlignment="1">
      <alignment horizontal="center" textRotation="90" wrapText="1"/>
    </xf>
    <xf numFmtId="0" fontId="12" fillId="0" borderId="35" xfId="0" applyFont="1" applyBorder="1" applyAlignment="1">
      <alignment horizontal="center" textRotation="90" wrapText="1"/>
    </xf>
    <xf numFmtId="0" fontId="1" fillId="4" borderId="50" xfId="0" applyFont="1" applyFill="1" applyBorder="1" applyAlignment="1">
      <alignment horizontal="center" vertical="center" wrapText="1"/>
    </xf>
    <xf numFmtId="166" fontId="1" fillId="0" borderId="35" xfId="2" applyNumberFormat="1" applyFont="1" applyBorder="1" applyAlignment="1">
      <alignment vertical="center"/>
    </xf>
    <xf numFmtId="0" fontId="0" fillId="4" borderId="80" xfId="0" applyFill="1" applyBorder="1"/>
    <xf numFmtId="0" fontId="0" fillId="4" borderId="13" xfId="2" applyNumberFormat="1" applyFont="1" applyFill="1" applyBorder="1"/>
    <xf numFmtId="171" fontId="0" fillId="3" borderId="50" xfId="0" applyNumberFormat="1" applyFill="1" applyBorder="1"/>
    <xf numFmtId="164" fontId="0" fillId="9" borderId="78" xfId="1" applyNumberFormat="1" applyFont="1" applyFill="1" applyBorder="1"/>
    <xf numFmtId="164" fontId="0" fillId="9" borderId="38" xfId="1" applyNumberFormat="1" applyFont="1" applyFill="1" applyBorder="1"/>
    <xf numFmtId="164" fontId="0" fillId="9" borderId="14" xfId="1" applyNumberFormat="1" applyFont="1" applyFill="1" applyBorder="1"/>
    <xf numFmtId="164" fontId="0" fillId="9" borderId="59" xfId="1" applyNumberFormat="1" applyFont="1" applyFill="1" applyBorder="1"/>
    <xf numFmtId="0" fontId="0" fillId="0" borderId="22" xfId="0" applyBorder="1"/>
    <xf numFmtId="0" fontId="0" fillId="0" borderId="34" xfId="0" applyBorder="1"/>
    <xf numFmtId="171" fontId="0" fillId="5" borderId="64" xfId="0" applyNumberFormat="1" applyFill="1" applyBorder="1"/>
    <xf numFmtId="175" fontId="0" fillId="3" borderId="42" xfId="0" applyNumberFormat="1" applyFill="1" applyBorder="1"/>
    <xf numFmtId="175" fontId="0" fillId="9" borderId="42" xfId="0" applyNumberFormat="1" applyFill="1" applyBorder="1"/>
    <xf numFmtId="175" fontId="0" fillId="9" borderId="58" xfId="0" applyNumberFormat="1" applyFill="1" applyBorder="1"/>
    <xf numFmtId="0" fontId="37" fillId="0" borderId="0" xfId="0" applyFont="1" applyAlignment="1">
      <alignment horizontal="left" vertical="center"/>
    </xf>
    <xf numFmtId="0" fontId="2" fillId="0" borderId="75" xfId="0" applyFont="1" applyBorder="1" applyAlignment="1">
      <alignment horizontal="center" vertical="center" textRotation="90" wrapText="1"/>
    </xf>
    <xf numFmtId="0" fontId="2" fillId="0" borderId="72" xfId="0" applyFont="1" applyBorder="1" applyAlignment="1">
      <alignment horizontal="center" vertical="center" textRotation="90" wrapText="1"/>
    </xf>
    <xf numFmtId="0" fontId="2" fillId="0" borderId="32" xfId="0" applyFont="1" applyBorder="1" applyAlignment="1">
      <alignment horizontal="center" vertical="center" textRotation="90" wrapText="1"/>
    </xf>
    <xf numFmtId="0" fontId="2" fillId="0" borderId="46" xfId="0" applyFont="1" applyBorder="1" applyAlignment="1">
      <alignment horizontal="center" vertical="center" textRotation="90" wrapText="1"/>
    </xf>
    <xf numFmtId="0" fontId="0" fillId="0" borderId="60" xfId="0" applyBorder="1"/>
    <xf numFmtId="0" fontId="0" fillId="0" borderId="13" xfId="0" applyBorder="1" applyAlignment="1">
      <alignment horizontal="left" wrapText="1"/>
    </xf>
    <xf numFmtId="14" fontId="0" fillId="0" borderId="14" xfId="0" applyNumberFormat="1" applyBorder="1"/>
    <xf numFmtId="0" fontId="0" fillId="0" borderId="15" xfId="0" applyBorder="1"/>
    <xf numFmtId="14" fontId="0" fillId="0" borderId="16" xfId="0" applyNumberFormat="1" applyBorder="1"/>
    <xf numFmtId="0" fontId="12" fillId="0" borderId="60" xfId="0" applyFont="1" applyBorder="1" applyAlignment="1">
      <alignment horizontal="left"/>
    </xf>
    <xf numFmtId="0" fontId="12" fillId="0" borderId="15" xfId="0" applyFont="1" applyBorder="1" applyAlignment="1">
      <alignment horizontal="left"/>
    </xf>
    <xf numFmtId="0" fontId="0" fillId="0" borderId="26" xfId="0" applyBorder="1"/>
    <xf numFmtId="0" fontId="12" fillId="0" borderId="62" xfId="0" applyFont="1" applyBorder="1" applyAlignment="1">
      <alignment horizontal="left" wrapText="1"/>
    </xf>
    <xf numFmtId="0" fontId="12" fillId="0" borderId="28" xfId="0" applyFont="1" applyBorder="1" applyAlignment="1">
      <alignment horizontal="left" wrapText="1"/>
    </xf>
    <xf numFmtId="0" fontId="12" fillId="0" borderId="30" xfId="0" applyFont="1" applyBorder="1" applyAlignment="1">
      <alignment horizontal="left" wrapText="1"/>
    </xf>
    <xf numFmtId="0" fontId="0" fillId="0" borderId="78" xfId="0" applyBorder="1" applyAlignment="1">
      <alignment horizontal="center" wrapText="1"/>
    </xf>
    <xf numFmtId="0" fontId="0" fillId="0" borderId="26" xfId="0" applyBorder="1" applyAlignment="1">
      <alignment horizontal="center" wrapText="1"/>
    </xf>
    <xf numFmtId="0" fontId="0" fillId="3" borderId="29" xfId="0" applyFill="1" applyBorder="1"/>
    <xf numFmtId="0" fontId="0" fillId="0" borderId="13" xfId="0" applyBorder="1" applyAlignment="1">
      <alignment wrapText="1"/>
    </xf>
    <xf numFmtId="0" fontId="0" fillId="3" borderId="14" xfId="0" applyFill="1" applyBorder="1"/>
    <xf numFmtId="0" fontId="0" fillId="3" borderId="16" xfId="0" applyFill="1" applyBorder="1"/>
    <xf numFmtId="167" fontId="0" fillId="0" borderId="62" xfId="0" applyNumberFormat="1" applyBorder="1"/>
    <xf numFmtId="167" fontId="0" fillId="0" borderId="28" xfId="0" applyNumberFormat="1" applyBorder="1"/>
    <xf numFmtId="167" fontId="0" fillId="0" borderId="30" xfId="0" applyNumberFormat="1" applyBorder="1"/>
    <xf numFmtId="0" fontId="12" fillId="0" borderId="53" xfId="0" applyFont="1" applyBorder="1" applyAlignment="1">
      <alignment horizontal="left" vertical="center"/>
    </xf>
    <xf numFmtId="0" fontId="0" fillId="0" borderId="70" xfId="0" applyBorder="1" applyAlignment="1">
      <alignment horizontal="center" wrapText="1"/>
    </xf>
    <xf numFmtId="167" fontId="0" fillId="0" borderId="67" xfId="0" applyNumberFormat="1" applyBorder="1"/>
    <xf numFmtId="167" fontId="0" fillId="0" borderId="59" xfId="0" applyNumberFormat="1" applyBorder="1"/>
    <xf numFmtId="167" fontId="0" fillId="0" borderId="65" xfId="0" applyNumberFormat="1" applyBorder="1"/>
    <xf numFmtId="0" fontId="0" fillId="0" borderId="74" xfId="0" applyBorder="1" applyAlignment="1">
      <alignment horizontal="center" wrapText="1"/>
    </xf>
    <xf numFmtId="0" fontId="0" fillId="0" borderId="19" xfId="0" applyBorder="1" applyAlignment="1">
      <alignment horizontal="center" wrapText="1"/>
    </xf>
    <xf numFmtId="0" fontId="0" fillId="0" borderId="61" xfId="0" applyBorder="1" applyAlignment="1">
      <alignment horizontal="center" wrapText="1"/>
    </xf>
    <xf numFmtId="0" fontId="0" fillId="0" borderId="41" xfId="0" applyBorder="1" applyAlignment="1">
      <alignment horizontal="center" wrapText="1"/>
    </xf>
    <xf numFmtId="0" fontId="0" fillId="0" borderId="53" xfId="0" applyBorder="1" applyAlignment="1">
      <alignment horizontal="center" wrapText="1"/>
    </xf>
    <xf numFmtId="166" fontId="0" fillId="0" borderId="67" xfId="2" applyNumberFormat="1" applyFont="1" applyFill="1" applyBorder="1"/>
    <xf numFmtId="166" fontId="0" fillId="0" borderId="59" xfId="2" applyNumberFormat="1" applyFont="1" applyFill="1" applyBorder="1"/>
    <xf numFmtId="166" fontId="0" fillId="0" borderId="65" xfId="2" applyNumberFormat="1" applyFont="1" applyFill="1" applyBorder="1"/>
    <xf numFmtId="0" fontId="0" fillId="0" borderId="0" xfId="0" applyAlignment="1">
      <alignment horizontal="center" textRotation="90" wrapText="1"/>
    </xf>
    <xf numFmtId="0" fontId="0" fillId="0" borderId="8" xfId="0" applyBorder="1"/>
    <xf numFmtId="0" fontId="0" fillId="3" borderId="15" xfId="0" applyFill="1" applyBorder="1"/>
    <xf numFmtId="167" fontId="0" fillId="0" borderId="24" xfId="0" applyNumberFormat="1" applyBorder="1"/>
    <xf numFmtId="167" fontId="0" fillId="0" borderId="37" xfId="0" applyNumberFormat="1" applyBorder="1"/>
    <xf numFmtId="167" fontId="0" fillId="0" borderId="44" xfId="0" applyNumberFormat="1" applyBorder="1"/>
    <xf numFmtId="0" fontId="12" fillId="0" borderId="13" xfId="0" applyFont="1" applyBorder="1" applyAlignment="1">
      <alignment horizontal="left" vertical="center"/>
    </xf>
    <xf numFmtId="0" fontId="12" fillId="0" borderId="14" xfId="0" applyFont="1" applyBorder="1" applyAlignment="1">
      <alignment horizontal="left" vertical="center"/>
    </xf>
    <xf numFmtId="0" fontId="20" fillId="0" borderId="14" xfId="0" applyFont="1" applyBorder="1" applyAlignment="1">
      <alignment horizontal="center" vertical="center"/>
    </xf>
    <xf numFmtId="0" fontId="20" fillId="0" borderId="26" xfId="0" applyFont="1" applyBorder="1" applyAlignment="1">
      <alignment horizontal="center" vertical="center"/>
    </xf>
    <xf numFmtId="0" fontId="0" fillId="0" borderId="29" xfId="0" applyBorder="1" applyAlignment="1">
      <alignment horizontal="center"/>
    </xf>
    <xf numFmtId="0" fontId="0" fillId="0" borderId="14" xfId="0" applyBorder="1" applyAlignment="1">
      <alignment horizontal="center"/>
    </xf>
    <xf numFmtId="0" fontId="0" fillId="0" borderId="26" xfId="0" applyBorder="1" applyAlignment="1">
      <alignment horizontal="center"/>
    </xf>
    <xf numFmtId="0" fontId="0" fillId="0" borderId="16" xfId="0" applyBorder="1" applyAlignment="1">
      <alignment horizontal="center"/>
    </xf>
    <xf numFmtId="0" fontId="12" fillId="0" borderId="46" xfId="0" applyFont="1" applyBorder="1" applyAlignment="1">
      <alignment horizontal="left" vertical="center"/>
    </xf>
    <xf numFmtId="0" fontId="0" fillId="0" borderId="45" xfId="0" applyBorder="1" applyAlignment="1">
      <alignment horizontal="center"/>
    </xf>
    <xf numFmtId="166" fontId="0" fillId="0" borderId="29" xfId="2" applyNumberFormat="1" applyFont="1" applyBorder="1" applyAlignment="1">
      <alignment horizontal="center"/>
    </xf>
    <xf numFmtId="166" fontId="0" fillId="0" borderId="14" xfId="2" applyNumberFormat="1" applyFont="1" applyBorder="1" applyAlignment="1">
      <alignment horizontal="center"/>
    </xf>
    <xf numFmtId="166" fontId="0" fillId="0" borderId="16" xfId="2" applyNumberFormat="1" applyFont="1" applyBorder="1" applyAlignment="1">
      <alignment horizontal="center"/>
    </xf>
    <xf numFmtId="0" fontId="12" fillId="0" borderId="46" xfId="0" applyFont="1" applyBorder="1" applyAlignment="1">
      <alignment horizontal="left"/>
    </xf>
    <xf numFmtId="0" fontId="12" fillId="0" borderId="50" xfId="0" applyFont="1" applyBorder="1" applyAlignment="1">
      <alignment horizontal="left"/>
    </xf>
    <xf numFmtId="166" fontId="0" fillId="0" borderId="51" xfId="2" applyNumberFormat="1" applyFont="1" applyBorder="1" applyAlignment="1">
      <alignment horizontal="center"/>
    </xf>
    <xf numFmtId="166" fontId="0" fillId="0" borderId="49" xfId="2" applyNumberFormat="1" applyFont="1" applyBorder="1"/>
    <xf numFmtId="0" fontId="12" fillId="0" borderId="80" xfId="0" applyFont="1" applyBorder="1" applyAlignment="1">
      <alignment horizontal="left"/>
    </xf>
    <xf numFmtId="166" fontId="0" fillId="0" borderId="21" xfId="0" applyNumberFormat="1" applyBorder="1"/>
    <xf numFmtId="166" fontId="0" fillId="0" borderId="14" xfId="0" applyNumberFormat="1" applyBorder="1"/>
    <xf numFmtId="166" fontId="0" fillId="0" borderId="7" xfId="0" applyNumberFormat="1" applyBorder="1" applyAlignment="1">
      <alignment horizontal="center"/>
    </xf>
    <xf numFmtId="166" fontId="0" fillId="0" borderId="16" xfId="0" applyNumberFormat="1" applyBorder="1"/>
    <xf numFmtId="166" fontId="0" fillId="0" borderId="52" xfId="2" applyNumberFormat="1" applyFont="1" applyBorder="1"/>
    <xf numFmtId="166" fontId="0" fillId="0" borderId="51" xfId="2" applyNumberFormat="1" applyFont="1" applyBorder="1"/>
    <xf numFmtId="166" fontId="0" fillId="0" borderId="47" xfId="0" applyNumberFormat="1" applyBorder="1" applyAlignment="1">
      <alignment horizontal="center"/>
    </xf>
    <xf numFmtId="166" fontId="0" fillId="0" borderId="45" xfId="0" applyNumberFormat="1" applyBorder="1"/>
    <xf numFmtId="166" fontId="0" fillId="0" borderId="51" xfId="0" applyNumberFormat="1" applyBorder="1" applyAlignment="1">
      <alignment horizontal="center"/>
    </xf>
    <xf numFmtId="166" fontId="0" fillId="0" borderId="49" xfId="0" applyNumberFormat="1" applyBorder="1"/>
    <xf numFmtId="166" fontId="0" fillId="0" borderId="52" xfId="0" applyNumberFormat="1" applyBorder="1"/>
    <xf numFmtId="166" fontId="0" fillId="0" borderId="51" xfId="0" applyNumberFormat="1" applyBorder="1"/>
    <xf numFmtId="171" fontId="0" fillId="0" borderId="24" xfId="2" applyNumberFormat="1" applyFont="1" applyBorder="1"/>
    <xf numFmtId="171" fontId="0" fillId="0" borderId="31" xfId="2" applyNumberFormat="1" applyFont="1" applyBorder="1"/>
    <xf numFmtId="171" fontId="0" fillId="0" borderId="29" xfId="2" applyNumberFormat="1" applyFont="1" applyBorder="1"/>
    <xf numFmtId="171" fontId="0" fillId="0" borderId="37" xfId="2" applyNumberFormat="1" applyFont="1" applyBorder="1"/>
    <xf numFmtId="171" fontId="0" fillId="0" borderId="73" xfId="2" applyNumberFormat="1" applyFont="1" applyFill="1" applyBorder="1"/>
    <xf numFmtId="171" fontId="0" fillId="0" borderId="26" xfId="2" applyNumberFormat="1" applyFont="1" applyFill="1" applyBorder="1"/>
    <xf numFmtId="171" fontId="0" fillId="0" borderId="62" xfId="2" applyNumberFormat="1" applyFont="1" applyFill="1" applyBorder="1"/>
    <xf numFmtId="171" fontId="0" fillId="0" borderId="29" xfId="2" applyNumberFormat="1" applyFont="1" applyFill="1" applyBorder="1"/>
    <xf numFmtId="171" fontId="0" fillId="0" borderId="10" xfId="2" applyNumberFormat="1" applyFont="1" applyBorder="1"/>
    <xf numFmtId="171" fontId="0" fillId="0" borderId="28" xfId="2" applyNumberFormat="1" applyFont="1" applyFill="1" applyBorder="1"/>
    <xf numFmtId="171" fontId="0" fillId="0" borderId="14" xfId="2" applyNumberFormat="1" applyFont="1" applyFill="1" applyBorder="1"/>
    <xf numFmtId="171" fontId="0" fillId="0" borderId="6" xfId="2" applyNumberFormat="1" applyFont="1" applyBorder="1"/>
    <xf numFmtId="171" fontId="0" fillId="0" borderId="30" xfId="2" applyNumberFormat="1" applyFont="1" applyFill="1" applyBorder="1"/>
    <xf numFmtId="171" fontId="0" fillId="0" borderId="16" xfId="2" applyNumberFormat="1" applyFont="1" applyFill="1" applyBorder="1"/>
    <xf numFmtId="171" fontId="0" fillId="0" borderId="0" xfId="2" applyNumberFormat="1" applyFont="1" applyFill="1" applyBorder="1"/>
    <xf numFmtId="182" fontId="2" fillId="0" borderId="37" xfId="0" applyNumberFormat="1" applyFont="1" applyBorder="1" applyAlignment="1">
      <alignment horizontal="center" vertical="center" wrapText="1"/>
    </xf>
    <xf numFmtId="0" fontId="3" fillId="0" borderId="51" xfId="0" applyFont="1" applyBorder="1" applyAlignment="1">
      <alignment horizontal="center" vertical="center" wrapText="1"/>
    </xf>
    <xf numFmtId="0" fontId="3" fillId="0" borderId="51" xfId="0" applyFont="1" applyBorder="1" applyAlignment="1">
      <alignment horizontal="right" vertical="center" wrapText="1"/>
    </xf>
    <xf numFmtId="0" fontId="3" fillId="0" borderId="49" xfId="0" applyFont="1" applyBorder="1" applyAlignment="1">
      <alignment horizontal="left" vertical="center" wrapText="1"/>
    </xf>
    <xf numFmtId="9" fontId="0" fillId="0" borderId="3" xfId="0" applyNumberFormat="1" applyBorder="1"/>
    <xf numFmtId="0" fontId="0" fillId="2" borderId="6" xfId="0" applyFill="1" applyBorder="1"/>
    <xf numFmtId="169" fontId="0" fillId="0" borderId="3" xfId="0" applyNumberFormat="1" applyBorder="1"/>
    <xf numFmtId="0" fontId="2" fillId="0" borderId="18" xfId="0" applyFont="1" applyBorder="1"/>
    <xf numFmtId="6" fontId="0" fillId="0" borderId="19" xfId="0" applyNumberFormat="1" applyBorder="1"/>
    <xf numFmtId="175" fontId="0" fillId="0" borderId="9" xfId="0" applyNumberFormat="1" applyBorder="1"/>
    <xf numFmtId="6" fontId="0" fillId="0" borderId="61" xfId="0" applyNumberFormat="1" applyBorder="1"/>
    <xf numFmtId="0" fontId="0" fillId="4" borderId="58" xfId="0" applyFill="1" applyBorder="1" applyAlignment="1">
      <alignment horizontal="center" wrapText="1"/>
    </xf>
    <xf numFmtId="0" fontId="0" fillId="4" borderId="62" xfId="0" applyFill="1" applyBorder="1"/>
    <xf numFmtId="171" fontId="0" fillId="3" borderId="57" xfId="0" applyNumberFormat="1" applyFill="1" applyBorder="1"/>
    <xf numFmtId="172" fontId="0" fillId="0" borderId="67" xfId="0" applyNumberFormat="1" applyBorder="1"/>
    <xf numFmtId="172" fontId="0" fillId="0" borderId="59" xfId="0" applyNumberFormat="1" applyBorder="1"/>
    <xf numFmtId="171" fontId="0" fillId="0" borderId="59" xfId="0" applyNumberFormat="1" applyBorder="1"/>
    <xf numFmtId="171" fontId="0" fillId="3" borderId="48" xfId="0" applyNumberFormat="1" applyFill="1" applyBorder="1"/>
    <xf numFmtId="171" fontId="0" fillId="9" borderId="35" xfId="0" applyNumberFormat="1" applyFill="1" applyBorder="1"/>
    <xf numFmtId="171" fontId="0" fillId="3" borderId="1" xfId="0" applyNumberFormat="1" applyFill="1" applyBorder="1"/>
    <xf numFmtId="171" fontId="0" fillId="4" borderId="28" xfId="0" applyNumberFormat="1" applyFill="1" applyBorder="1"/>
    <xf numFmtId="171" fontId="0" fillId="9" borderId="4" xfId="0" applyNumberFormat="1" applyFill="1" applyBorder="1"/>
    <xf numFmtId="171" fontId="0" fillId="9" borderId="30" xfId="0" applyNumberFormat="1" applyFill="1" applyBorder="1"/>
    <xf numFmtId="175" fontId="0" fillId="0" borderId="59" xfId="0" applyNumberFormat="1" applyBorder="1"/>
    <xf numFmtId="171" fontId="0" fillId="3" borderId="63" xfId="0" applyNumberFormat="1" applyFill="1" applyBorder="1"/>
    <xf numFmtId="171" fontId="0" fillId="9" borderId="59" xfId="0" applyNumberFormat="1" applyFill="1" applyBorder="1"/>
    <xf numFmtId="171" fontId="0" fillId="9" borderId="65" xfId="0" applyNumberFormat="1" applyFill="1" applyBorder="1"/>
    <xf numFmtId="171" fontId="0" fillId="3" borderId="9" xfId="0" applyNumberFormat="1" applyFill="1" applyBorder="1"/>
    <xf numFmtId="171" fontId="0" fillId="5" borderId="62" xfId="0" applyNumberFormat="1" applyFill="1" applyBorder="1"/>
    <xf numFmtId="171" fontId="0" fillId="3" borderId="28" xfId="0" applyNumberFormat="1" applyFill="1" applyBorder="1"/>
    <xf numFmtId="171" fontId="0" fillId="9" borderId="28" xfId="0" applyNumberFormat="1" applyFill="1" applyBorder="1"/>
    <xf numFmtId="179" fontId="0" fillId="9" borderId="30" xfId="1" applyNumberFormat="1" applyFont="1" applyFill="1" applyBorder="1"/>
    <xf numFmtId="171" fontId="0" fillId="5" borderId="67" xfId="0" applyNumberFormat="1" applyFill="1" applyBorder="1"/>
    <xf numFmtId="171" fontId="0" fillId="3" borderId="59" xfId="0" applyNumberFormat="1" applyFill="1" applyBorder="1"/>
    <xf numFmtId="179" fontId="0" fillId="9" borderId="65" xfId="1" applyNumberFormat="1" applyFont="1" applyFill="1" applyBorder="1"/>
    <xf numFmtId="6" fontId="0" fillId="4" borderId="31" xfId="0" applyNumberFormat="1" applyFill="1" applyBorder="1" applyAlignment="1">
      <alignment horizontal="center"/>
    </xf>
    <xf numFmtId="6" fontId="0" fillId="4" borderId="7" xfId="0" applyNumberFormat="1" applyFill="1" applyBorder="1" applyAlignment="1">
      <alignment horizontal="center"/>
    </xf>
    <xf numFmtId="9" fontId="0" fillId="4" borderId="7" xfId="0" applyNumberFormat="1" applyFill="1" applyBorder="1"/>
    <xf numFmtId="9" fontId="0" fillId="0" borderId="7" xfId="1" applyFont="1" applyBorder="1"/>
    <xf numFmtId="43" fontId="0" fillId="4" borderId="9" xfId="2" applyFont="1" applyFill="1" applyBorder="1"/>
    <xf numFmtId="0" fontId="0" fillId="0" borderId="11" xfId="0" applyBorder="1" applyAlignment="1">
      <alignment vertical="top"/>
    </xf>
    <xf numFmtId="0" fontId="0" fillId="0" borderId="20" xfId="0" applyBorder="1" applyAlignment="1">
      <alignment vertical="top"/>
    </xf>
    <xf numFmtId="0" fontId="0" fillId="0" borderId="17" xfId="0" applyBorder="1" applyAlignment="1">
      <alignment vertical="top"/>
    </xf>
    <xf numFmtId="0" fontId="0" fillId="0" borderId="13" xfId="0" applyBorder="1" applyAlignment="1">
      <alignment vertical="top"/>
    </xf>
    <xf numFmtId="0" fontId="0" fillId="3" borderId="17" xfId="0" applyFill="1" applyBorder="1" applyAlignment="1">
      <alignment vertical="top"/>
    </xf>
    <xf numFmtId="0" fontId="0" fillId="3" borderId="13" xfId="0" applyFill="1" applyBorder="1" applyAlignment="1">
      <alignment vertical="top"/>
    </xf>
    <xf numFmtId="0" fontId="0" fillId="3" borderId="32" xfId="0" applyFill="1" applyBorder="1" applyAlignment="1">
      <alignment vertical="top"/>
    </xf>
    <xf numFmtId="0" fontId="0" fillId="9" borderId="60" xfId="0" applyFill="1" applyBorder="1" applyAlignment="1">
      <alignment vertical="top"/>
    </xf>
    <xf numFmtId="0" fontId="0" fillId="9" borderId="13" xfId="0" applyFill="1" applyBorder="1" applyAlignment="1">
      <alignment vertical="top"/>
    </xf>
    <xf numFmtId="0" fontId="0" fillId="9" borderId="15" xfId="0" applyFill="1" applyBorder="1" applyAlignment="1">
      <alignment vertical="top"/>
    </xf>
    <xf numFmtId="0" fontId="0" fillId="0" borderId="13" xfId="0" applyBorder="1" applyAlignment="1">
      <alignment horizontal="left" vertical="top"/>
    </xf>
    <xf numFmtId="0" fontId="0" fillId="0" borderId="13" xfId="0" applyBorder="1" applyAlignment="1">
      <alignment horizontal="left" vertical="top" wrapText="1"/>
    </xf>
    <xf numFmtId="0" fontId="0" fillId="0" borderId="13" xfId="0" applyBorder="1" applyAlignment="1">
      <alignment vertical="top" wrapText="1"/>
    </xf>
    <xf numFmtId="0" fontId="0" fillId="0" borderId="78" xfId="0" applyBorder="1" applyAlignment="1">
      <alignment vertical="top" wrapText="1"/>
    </xf>
    <xf numFmtId="0" fontId="0" fillId="0" borderId="15" xfId="0" applyBorder="1" applyAlignment="1">
      <alignment horizontal="left" vertical="top" wrapText="1"/>
    </xf>
    <xf numFmtId="0" fontId="0" fillId="4" borderId="39" xfId="0" applyFill="1" applyBorder="1" applyAlignment="1">
      <alignment vertical="top" wrapText="1"/>
    </xf>
    <xf numFmtId="0" fontId="0" fillId="4" borderId="9" xfId="0" applyFill="1" applyBorder="1" applyAlignment="1">
      <alignment vertical="top" wrapText="1"/>
    </xf>
    <xf numFmtId="0" fontId="0" fillId="0" borderId="8" xfId="0" applyBorder="1" applyAlignment="1">
      <alignment vertical="top"/>
    </xf>
    <xf numFmtId="0" fontId="0" fillId="4" borderId="13" xfId="0" applyFill="1" applyBorder="1" applyAlignment="1">
      <alignment vertical="top" wrapText="1"/>
    </xf>
    <xf numFmtId="0" fontId="0" fillId="4" borderId="7" xfId="0" applyFill="1" applyBorder="1" applyAlignment="1">
      <alignment vertical="top" wrapText="1"/>
    </xf>
    <xf numFmtId="0" fontId="0" fillId="4" borderId="38" xfId="0" applyFill="1" applyBorder="1" applyAlignment="1">
      <alignment vertical="top" wrapText="1"/>
    </xf>
    <xf numFmtId="0" fontId="0" fillId="4" borderId="60" xfId="0" applyFill="1" applyBorder="1" applyAlignment="1">
      <alignment vertical="top" wrapText="1"/>
    </xf>
    <xf numFmtId="0" fontId="0" fillId="4" borderId="15" xfId="0" applyFill="1" applyBorder="1" applyAlignment="1">
      <alignment vertical="top" wrapText="1"/>
    </xf>
    <xf numFmtId="0" fontId="0" fillId="4" borderId="9" xfId="0" applyFill="1" applyBorder="1" applyAlignment="1">
      <alignment vertical="top"/>
    </xf>
    <xf numFmtId="0" fontId="0" fillId="4" borderId="15" xfId="0" applyFill="1" applyBorder="1" applyAlignment="1">
      <alignment vertical="top"/>
    </xf>
    <xf numFmtId="0" fontId="0" fillId="4" borderId="21" xfId="0" applyFill="1" applyBorder="1" applyAlignment="1">
      <alignment vertical="top" wrapText="1"/>
    </xf>
    <xf numFmtId="0" fontId="0" fillId="4" borderId="14" xfId="0" applyFill="1" applyBorder="1" applyAlignment="1">
      <alignment horizontal="left" vertical="top" wrapText="1"/>
    </xf>
    <xf numFmtId="0" fontId="0" fillId="4" borderId="14" xfId="0" applyFill="1" applyBorder="1" applyAlignment="1">
      <alignment vertical="top" wrapText="1"/>
    </xf>
    <xf numFmtId="164" fontId="0" fillId="4" borderId="14" xfId="1" applyNumberFormat="1" applyFont="1" applyFill="1" applyBorder="1" applyAlignment="1">
      <alignment vertical="top" wrapText="1"/>
    </xf>
    <xf numFmtId="164" fontId="0" fillId="4" borderId="26" xfId="1" applyNumberFormat="1" applyFont="1" applyFill="1" applyBorder="1" applyAlignment="1">
      <alignment vertical="top" wrapText="1"/>
    </xf>
    <xf numFmtId="164" fontId="8" fillId="4" borderId="14" xfId="3" applyNumberFormat="1" applyFill="1" applyBorder="1" applyAlignment="1">
      <alignment vertical="top" wrapText="1"/>
    </xf>
    <xf numFmtId="164" fontId="8" fillId="4" borderId="16" xfId="3" applyNumberFormat="1" applyFill="1" applyBorder="1" applyAlignment="1">
      <alignment vertical="top" wrapText="1"/>
    </xf>
    <xf numFmtId="164" fontId="0" fillId="4" borderId="16" xfId="1" applyNumberFormat="1" applyFont="1" applyFill="1" applyBorder="1" applyAlignment="1">
      <alignment vertical="top" wrapText="1"/>
    </xf>
    <xf numFmtId="0" fontId="0" fillId="4" borderId="26" xfId="0" applyFill="1" applyBorder="1" applyAlignment="1">
      <alignment vertical="top" wrapText="1"/>
    </xf>
    <xf numFmtId="0" fontId="0" fillId="4" borderId="16" xfId="0" applyFill="1" applyBorder="1" applyAlignment="1">
      <alignment vertical="top" wrapText="1"/>
    </xf>
    <xf numFmtId="0" fontId="8" fillId="4" borderId="14" xfId="3" applyFill="1" applyBorder="1" applyAlignment="1">
      <alignment vertical="top" wrapText="1"/>
    </xf>
    <xf numFmtId="164" fontId="0" fillId="4" borderId="29" xfId="1" applyNumberFormat="1" applyFont="1" applyFill="1" applyBorder="1" applyAlignment="1">
      <alignment vertical="top" wrapText="1"/>
    </xf>
    <xf numFmtId="164" fontId="23" fillId="9" borderId="29" xfId="0" applyNumberFormat="1" applyFont="1" applyFill="1" applyBorder="1"/>
    <xf numFmtId="164" fontId="23" fillId="9" borderId="14" xfId="0" applyNumberFormat="1" applyFont="1" applyFill="1" applyBorder="1"/>
    <xf numFmtId="169" fontId="23" fillId="9" borderId="14" xfId="0" applyNumberFormat="1" applyFont="1" applyFill="1" applyBorder="1"/>
    <xf numFmtId="0" fontId="22" fillId="9" borderId="14" xfId="0" applyFont="1" applyFill="1" applyBorder="1"/>
    <xf numFmtId="0" fontId="22" fillId="9" borderId="16" xfId="0" applyFont="1" applyFill="1" applyBorder="1"/>
    <xf numFmtId="0" fontId="0" fillId="0" borderId="0" xfId="0" applyAlignment="1">
      <alignment horizontal="center" vertical="center" wrapText="1"/>
    </xf>
    <xf numFmtId="0" fontId="0" fillId="0" borderId="0" xfId="0" applyAlignment="1">
      <alignment vertical="top"/>
    </xf>
    <xf numFmtId="6" fontId="0" fillId="0" borderId="0" xfId="0" applyNumberFormat="1"/>
    <xf numFmtId="6" fontId="0" fillId="0" borderId="66" xfId="0" applyNumberFormat="1" applyBorder="1"/>
    <xf numFmtId="0" fontId="0" fillId="0" borderId="8" xfId="0" applyBorder="1" applyAlignment="1">
      <alignment horizontal="left" vertical="top" wrapText="1"/>
    </xf>
    <xf numFmtId="0" fontId="0" fillId="0" borderId="8" xfId="0" applyBorder="1" applyAlignment="1">
      <alignment horizontal="center" vertical="center" wrapText="1"/>
    </xf>
    <xf numFmtId="0" fontId="0" fillId="0" borderId="8" xfId="0" applyBorder="1" applyAlignment="1">
      <alignment vertical="center"/>
    </xf>
    <xf numFmtId="164" fontId="8" fillId="0" borderId="25" xfId="3" applyNumberFormat="1" applyFill="1" applyBorder="1" applyAlignment="1">
      <alignment vertical="top" wrapText="1"/>
    </xf>
    <xf numFmtId="6" fontId="0" fillId="0" borderId="8" xfId="0" applyNumberFormat="1" applyBorder="1"/>
    <xf numFmtId="0" fontId="0" fillId="0" borderId="25" xfId="0" applyBorder="1" applyAlignment="1">
      <alignment vertical="top" wrapText="1"/>
    </xf>
    <xf numFmtId="0" fontId="0" fillId="0" borderId="8" xfId="0" applyBorder="1" applyAlignment="1">
      <alignment vertical="top" wrapText="1"/>
    </xf>
    <xf numFmtId="0" fontId="2" fillId="0" borderId="18" xfId="0" applyFont="1" applyBorder="1" applyAlignment="1">
      <alignment horizontal="left" vertical="center"/>
    </xf>
    <xf numFmtId="0" fontId="0" fillId="0" borderId="22" xfId="0" applyBorder="1" applyAlignment="1">
      <alignment vertical="top" wrapText="1"/>
    </xf>
    <xf numFmtId="169" fontId="0" fillId="4" borderId="9" xfId="0" applyNumberFormat="1" applyFill="1" applyBorder="1"/>
    <xf numFmtId="0" fontId="2" fillId="0" borderId="72" xfId="0" applyFont="1" applyBorder="1"/>
    <xf numFmtId="164" fontId="0" fillId="0" borderId="9" xfId="1" applyNumberFormat="1" applyFont="1" applyFill="1" applyBorder="1" applyAlignment="1">
      <alignment horizontal="right" wrapText="1"/>
    </xf>
    <xf numFmtId="0" fontId="3" fillId="0" borderId="18" xfId="0" applyFont="1" applyBorder="1" applyAlignment="1">
      <alignment horizontal="left" vertical="center" wrapText="1"/>
    </xf>
    <xf numFmtId="0" fontId="3" fillId="0" borderId="8" xfId="0" applyFont="1" applyBorder="1" applyAlignment="1">
      <alignment horizontal="center" vertical="center" wrapText="1"/>
    </xf>
    <xf numFmtId="0" fontId="3" fillId="0" borderId="8" xfId="0" applyFont="1" applyBorder="1" applyAlignment="1">
      <alignment horizontal="right" vertical="center" wrapText="1"/>
    </xf>
    <xf numFmtId="0" fontId="3" fillId="0" borderId="25" xfId="0" applyFont="1" applyBorder="1" applyAlignment="1">
      <alignment horizontal="left" vertical="center" wrapText="1"/>
    </xf>
    <xf numFmtId="0" fontId="2" fillId="0" borderId="18" xfId="0" applyFont="1" applyBorder="1" applyAlignment="1">
      <alignment horizontal="left"/>
    </xf>
    <xf numFmtId="0" fontId="0" fillId="0" borderId="78" xfId="0" applyBorder="1" applyAlignment="1">
      <alignment vertical="top"/>
    </xf>
    <xf numFmtId="0" fontId="0" fillId="3" borderId="20" xfId="0" applyFill="1" applyBorder="1" applyAlignment="1">
      <alignment vertical="top"/>
    </xf>
    <xf numFmtId="0" fontId="0" fillId="3" borderId="39" xfId="0" applyFill="1" applyBorder="1" applyAlignment="1">
      <alignment horizontal="center"/>
    </xf>
    <xf numFmtId="0" fontId="0" fillId="5" borderId="60" xfId="0" applyFill="1" applyBorder="1" applyAlignment="1">
      <alignment vertical="top"/>
    </xf>
    <xf numFmtId="0" fontId="0" fillId="5" borderId="31" xfId="0" applyFill="1" applyBorder="1" applyAlignment="1">
      <alignment horizontal="center"/>
    </xf>
    <xf numFmtId="0" fontId="0" fillId="5" borderId="27" xfId="0" applyFill="1" applyBorder="1" applyAlignment="1">
      <alignment vertical="top"/>
    </xf>
    <xf numFmtId="0" fontId="0" fillId="5" borderId="7" xfId="0" applyFill="1" applyBorder="1" applyAlignment="1">
      <alignment horizontal="center"/>
    </xf>
    <xf numFmtId="171" fontId="0" fillId="5" borderId="58" xfId="0" applyNumberFormat="1" applyFill="1" applyBorder="1"/>
    <xf numFmtId="0" fontId="12" fillId="0" borderId="12" xfId="0" applyFont="1" applyBorder="1" applyAlignment="1">
      <alignment horizontal="left" wrapText="1"/>
    </xf>
    <xf numFmtId="0" fontId="12" fillId="0" borderId="4" xfId="0" applyFont="1" applyBorder="1" applyAlignment="1">
      <alignment horizontal="left" wrapText="1"/>
    </xf>
    <xf numFmtId="0" fontId="12" fillId="0" borderId="5" xfId="0" applyFont="1" applyBorder="1" applyAlignment="1">
      <alignment horizontal="left" wrapText="1"/>
    </xf>
    <xf numFmtId="15" fontId="20" fillId="0" borderId="46" xfId="0" applyNumberFormat="1" applyFont="1" applyBorder="1"/>
    <xf numFmtId="0" fontId="20" fillId="0" borderId="43" xfId="0" applyFont="1" applyBorder="1"/>
    <xf numFmtId="6" fontId="0" fillId="0" borderId="29" xfId="0" applyNumberFormat="1" applyBorder="1"/>
    <xf numFmtId="6" fontId="0" fillId="0" borderId="14" xfId="0" applyNumberFormat="1" applyBorder="1"/>
    <xf numFmtId="9" fontId="0" fillId="0" borderId="14" xfId="0" applyNumberFormat="1" applyBorder="1"/>
    <xf numFmtId="0" fontId="20" fillId="11" borderId="60" xfId="0" applyFont="1" applyFill="1" applyBorder="1"/>
    <xf numFmtId="0" fontId="20" fillId="11" borderId="29" xfId="0" applyFont="1" applyFill="1" applyBorder="1"/>
    <xf numFmtId="178" fontId="20" fillId="11" borderId="13" xfId="0" applyNumberFormat="1" applyFont="1" applyFill="1" applyBorder="1"/>
    <xf numFmtId="0" fontId="20" fillId="11" borderId="14" xfId="0" applyFont="1" applyFill="1" applyBorder="1"/>
    <xf numFmtId="168" fontId="20" fillId="11" borderId="15" xfId="0" applyNumberFormat="1" applyFont="1" applyFill="1" applyBorder="1"/>
    <xf numFmtId="0" fontId="20" fillId="11" borderId="16" xfId="0" applyFont="1" applyFill="1" applyBorder="1"/>
    <xf numFmtId="0" fontId="12" fillId="11" borderId="60" xfId="0" applyFont="1" applyFill="1" applyBorder="1" applyAlignment="1">
      <alignment horizontal="left" vertical="center"/>
    </xf>
    <xf numFmtId="0" fontId="12" fillId="11" borderId="64" xfId="0" applyFont="1" applyFill="1" applyBorder="1" applyAlignment="1">
      <alignment horizontal="center"/>
    </xf>
    <xf numFmtId="0" fontId="0" fillId="11" borderId="36" xfId="0" applyFill="1" applyBorder="1"/>
    <xf numFmtId="0" fontId="0" fillId="11" borderId="78" xfId="0" applyFill="1" applyBorder="1"/>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vertical="top"/>
    </xf>
    <xf numFmtId="0" fontId="0" fillId="0" borderId="0" xfId="0" applyAlignment="1">
      <alignment vertical="top" wrapText="1"/>
    </xf>
    <xf numFmtId="2" fontId="0" fillId="0" borderId="42" xfId="0" applyNumberFormat="1" applyBorder="1"/>
    <xf numFmtId="0" fontId="21" fillId="0" borderId="0" xfId="0" applyFont="1" applyAlignment="1">
      <alignment horizontal="center"/>
    </xf>
    <xf numFmtId="169" fontId="0" fillId="2" borderId="10" xfId="0" applyNumberFormat="1" applyFill="1" applyBorder="1"/>
    <xf numFmtId="169" fontId="0" fillId="2" borderId="9" xfId="0" applyNumberFormat="1" applyFill="1" applyBorder="1"/>
    <xf numFmtId="169" fontId="0" fillId="2" borderId="14" xfId="0" applyNumberFormat="1" applyFill="1" applyBorder="1"/>
    <xf numFmtId="2" fontId="29" fillId="12" borderId="79" xfId="9" applyNumberFormat="1" applyFont="1" applyFill="1" applyBorder="1" applyAlignment="1">
      <alignment horizontal="right" vertical="top" shrinkToFit="1"/>
    </xf>
    <xf numFmtId="2" fontId="29" fillId="12" borderId="79" xfId="9" applyNumberFormat="1" applyFont="1" applyFill="1" applyBorder="1" applyAlignment="1">
      <alignment horizontal="right" vertical="top" indent="1" shrinkToFit="1"/>
    </xf>
    <xf numFmtId="2" fontId="29" fillId="12" borderId="79" xfId="9" applyNumberFormat="1" applyFont="1" applyFill="1" applyBorder="1" applyAlignment="1">
      <alignment horizontal="center" vertical="top" shrinkToFit="1"/>
    </xf>
    <xf numFmtId="2" fontId="29" fillId="12" borderId="79" xfId="9" applyNumberFormat="1" applyFont="1" applyFill="1" applyBorder="1" applyAlignment="1">
      <alignment horizontal="left" vertical="top" shrinkToFit="1"/>
    </xf>
    <xf numFmtId="0" fontId="30" fillId="12" borderId="79" xfId="9" applyFont="1" applyFill="1" applyBorder="1" applyAlignment="1">
      <alignment horizontal="left" vertical="top" wrapText="1" indent="1"/>
    </xf>
    <xf numFmtId="2" fontId="29" fillId="12" borderId="79" xfId="9" applyNumberFormat="1" applyFont="1" applyFill="1" applyBorder="1" applyAlignment="1">
      <alignment horizontal="left" vertical="top" indent="1" shrinkToFit="1"/>
    </xf>
    <xf numFmtId="0" fontId="3" fillId="0" borderId="0" xfId="0" applyFont="1"/>
    <xf numFmtId="0" fontId="34" fillId="0" borderId="0" xfId="9" applyFont="1" applyAlignment="1">
      <alignment horizontal="left"/>
    </xf>
    <xf numFmtId="169" fontId="0" fillId="4" borderId="39" xfId="0" applyNumberFormat="1" applyFill="1" applyBorder="1"/>
    <xf numFmtId="0" fontId="21" fillId="0" borderId="72" xfId="0" applyFont="1" applyBorder="1" applyAlignment="1">
      <alignment horizontal="centerContinuous"/>
    </xf>
    <xf numFmtId="0" fontId="21" fillId="0" borderId="0" xfId="0" applyFont="1" applyAlignment="1">
      <alignment horizontal="centerContinuous"/>
    </xf>
    <xf numFmtId="0" fontId="21" fillId="0" borderId="55" xfId="0" applyFont="1" applyBorder="1" applyAlignment="1">
      <alignment horizontal="centerContinuous"/>
    </xf>
    <xf numFmtId="0" fontId="21" fillId="0" borderId="56" xfId="0" applyFont="1" applyBorder="1" applyAlignment="1">
      <alignment horizontal="centerContinuous"/>
    </xf>
    <xf numFmtId="0" fontId="21" fillId="0" borderId="68" xfId="0" applyFont="1" applyBorder="1" applyAlignment="1">
      <alignment horizontal="centerContinuous"/>
    </xf>
    <xf numFmtId="0" fontId="0" fillId="3" borderId="42" xfId="0" applyFill="1" applyBorder="1" applyAlignment="1">
      <alignment horizontal="left"/>
    </xf>
    <xf numFmtId="0" fontId="0" fillId="0" borderId="42" xfId="0" applyBorder="1" applyAlignment="1">
      <alignment horizontal="left"/>
    </xf>
    <xf numFmtId="169" fontId="0" fillId="0" borderId="64" xfId="0" applyNumberFormat="1" applyBorder="1" applyAlignment="1">
      <alignment horizontal="left"/>
    </xf>
    <xf numFmtId="169" fontId="0" fillId="0" borderId="42" xfId="0" applyNumberFormat="1" applyBorder="1" applyAlignment="1">
      <alignment horizontal="left"/>
    </xf>
    <xf numFmtId="6" fontId="0" fillId="0" borderId="42" xfId="0" applyNumberFormat="1" applyBorder="1" applyAlignment="1">
      <alignment horizontal="left"/>
    </xf>
    <xf numFmtId="164" fontId="0" fillId="0" borderId="42" xfId="0" applyNumberFormat="1" applyBorder="1" applyAlignment="1">
      <alignment horizontal="left"/>
    </xf>
    <xf numFmtId="0" fontId="0" fillId="5" borderId="64" xfId="0" applyFill="1" applyBorder="1" applyAlignment="1">
      <alignment horizontal="left"/>
    </xf>
    <xf numFmtId="0" fontId="0" fillId="5" borderId="58" xfId="0" applyFill="1" applyBorder="1" applyAlignment="1">
      <alignment horizontal="left"/>
    </xf>
    <xf numFmtId="0" fontId="0" fillId="3" borderId="58" xfId="0" applyFill="1" applyBorder="1" applyAlignment="1">
      <alignment horizontal="left"/>
    </xf>
    <xf numFmtId="0" fontId="0" fillId="3" borderId="23" xfId="0" applyFill="1" applyBorder="1" applyAlignment="1">
      <alignment horizontal="left"/>
    </xf>
    <xf numFmtId="183" fontId="0" fillId="0" borderId="67" xfId="2" applyNumberFormat="1" applyFont="1" applyBorder="1"/>
    <xf numFmtId="0" fontId="12" fillId="0" borderId="74" xfId="0" applyFont="1" applyBorder="1" applyAlignment="1">
      <alignment vertical="center"/>
    </xf>
    <xf numFmtId="0" fontId="12" fillId="0" borderId="19" xfId="0" applyFont="1" applyBorder="1" applyAlignment="1">
      <alignment horizontal="right" vertical="center"/>
    </xf>
    <xf numFmtId="0" fontId="12" fillId="0" borderId="19" xfId="0" applyFont="1" applyBorder="1" applyAlignment="1">
      <alignment horizontal="right" vertical="center" wrapText="1"/>
    </xf>
    <xf numFmtId="0" fontId="12" fillId="0" borderId="41" xfId="0" applyFont="1" applyBorder="1" applyAlignment="1">
      <alignment horizontal="right" vertical="center" wrapText="1"/>
    </xf>
    <xf numFmtId="0" fontId="12" fillId="0" borderId="61" xfId="0" applyFont="1" applyBorder="1" applyAlignment="1">
      <alignment horizontal="left" vertical="center" wrapText="1"/>
    </xf>
    <xf numFmtId="0" fontId="2" fillId="0" borderId="28" xfId="0" applyFont="1" applyBorder="1"/>
    <xf numFmtId="0" fontId="3" fillId="0" borderId="0" xfId="0" applyFont="1" applyAlignment="1">
      <alignment horizontal="center" vertical="center" textRotation="90" wrapText="1"/>
    </xf>
    <xf numFmtId="0" fontId="6" fillId="0" borderId="0" xfId="0" applyFont="1" applyAlignment="1">
      <alignment horizontal="right" vertical="center" wrapText="1"/>
    </xf>
    <xf numFmtId="0" fontId="6" fillId="0" borderId="0" xfId="0" applyFont="1" applyAlignment="1">
      <alignment horizontal="center" vertical="center" wrapText="1"/>
    </xf>
    <xf numFmtId="0" fontId="3" fillId="0" borderId="0" xfId="0" applyFont="1" applyAlignment="1">
      <alignment vertical="center" textRotation="90" wrapText="1"/>
    </xf>
    <xf numFmtId="0" fontId="0" fillId="0" borderId="9" xfId="0" applyBorder="1" applyAlignment="1">
      <alignment horizontal="right" vertical="center"/>
    </xf>
    <xf numFmtId="0" fontId="0" fillId="0" borderId="31" xfId="0" applyBorder="1" applyAlignment="1">
      <alignment horizontal="right" vertical="center"/>
    </xf>
    <xf numFmtId="0" fontId="0" fillId="0" borderId="29" xfId="0" applyBorder="1"/>
    <xf numFmtId="0" fontId="0" fillId="0" borderId="7" xfId="0" applyBorder="1" applyAlignment="1">
      <alignment horizontal="right" vertical="center"/>
    </xf>
    <xf numFmtId="0" fontId="6" fillId="0" borderId="72" xfId="0" applyFont="1" applyBorder="1"/>
    <xf numFmtId="0" fontId="6" fillId="0" borderId="50" xfId="0" applyFont="1" applyBorder="1"/>
    <xf numFmtId="0" fontId="6" fillId="0" borderId="51" xfId="0" applyFont="1" applyBorder="1" applyAlignment="1">
      <alignment horizontal="center" vertical="center" wrapText="1"/>
    </xf>
    <xf numFmtId="0" fontId="6" fillId="0" borderId="51" xfId="0" applyFont="1" applyBorder="1" applyAlignment="1">
      <alignment horizontal="right" vertical="center" wrapText="1"/>
    </xf>
    <xf numFmtId="0" fontId="6" fillId="0" borderId="49" xfId="0" applyFont="1" applyBorder="1" applyAlignment="1">
      <alignment horizontal="center" vertical="center" wrapText="1"/>
    </xf>
    <xf numFmtId="0" fontId="0" fillId="0" borderId="71" xfId="0" applyBorder="1" applyAlignment="1">
      <alignment horizontal="left"/>
    </xf>
    <xf numFmtId="0" fontId="0" fillId="9" borderId="64" xfId="0" applyFill="1" applyBorder="1" applyAlignment="1">
      <alignment horizontal="left"/>
    </xf>
    <xf numFmtId="0" fontId="0" fillId="9" borderId="42" xfId="0" applyFill="1" applyBorder="1" applyAlignment="1">
      <alignment horizontal="left"/>
    </xf>
    <xf numFmtId="0" fontId="0" fillId="9" borderId="58" xfId="0" applyFill="1" applyBorder="1" applyAlignment="1">
      <alignment horizontal="left"/>
    </xf>
    <xf numFmtId="0" fontId="3" fillId="13" borderId="55" xfId="0" applyFont="1" applyFill="1" applyBorder="1" applyAlignment="1">
      <alignment horizontal="center" vertical="center" wrapText="1"/>
    </xf>
    <xf numFmtId="0" fontId="2" fillId="13" borderId="35" xfId="0" applyFont="1" applyFill="1" applyBorder="1" applyAlignment="1">
      <alignment horizontal="center"/>
    </xf>
    <xf numFmtId="0" fontId="0" fillId="5" borderId="22" xfId="0" applyFill="1" applyBorder="1"/>
    <xf numFmtId="167" fontId="0" fillId="9" borderId="22" xfId="0" applyNumberFormat="1" applyFill="1" applyBorder="1"/>
    <xf numFmtId="167" fontId="0" fillId="9" borderId="0" xfId="0" applyNumberFormat="1" applyFill="1"/>
    <xf numFmtId="0" fontId="6" fillId="0" borderId="0" xfId="0" applyFont="1" applyAlignment="1">
      <alignment horizontal="left" vertical="center"/>
    </xf>
    <xf numFmtId="0" fontId="12" fillId="0" borderId="0" xfId="0" applyFont="1" applyAlignment="1">
      <alignment vertical="center"/>
    </xf>
    <xf numFmtId="0" fontId="12" fillId="0" borderId="0" xfId="0" applyFont="1" applyAlignment="1">
      <alignment horizontal="center" vertical="center" wrapText="1"/>
    </xf>
    <xf numFmtId="0" fontId="24" fillId="0" borderId="0" xfId="0" applyFont="1" applyAlignment="1">
      <alignment horizontal="center" vertical="center" textRotation="90" wrapText="1"/>
    </xf>
    <xf numFmtId="0" fontId="12" fillId="0" borderId="0" xfId="0" applyFont="1" applyAlignment="1">
      <alignment horizontal="center" vertical="center" textRotation="90"/>
    </xf>
    <xf numFmtId="0" fontId="12" fillId="0" borderId="0" xfId="0" applyFont="1" applyAlignment="1">
      <alignment horizontal="center" vertical="center" textRotation="90" wrapText="1"/>
    </xf>
    <xf numFmtId="2" fontId="0" fillId="3" borderId="70" xfId="0" applyNumberFormat="1" applyFill="1" applyBorder="1" applyAlignment="1">
      <alignment wrapText="1"/>
    </xf>
    <xf numFmtId="170" fontId="0" fillId="9" borderId="22" xfId="0" applyNumberFormat="1" applyFill="1" applyBorder="1" applyAlignment="1">
      <alignment wrapText="1"/>
    </xf>
    <xf numFmtId="0" fontId="0" fillId="5" borderId="71" xfId="0" applyFill="1" applyBorder="1"/>
    <xf numFmtId="0" fontId="24" fillId="0" borderId="0" xfId="0" applyFont="1" applyAlignment="1">
      <alignment horizontal="center" vertical="center" textRotation="90"/>
    </xf>
    <xf numFmtId="0" fontId="2" fillId="0" borderId="0" xfId="0" applyFont="1" applyAlignment="1">
      <alignment horizontal="center" vertical="center" textRotation="90" wrapText="1"/>
    </xf>
    <xf numFmtId="0" fontId="0" fillId="5" borderId="33" xfId="0" applyFill="1" applyBorder="1" applyAlignment="1">
      <alignment horizontal="center" wrapText="1"/>
    </xf>
    <xf numFmtId="0" fontId="0" fillId="0" borderId="0" xfId="2" applyNumberFormat="1" applyFont="1" applyFill="1" applyBorder="1"/>
    <xf numFmtId="172" fontId="0" fillId="0" borderId="0" xfId="0" applyNumberFormat="1"/>
    <xf numFmtId="175" fontId="0" fillId="0" borderId="0" xfId="0" applyNumberFormat="1"/>
    <xf numFmtId="171" fontId="0" fillId="0" borderId="0" xfId="0" applyNumberFormat="1"/>
    <xf numFmtId="0" fontId="0" fillId="4" borderId="11" xfId="0" applyFill="1" applyBorder="1"/>
    <xf numFmtId="0" fontId="0" fillId="4" borderId="62" xfId="0" applyFill="1" applyBorder="1" applyAlignment="1">
      <alignment horizontal="center"/>
    </xf>
    <xf numFmtId="0" fontId="0" fillId="4" borderId="17" xfId="0" applyFill="1" applyBorder="1"/>
    <xf numFmtId="0" fontId="0" fillId="4" borderId="27" xfId="0" applyFill="1" applyBorder="1"/>
    <xf numFmtId="183" fontId="0" fillId="4" borderId="60" xfId="2" applyNumberFormat="1" applyFont="1" applyFill="1" applyBorder="1"/>
    <xf numFmtId="0" fontId="0" fillId="4" borderId="31" xfId="2" applyNumberFormat="1" applyFont="1" applyFill="1" applyBorder="1"/>
    <xf numFmtId="0" fontId="0" fillId="4" borderId="29" xfId="2" applyNumberFormat="1" applyFont="1" applyFill="1" applyBorder="1"/>
    <xf numFmtId="0" fontId="0" fillId="4" borderId="15" xfId="2" applyNumberFormat="1" applyFont="1" applyFill="1" applyBorder="1"/>
    <xf numFmtId="0" fontId="0" fillId="4" borderId="7" xfId="2" applyNumberFormat="1" applyFont="1" applyFill="1" applyBorder="1"/>
    <xf numFmtId="0" fontId="0" fillId="4" borderId="16" xfId="2" applyNumberFormat="1" applyFont="1" applyFill="1" applyBorder="1"/>
    <xf numFmtId="0" fontId="0" fillId="5" borderId="55" xfId="0" applyFill="1" applyBorder="1"/>
    <xf numFmtId="0" fontId="0" fillId="5" borderId="57" xfId="0" applyFill="1" applyBorder="1" applyAlignment="1">
      <alignment horizontal="center" wrapText="1"/>
    </xf>
    <xf numFmtId="171" fontId="0" fillId="5" borderId="50" xfId="0" applyNumberFormat="1" applyFill="1" applyBorder="1"/>
    <xf numFmtId="171" fontId="0" fillId="5" borderId="52" xfId="0" applyNumberFormat="1" applyFill="1" applyBorder="1"/>
    <xf numFmtId="171" fontId="0" fillId="5" borderId="68" xfId="0" applyNumberFormat="1" applyFill="1" applyBorder="1"/>
    <xf numFmtId="171" fontId="0" fillId="5" borderId="35" xfId="0" applyNumberFormat="1" applyFill="1" applyBorder="1"/>
    <xf numFmtId="0" fontId="0" fillId="3" borderId="55" xfId="0" applyFill="1" applyBorder="1"/>
    <xf numFmtId="0" fontId="0" fillId="9" borderId="11" xfId="0" applyFill="1" applyBorder="1"/>
    <xf numFmtId="0" fontId="0" fillId="9" borderId="17" xfId="0" applyFill="1" applyBorder="1"/>
    <xf numFmtId="0" fontId="0" fillId="9" borderId="27" xfId="0" applyFill="1" applyBorder="1"/>
    <xf numFmtId="0" fontId="0" fillId="0" borderId="34" xfId="0" applyBorder="1" applyAlignment="1">
      <alignment horizontal="center"/>
    </xf>
    <xf numFmtId="0" fontId="0" fillId="3" borderId="54" xfId="0" applyFill="1" applyBorder="1"/>
    <xf numFmtId="0" fontId="0" fillId="4" borderId="67" xfId="0" applyFill="1" applyBorder="1" applyAlignment="1">
      <alignment horizontal="center"/>
    </xf>
    <xf numFmtId="0" fontId="0" fillId="5" borderId="67" xfId="0" applyFill="1" applyBorder="1"/>
    <xf numFmtId="2" fontId="0" fillId="3" borderId="67" xfId="0" applyNumberFormat="1" applyFill="1" applyBorder="1"/>
    <xf numFmtId="167" fontId="0" fillId="9" borderId="67" xfId="0" applyNumberFormat="1" applyFill="1" applyBorder="1"/>
    <xf numFmtId="0" fontId="0" fillId="4" borderId="63" xfId="0" applyFill="1" applyBorder="1" applyAlignment="1">
      <alignment horizontal="center"/>
    </xf>
    <xf numFmtId="0" fontId="0" fillId="4" borderId="48" xfId="0" applyFill="1" applyBorder="1" applyAlignment="1">
      <alignment horizontal="center"/>
    </xf>
    <xf numFmtId="0" fontId="0" fillId="5" borderId="65" xfId="0" applyFill="1" applyBorder="1"/>
    <xf numFmtId="0" fontId="0" fillId="0" borderId="11" xfId="0" applyBorder="1" applyAlignment="1">
      <alignment wrapText="1"/>
    </xf>
    <xf numFmtId="0" fontId="0" fillId="0" borderId="17" xfId="0" applyBorder="1" applyAlignment="1">
      <alignment wrapText="1"/>
    </xf>
    <xf numFmtId="0" fontId="0" fillId="0" borderId="17" xfId="0" applyBorder="1"/>
    <xf numFmtId="17" fontId="0" fillId="2" borderId="42" xfId="0" applyNumberFormat="1" applyFill="1" applyBorder="1"/>
    <xf numFmtId="0" fontId="0" fillId="0" borderId="27" xfId="0" applyBorder="1" applyAlignment="1">
      <alignment wrapText="1"/>
    </xf>
    <xf numFmtId="0" fontId="0" fillId="4" borderId="11" xfId="0" applyFill="1" applyBorder="1" applyAlignment="1">
      <alignment horizontal="left" vertical="center"/>
    </xf>
    <xf numFmtId="0" fontId="0" fillId="4" borderId="7" xfId="0" applyFill="1" applyBorder="1" applyAlignment="1">
      <alignment horizontal="center" wrapText="1"/>
    </xf>
    <xf numFmtId="0" fontId="0" fillId="4" borderId="30" xfId="0" applyFill="1" applyBorder="1"/>
    <xf numFmtId="172" fontId="0" fillId="0" borderId="65" xfId="0" applyNumberFormat="1" applyBorder="1"/>
    <xf numFmtId="0" fontId="0" fillId="2" borderId="11" xfId="0" applyFill="1" applyBorder="1"/>
    <xf numFmtId="175" fontId="0" fillId="2" borderId="31" xfId="0" applyNumberFormat="1" applyFill="1" applyBorder="1"/>
    <xf numFmtId="175" fontId="0" fillId="2" borderId="62" xfId="0" applyNumberFormat="1" applyFill="1" applyBorder="1"/>
    <xf numFmtId="171" fontId="0" fillId="0" borderId="67" xfId="0" applyNumberFormat="1" applyBorder="1"/>
    <xf numFmtId="0" fontId="0" fillId="4" borderId="64" xfId="0" applyFill="1" applyBorder="1" applyAlignment="1">
      <alignment horizontal="center" wrapText="1"/>
    </xf>
    <xf numFmtId="0" fontId="0" fillId="2" borderId="17" xfId="0" applyFill="1" applyBorder="1"/>
    <xf numFmtId="175" fontId="0" fillId="4" borderId="7" xfId="0" applyNumberFormat="1" applyFill="1" applyBorder="1"/>
    <xf numFmtId="175" fontId="0" fillId="4" borderId="30" xfId="0" applyNumberFormat="1" applyFill="1" applyBorder="1"/>
    <xf numFmtId="171" fontId="0" fillId="0" borderId="48" xfId="0" applyNumberFormat="1" applyBorder="1"/>
    <xf numFmtId="0" fontId="0" fillId="5" borderId="51" xfId="0" applyFill="1" applyBorder="1" applyAlignment="1">
      <alignment horizontal="center" wrapText="1"/>
    </xf>
    <xf numFmtId="171" fontId="0" fillId="5" borderId="51" xfId="0" applyNumberFormat="1" applyFill="1" applyBorder="1"/>
    <xf numFmtId="171" fontId="0" fillId="5" borderId="57" xfId="0" applyNumberFormat="1" applyFill="1" applyBorder="1"/>
    <xf numFmtId="0" fontId="0" fillId="3" borderId="32" xfId="0" applyFill="1" applyBorder="1"/>
    <xf numFmtId="0" fontId="0" fillId="9" borderId="55" xfId="0" applyFill="1" applyBorder="1"/>
    <xf numFmtId="0" fontId="0" fillId="0" borderId="68" xfId="0" applyBorder="1" applyAlignment="1">
      <alignment horizontal="center" wrapText="1"/>
    </xf>
    <xf numFmtId="0" fontId="0" fillId="4" borderId="20" xfId="0" applyFill="1" applyBorder="1"/>
    <xf numFmtId="175" fontId="0" fillId="2" borderId="24" xfId="0" applyNumberFormat="1" applyFill="1" applyBorder="1"/>
    <xf numFmtId="175" fontId="0" fillId="2" borderId="12" xfId="0" applyNumberFormat="1" applyFill="1" applyBorder="1"/>
    <xf numFmtId="175" fontId="0" fillId="0" borderId="67" xfId="0" applyNumberFormat="1" applyBorder="1"/>
    <xf numFmtId="0" fontId="0" fillId="2" borderId="20" xfId="0" applyFill="1" applyBorder="1"/>
    <xf numFmtId="0" fontId="0" fillId="4" borderId="6" xfId="0" applyFill="1" applyBorder="1"/>
    <xf numFmtId="175" fontId="0" fillId="0" borderId="48" xfId="0" applyNumberFormat="1" applyBorder="1"/>
    <xf numFmtId="0" fontId="12" fillId="0" borderId="35" xfId="0" applyFont="1" applyBorder="1" applyAlignment="1">
      <alignment horizontal="center" vertical="center" wrapText="1"/>
    </xf>
    <xf numFmtId="171" fontId="0" fillId="5" borderId="56" xfId="0" applyNumberFormat="1" applyFill="1" applyBorder="1"/>
    <xf numFmtId="0" fontId="0" fillId="3" borderId="20" xfId="0" applyFill="1" applyBorder="1" applyAlignment="1">
      <alignment vertical="center"/>
    </xf>
    <xf numFmtId="0" fontId="0" fillId="9" borderId="17" xfId="0" applyFill="1" applyBorder="1" applyAlignment="1">
      <alignment horizontal="left"/>
    </xf>
    <xf numFmtId="0" fontId="0" fillId="5" borderId="11" xfId="0" applyFill="1" applyBorder="1" applyAlignment="1">
      <alignment horizontal="left" vertical="center"/>
    </xf>
    <xf numFmtId="0" fontId="0" fillId="3" borderId="17" xfId="0" applyFill="1" applyBorder="1"/>
    <xf numFmtId="0" fontId="0" fillId="5" borderId="60" xfId="0" applyFill="1" applyBorder="1"/>
    <xf numFmtId="0" fontId="0" fillId="9" borderId="13" xfId="0" applyFill="1" applyBorder="1"/>
    <xf numFmtId="0" fontId="0" fillId="9" borderId="15" xfId="0" applyFill="1" applyBorder="1"/>
    <xf numFmtId="9" fontId="0" fillId="0" borderId="9" xfId="1" applyFont="1" applyBorder="1"/>
    <xf numFmtId="0" fontId="0" fillId="4" borderId="46" xfId="0" applyFill="1" applyBorder="1" applyAlignment="1">
      <alignment vertical="top" wrapText="1"/>
    </xf>
    <xf numFmtId="6" fontId="0" fillId="4" borderId="47" xfId="0" applyNumberFormat="1" applyFill="1" applyBorder="1" applyAlignment="1">
      <alignment horizontal="center"/>
    </xf>
    <xf numFmtId="9" fontId="0" fillId="4" borderId="47" xfId="0" applyNumberFormat="1" applyFill="1" applyBorder="1"/>
    <xf numFmtId="6" fontId="0" fillId="4" borderId="47" xfId="0" applyNumberFormat="1" applyFill="1" applyBorder="1"/>
    <xf numFmtId="9" fontId="0" fillId="0" borderId="47" xfId="1" applyFont="1" applyBorder="1"/>
    <xf numFmtId="164" fontId="0" fillId="4" borderId="45" xfId="1" applyNumberFormat="1" applyFont="1" applyFill="1" applyBorder="1" applyAlignment="1">
      <alignment vertical="top" wrapText="1"/>
    </xf>
    <xf numFmtId="164" fontId="0" fillId="4" borderId="9" xfId="1" applyNumberFormat="1" applyFont="1" applyFill="1" applyBorder="1" applyAlignment="1">
      <alignment vertical="top" wrapText="1"/>
    </xf>
    <xf numFmtId="0" fontId="3" fillId="0" borderId="50" xfId="0" applyFont="1" applyBorder="1" applyAlignment="1">
      <alignment horizontal="left" vertical="center" wrapText="1"/>
    </xf>
    <xf numFmtId="0" fontId="3" fillId="0" borderId="51" xfId="0" applyFont="1" applyBorder="1" applyAlignment="1">
      <alignment horizontal="left" vertical="center" wrapText="1"/>
    </xf>
    <xf numFmtId="0" fontId="12" fillId="0" borderId="0" xfId="0" applyFont="1" applyAlignment="1">
      <alignment horizontal="center" vertical="center" textRotation="90" wrapText="1"/>
    </xf>
    <xf numFmtId="0" fontId="0" fillId="0" borderId="18" xfId="0" applyBorder="1" applyAlignment="1">
      <alignment wrapText="1"/>
    </xf>
    <xf numFmtId="0" fontId="0" fillId="0" borderId="8" xfId="0" applyBorder="1" applyAlignment="1">
      <alignment wrapText="1"/>
    </xf>
    <xf numFmtId="0" fontId="0" fillId="0" borderId="25" xfId="0" applyBorder="1" applyAlignment="1">
      <alignment wrapText="1"/>
    </xf>
    <xf numFmtId="0" fontId="0" fillId="0" borderId="72" xfId="0" applyBorder="1" applyAlignment="1">
      <alignment wrapText="1"/>
    </xf>
    <xf numFmtId="0" fontId="0" fillId="0" borderId="0" xfId="0" applyAlignment="1">
      <alignment wrapText="1"/>
    </xf>
    <xf numFmtId="0" fontId="0" fillId="0" borderId="22" xfId="0" applyBorder="1" applyAlignment="1">
      <alignment wrapText="1"/>
    </xf>
    <xf numFmtId="0" fontId="0" fillId="0" borderId="32" xfId="0" applyBorder="1" applyAlignment="1">
      <alignment wrapText="1"/>
    </xf>
    <xf numFmtId="0" fontId="0" fillId="0" borderId="33" xfId="0" applyBorder="1" applyAlignment="1">
      <alignment wrapText="1"/>
    </xf>
    <xf numFmtId="0" fontId="0" fillId="0" borderId="34" xfId="0" applyBorder="1" applyAlignment="1">
      <alignment wrapText="1"/>
    </xf>
    <xf numFmtId="0" fontId="21" fillId="0" borderId="0" xfId="0" applyFont="1" applyAlignment="1">
      <alignment horizontal="center" wrapText="1"/>
    </xf>
    <xf numFmtId="0" fontId="0" fillId="0" borderId="60" xfId="0" applyBorder="1" applyAlignment="1">
      <alignment horizontal="center" textRotation="90" wrapText="1"/>
    </xf>
    <xf numFmtId="0" fontId="0" fillId="0" borderId="13" xfId="0" applyBorder="1" applyAlignment="1">
      <alignment horizontal="center" textRotation="90" wrapText="1"/>
    </xf>
    <xf numFmtId="0" fontId="0" fillId="0" borderId="29" xfId="0" applyBorder="1" applyAlignment="1">
      <alignment horizontal="center" textRotation="90" wrapText="1"/>
    </xf>
    <xf numFmtId="0" fontId="0" fillId="0" borderId="14" xfId="0" applyBorder="1" applyAlignment="1">
      <alignment horizontal="center" textRotation="90" wrapText="1"/>
    </xf>
    <xf numFmtId="0" fontId="12" fillId="0" borderId="2" xfId="0" applyFont="1" applyBorder="1" applyAlignment="1">
      <alignment horizontal="center" vertical="center"/>
    </xf>
    <xf numFmtId="0" fontId="12" fillId="0" borderId="18" xfId="0" applyFont="1" applyBorder="1" applyAlignment="1">
      <alignment horizontal="center" vertical="center"/>
    </xf>
    <xf numFmtId="0" fontId="12" fillId="0" borderId="25" xfId="0" applyFont="1" applyBorder="1" applyAlignment="1">
      <alignment horizontal="center" vertical="center"/>
    </xf>
    <xf numFmtId="0" fontId="3" fillId="0" borderId="60" xfId="0" applyFont="1" applyBorder="1" applyAlignment="1">
      <alignment horizontal="center" vertical="center" textRotation="90"/>
    </xf>
    <xf numFmtId="0" fontId="3" fillId="0" borderId="13" xfId="0" applyFont="1" applyBorder="1" applyAlignment="1">
      <alignment horizontal="center" vertical="center" textRotation="90"/>
    </xf>
    <xf numFmtId="0" fontId="3" fillId="0" borderId="15" xfId="0" applyFont="1" applyBorder="1" applyAlignment="1">
      <alignment horizontal="center" vertical="center" textRotation="90"/>
    </xf>
    <xf numFmtId="0" fontId="3" fillId="0" borderId="53" xfId="0" applyFont="1" applyBorder="1" applyAlignment="1">
      <alignment horizontal="center" vertical="center" textRotation="90"/>
    </xf>
    <xf numFmtId="0" fontId="3" fillId="0" borderId="54" xfId="0" applyFont="1" applyBorder="1" applyAlignment="1">
      <alignment horizontal="center" vertical="center" textRotation="90"/>
    </xf>
    <xf numFmtId="0" fontId="3" fillId="0" borderId="48" xfId="0" applyFont="1" applyBorder="1" applyAlignment="1">
      <alignment horizontal="center" vertical="center" textRotation="90"/>
    </xf>
    <xf numFmtId="0" fontId="0" fillId="0" borderId="31" xfId="0" applyBorder="1" applyAlignment="1">
      <alignment horizontal="center" textRotation="90" wrapText="1"/>
    </xf>
    <xf numFmtId="0" fontId="0" fillId="0" borderId="9" xfId="0" applyBorder="1" applyAlignment="1">
      <alignment horizontal="center" textRotation="90" wrapText="1"/>
    </xf>
    <xf numFmtId="0" fontId="0" fillId="0" borderId="62" xfId="0" applyBorder="1" applyAlignment="1">
      <alignment horizontal="center" textRotation="90" wrapText="1"/>
    </xf>
    <xf numFmtId="0" fontId="0" fillId="0" borderId="28" xfId="0" applyBorder="1" applyAlignment="1">
      <alignment horizontal="center" textRotation="90" wrapText="1"/>
    </xf>
    <xf numFmtId="0" fontId="0" fillId="0" borderId="67" xfId="0" applyBorder="1" applyAlignment="1">
      <alignment horizontal="center" textRotation="90" wrapText="1"/>
    </xf>
    <xf numFmtId="0" fontId="0" fillId="0" borderId="59" xfId="0" applyBorder="1" applyAlignment="1">
      <alignment horizontal="center" textRotation="90" wrapText="1"/>
    </xf>
    <xf numFmtId="0" fontId="0" fillId="0" borderId="69" xfId="0" applyBorder="1" applyAlignment="1">
      <alignment horizontal="left" vertical="top" wrapText="1"/>
    </xf>
    <xf numFmtId="0" fontId="0" fillId="0" borderId="3" xfId="0" applyBorder="1" applyAlignment="1">
      <alignment horizontal="left" vertical="top" wrapText="1"/>
    </xf>
    <xf numFmtId="0" fontId="0" fillId="0" borderId="40" xfId="0" applyBorder="1" applyAlignment="1">
      <alignment horizontal="left" vertical="top" wrapText="1"/>
    </xf>
    <xf numFmtId="0" fontId="0" fillId="0" borderId="36" xfId="0" applyBorder="1" applyAlignment="1">
      <alignment horizontal="left" vertical="top" wrapText="1"/>
    </xf>
    <xf numFmtId="0" fontId="17" fillId="7" borderId="55" xfId="0" applyFont="1" applyFill="1" applyBorder="1" applyAlignment="1">
      <alignment horizontal="left" vertical="center"/>
    </xf>
    <xf numFmtId="0" fontId="17" fillId="7" borderId="56" xfId="0" applyFont="1" applyFill="1" applyBorder="1" applyAlignment="1">
      <alignment horizontal="left" vertical="center"/>
    </xf>
    <xf numFmtId="0" fontId="6" fillId="0" borderId="53" xfId="0" applyFont="1" applyBorder="1" applyAlignment="1">
      <alignment horizontal="center" vertical="center" textRotation="90"/>
    </xf>
    <xf numFmtId="0" fontId="6" fillId="0" borderId="54" xfId="0" applyFont="1" applyBorder="1" applyAlignment="1">
      <alignment horizontal="center" vertical="center" textRotation="90"/>
    </xf>
    <xf numFmtId="0" fontId="6" fillId="0" borderId="48" xfId="0" applyFont="1" applyBorder="1" applyAlignment="1">
      <alignment horizontal="center" vertical="center" textRotation="90"/>
    </xf>
    <xf numFmtId="0" fontId="17" fillId="7" borderId="52" xfId="0" applyFont="1" applyFill="1" applyBorder="1" applyAlignment="1">
      <alignment horizontal="left" vertical="center"/>
    </xf>
    <xf numFmtId="0" fontId="12" fillId="0" borderId="20" xfId="0" applyFont="1" applyBorder="1" applyAlignment="1">
      <alignment horizontal="center" vertical="center" textRotation="90"/>
    </xf>
    <xf numFmtId="0" fontId="12" fillId="0" borderId="13" xfId="0" applyFont="1" applyBorder="1" applyAlignment="1">
      <alignment horizontal="center" vertical="center" textRotation="90"/>
    </xf>
    <xf numFmtId="0" fontId="12" fillId="0" borderId="27" xfId="0" applyFont="1" applyBorder="1" applyAlignment="1">
      <alignment horizontal="center" vertical="center" textRotation="90"/>
    </xf>
    <xf numFmtId="0" fontId="12" fillId="0" borderId="11" xfId="0" applyFont="1" applyBorder="1" applyAlignment="1">
      <alignment horizontal="center" vertical="center" textRotation="90" wrapText="1"/>
    </xf>
    <xf numFmtId="0" fontId="12" fillId="0" borderId="13" xfId="0" applyFont="1" applyBorder="1" applyAlignment="1">
      <alignment horizontal="center" vertical="center" textRotation="90" wrapText="1"/>
    </xf>
    <xf numFmtId="0" fontId="12" fillId="0" borderId="27" xfId="0" applyFont="1" applyBorder="1" applyAlignment="1">
      <alignment horizontal="center" vertical="center" textRotation="90" wrapText="1"/>
    </xf>
    <xf numFmtId="0" fontId="12" fillId="0" borderId="18" xfId="0" applyFont="1" applyBorder="1" applyAlignment="1">
      <alignment horizontal="center" vertical="center" textRotation="90"/>
    </xf>
    <xf numFmtId="0" fontId="12" fillId="0" borderId="54" xfId="0" applyFont="1" applyBorder="1" applyAlignment="1">
      <alignment horizontal="center" vertical="center" textRotation="90"/>
    </xf>
    <xf numFmtId="0" fontId="12" fillId="0" borderId="48" xfId="0" applyFont="1" applyBorder="1" applyAlignment="1">
      <alignment horizontal="center" vertical="center" textRotation="90"/>
    </xf>
    <xf numFmtId="0" fontId="6" fillId="0" borderId="20" xfId="0" applyFont="1" applyBorder="1" applyAlignment="1">
      <alignment horizontal="center" vertical="center" textRotation="90"/>
    </xf>
    <xf numFmtId="0" fontId="6" fillId="0" borderId="17" xfId="0" applyFont="1" applyBorder="1" applyAlignment="1">
      <alignment horizontal="center" vertical="center" textRotation="90"/>
    </xf>
    <xf numFmtId="0" fontId="6" fillId="0" borderId="13" xfId="0" applyFont="1" applyBorder="1" applyAlignment="1">
      <alignment horizontal="center" vertical="center" textRotation="90"/>
    </xf>
    <xf numFmtId="0" fontId="6" fillId="0" borderId="27" xfId="0" applyFont="1" applyBorder="1" applyAlignment="1">
      <alignment horizontal="center" vertical="center" textRotation="90"/>
    </xf>
    <xf numFmtId="0" fontId="15" fillId="8" borderId="10" xfId="0" applyFont="1" applyFill="1" applyBorder="1" applyAlignment="1">
      <alignment vertical="center" wrapText="1"/>
    </xf>
    <xf numFmtId="0" fontId="15" fillId="8" borderId="9" xfId="0" applyFont="1" applyFill="1" applyBorder="1" applyAlignment="1">
      <alignment vertical="center" wrapText="1"/>
    </xf>
    <xf numFmtId="0" fontId="15" fillId="7" borderId="46" xfId="0" applyFont="1" applyFill="1" applyBorder="1" applyAlignment="1">
      <alignment vertical="center"/>
    </xf>
    <xf numFmtId="0" fontId="15" fillId="7" borderId="47" xfId="0" applyFont="1" applyFill="1" applyBorder="1" applyAlignment="1">
      <alignment vertical="center"/>
    </xf>
    <xf numFmtId="0" fontId="15" fillId="8" borderId="39" xfId="0" applyFont="1" applyFill="1" applyBorder="1" applyAlignment="1">
      <alignment vertical="center" wrapText="1"/>
    </xf>
    <xf numFmtId="0" fontId="15" fillId="8" borderId="37" xfId="0" applyFont="1" applyFill="1" applyBorder="1" applyAlignment="1">
      <alignment vertical="center" wrapText="1"/>
    </xf>
    <xf numFmtId="0" fontId="15" fillId="8" borderId="38" xfId="0" applyFont="1" applyFill="1" applyBorder="1" applyAlignment="1">
      <alignment vertical="center" wrapText="1"/>
    </xf>
    <xf numFmtId="0" fontId="17" fillId="0" borderId="50" xfId="0" applyFont="1" applyBorder="1" applyAlignment="1">
      <alignment vertical="center"/>
    </xf>
    <xf numFmtId="0" fontId="17" fillId="0" borderId="51" xfId="0" applyFont="1" applyBorder="1" applyAlignment="1">
      <alignment vertical="center"/>
    </xf>
    <xf numFmtId="0" fontId="17" fillId="7" borderId="50" xfId="0" applyFont="1" applyFill="1" applyBorder="1" applyAlignment="1">
      <alignment vertical="center"/>
    </xf>
    <xf numFmtId="0" fontId="17" fillId="7" borderId="51" xfId="0" applyFont="1" applyFill="1" applyBorder="1" applyAlignment="1">
      <alignment vertical="center"/>
    </xf>
    <xf numFmtId="0" fontId="17" fillId="7" borderId="57" xfId="0" applyFont="1" applyFill="1" applyBorder="1" applyAlignment="1">
      <alignment vertical="center"/>
    </xf>
    <xf numFmtId="0" fontId="15" fillId="7" borderId="50" xfId="0" applyFont="1" applyFill="1" applyBorder="1" applyAlignment="1">
      <alignment vertical="center"/>
    </xf>
    <xf numFmtId="0" fontId="15" fillId="7" borderId="51" xfId="0" applyFont="1" applyFill="1" applyBorder="1" applyAlignment="1">
      <alignment vertical="center"/>
    </xf>
    <xf numFmtId="0" fontId="15" fillId="8" borderId="36" xfId="0" applyFont="1" applyFill="1" applyBorder="1" applyAlignment="1">
      <alignment vertical="center" wrapText="1"/>
    </xf>
    <xf numFmtId="0" fontId="17" fillId="7" borderId="50" xfId="0" applyFont="1" applyFill="1" applyBorder="1" applyAlignment="1">
      <alignment horizontal="left" vertical="center"/>
    </xf>
    <xf numFmtId="0" fontId="17" fillId="7" borderId="51" xfId="0" applyFont="1" applyFill="1" applyBorder="1" applyAlignment="1">
      <alignment horizontal="left" vertical="center"/>
    </xf>
    <xf numFmtId="0" fontId="17" fillId="7" borderId="57" xfId="0" applyFont="1" applyFill="1" applyBorder="1" applyAlignment="1">
      <alignment horizontal="left" vertical="center"/>
    </xf>
    <xf numFmtId="0" fontId="0" fillId="0" borderId="0" xfId="0" applyAlignment="1">
      <alignment vertical="top" wrapText="1"/>
    </xf>
    <xf numFmtId="0" fontId="0" fillId="0" borderId="0" xfId="0" applyAlignment="1">
      <alignment horizontal="left" vertical="top" wrapText="1"/>
    </xf>
    <xf numFmtId="0" fontId="8" fillId="0" borderId="0" xfId="3" applyAlignment="1">
      <alignment vertical="top" wrapText="1"/>
    </xf>
    <xf numFmtId="0" fontId="30" fillId="12" borderId="79" xfId="9" applyFont="1" applyFill="1" applyBorder="1" applyAlignment="1">
      <alignment horizontal="left" vertical="top" wrapText="1" indent="1"/>
    </xf>
    <xf numFmtId="0" fontId="30" fillId="0" borderId="79" xfId="9" applyFont="1" applyBorder="1" applyAlignment="1">
      <alignment horizontal="left" vertical="top" wrapText="1" indent="1"/>
    </xf>
    <xf numFmtId="0" fontId="35" fillId="0" borderId="0" xfId="9" applyFont="1" applyAlignment="1">
      <alignment horizontal="left" vertical="top" wrapText="1"/>
    </xf>
    <xf numFmtId="0" fontId="25" fillId="0" borderId="0" xfId="9" applyAlignment="1">
      <alignment horizontal="left" vertical="top" wrapText="1"/>
    </xf>
    <xf numFmtId="0" fontId="36" fillId="0" borderId="0" xfId="9" applyFont="1" applyAlignment="1">
      <alignment horizontal="left" wrapText="1"/>
    </xf>
    <xf numFmtId="0" fontId="25" fillId="0" borderId="0" xfId="9" applyAlignment="1">
      <alignment horizontal="left" wrapText="1"/>
    </xf>
    <xf numFmtId="0" fontId="27" fillId="0" borderId="0" xfId="9" applyFont="1" applyAlignment="1">
      <alignment horizontal="left" wrapText="1"/>
    </xf>
    <xf numFmtId="0" fontId="8" fillId="0" borderId="0" xfId="3" applyAlignment="1">
      <alignment horizontal="left" vertical="top" wrapText="1"/>
    </xf>
    <xf numFmtId="0" fontId="25" fillId="0" borderId="79" xfId="9" applyBorder="1" applyAlignment="1">
      <alignment horizontal="left" wrapText="1"/>
    </xf>
    <xf numFmtId="0" fontId="25" fillId="12" borderId="79" xfId="9" applyFill="1" applyBorder="1" applyAlignment="1">
      <alignment horizontal="left" vertical="top" wrapText="1" indent="1"/>
    </xf>
    <xf numFmtId="0" fontId="30" fillId="0" borderId="79" xfId="9" applyFont="1" applyBorder="1" applyAlignment="1">
      <alignment horizontal="left" vertical="top" wrapText="1" indent="3"/>
    </xf>
    <xf numFmtId="10" fontId="0" fillId="4" borderId="9" xfId="1" applyNumberFormat="1" applyFont="1" applyFill="1" applyBorder="1" applyAlignment="1">
      <alignment horizontal="right" wrapText="1"/>
    </xf>
    <xf numFmtId="9" fontId="0" fillId="0" borderId="10" xfId="0" applyNumberFormat="1" applyFill="1" applyBorder="1"/>
    <xf numFmtId="9" fontId="0" fillId="0" borderId="9" xfId="0" applyNumberFormat="1" applyFill="1" applyBorder="1"/>
    <xf numFmtId="9" fontId="0" fillId="0" borderId="14" xfId="0" applyNumberFormat="1" applyFill="1" applyBorder="1"/>
    <xf numFmtId="9" fontId="0" fillId="0" borderId="3" xfId="0" applyNumberFormat="1" applyFill="1" applyBorder="1"/>
    <xf numFmtId="9" fontId="0" fillId="0" borderId="76" xfId="0" applyNumberFormat="1" applyFill="1" applyBorder="1"/>
    <xf numFmtId="9" fontId="0" fillId="0" borderId="77" xfId="0" applyNumberFormat="1" applyFill="1" applyBorder="1"/>
    <xf numFmtId="6" fontId="0" fillId="0" borderId="10" xfId="0" applyNumberFormat="1" applyFill="1" applyBorder="1"/>
    <xf numFmtId="6" fontId="0" fillId="0" borderId="9" xfId="0" applyNumberFormat="1" applyFill="1" applyBorder="1"/>
    <xf numFmtId="6" fontId="0" fillId="0" borderId="14" xfId="0" applyNumberFormat="1" applyFill="1" applyBorder="1"/>
    <xf numFmtId="6" fontId="0" fillId="0" borderId="3" xfId="0" applyNumberFormat="1" applyFill="1" applyBorder="1"/>
    <xf numFmtId="6" fontId="0" fillId="0" borderId="76" xfId="0" applyNumberFormat="1" applyFill="1" applyBorder="1"/>
    <xf numFmtId="6" fontId="0" fillId="0" borderId="77" xfId="0" applyNumberFormat="1" applyFill="1" applyBorder="1"/>
    <xf numFmtId="0" fontId="0" fillId="0" borderId="66" xfId="0" applyFill="1" applyBorder="1"/>
    <xf numFmtId="0" fontId="0" fillId="0" borderId="19" xfId="0" applyFill="1" applyBorder="1"/>
    <xf numFmtId="0" fontId="0" fillId="0" borderId="61" xfId="0" applyFill="1" applyBorder="1"/>
    <xf numFmtId="0" fontId="0" fillId="0" borderId="3" xfId="0" applyFill="1" applyBorder="1"/>
    <xf numFmtId="0" fontId="0" fillId="0" borderId="76" xfId="0" applyFill="1" applyBorder="1"/>
    <xf numFmtId="0" fontId="0" fillId="0" borderId="77" xfId="0" applyFill="1" applyBorder="1"/>
    <xf numFmtId="0" fontId="0" fillId="0" borderId="44" xfId="0" applyFill="1" applyBorder="1"/>
    <xf numFmtId="0" fontId="0" fillId="0" borderId="34" xfId="0" applyFill="1" applyBorder="1"/>
    <xf numFmtId="0" fontId="0" fillId="0" borderId="25" xfId="0" applyFill="1" applyBorder="1"/>
    <xf numFmtId="0" fontId="0" fillId="4" borderId="47" xfId="0" applyFill="1" applyBorder="1" applyAlignment="1">
      <alignment vertical="top" wrapText="1"/>
    </xf>
    <xf numFmtId="0" fontId="0" fillId="4" borderId="47" xfId="0" applyFill="1" applyBorder="1" applyAlignment="1">
      <alignment horizontal="center" vertical="center" wrapText="1"/>
    </xf>
    <xf numFmtId="0" fontId="0" fillId="4" borderId="45" xfId="0" applyFill="1" applyBorder="1" applyAlignment="1">
      <alignment vertical="top" wrapText="1"/>
    </xf>
    <xf numFmtId="0" fontId="0" fillId="4" borderId="9" xfId="0" applyFill="1" applyBorder="1" applyAlignment="1">
      <alignment horizontal="left" vertical="top" wrapText="1"/>
    </xf>
  </cellXfs>
  <cellStyles count="11">
    <cellStyle name="Comma" xfId="2" builtinId="3"/>
    <cellStyle name="Comma 2" xfId="10" xr:uid="{A0964158-BC7D-43EA-85E2-42EFB6D85D80}"/>
    <cellStyle name="Hyperlink" xfId="3" builtinId="8"/>
    <cellStyle name="Hyperlink 2" xfId="8" xr:uid="{6F2CFDB4-5C2E-46B0-9009-5672663CE0CD}"/>
    <cellStyle name="Normal" xfId="0" builtinId="0"/>
    <cellStyle name="Normal 2" xfId="4" xr:uid="{BDF85F66-4666-4681-B042-819236D19C40}"/>
    <cellStyle name="Normal 3" xfId="5" xr:uid="{56537832-E7A6-4DF2-BF4D-BCD3C62FFDFF}"/>
    <cellStyle name="Normal 4" xfId="7" xr:uid="{C7695289-D158-4659-BC3B-52832E367F88}"/>
    <cellStyle name="Normal 5" xfId="9" xr:uid="{9CC98853-8B05-4A6D-9A82-232C0144643C}"/>
    <cellStyle name="Per cent" xfId="1" builtinId="5"/>
    <cellStyle name="Percent 2" xfId="6" xr:uid="{EA05216D-9988-4DE4-AE81-5E2788AA2A41}"/>
  </cellStyles>
  <dxfs count="23">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AU"/>
              <a:t>2. Sources</a:t>
            </a:r>
            <a:r>
              <a:rPr lang="en-AU" baseline="0"/>
              <a:t> of</a:t>
            </a:r>
            <a:r>
              <a:rPr lang="en-AU"/>
              <a:t> Funds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9685-40E5-B1D4-E1828E3E309F}"/>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9685-40E5-B1D4-E1828E3E309F}"/>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9685-40E5-B1D4-E1828E3E309F}"/>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9685-40E5-B1D4-E1828E3E309F}"/>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9685-40E5-B1D4-E1828E3E309F}"/>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9685-40E5-B1D4-E1828E3E309F}"/>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9685-40E5-B1D4-E1828E3E309F}"/>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9685-40E5-B1D4-E1828E3E309F}"/>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802C-44CA-B967-B74B70DB5EA0}"/>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A6A5-4118-9BC3-23197FACF034}"/>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Funding!$A$7:$A$16</c:f>
              <c:strCache>
                <c:ptCount val="10"/>
                <c:pt idx="0">
                  <c:v>CEFF request</c:v>
                </c:pt>
                <c:pt idx="1">
                  <c:v>Other WA Government grants</c:v>
                </c:pt>
                <c:pt idx="2">
                  <c:v>Other grants</c:v>
                </c:pt>
                <c:pt idx="3">
                  <c:v>In-kind value</c:v>
                </c:pt>
                <c:pt idx="4">
                  <c:v>Equity from applicants</c:v>
                </c:pt>
                <c:pt idx="5">
                  <c:v>Equity from others</c:v>
                </c:pt>
                <c:pt idx="6">
                  <c:v>Debt</c:v>
                </c:pt>
                <c:pt idx="7">
                  <c:v>Other (Describe)</c:v>
                </c:pt>
                <c:pt idx="8">
                  <c:v>Maximum Funding Buffer Available</c:v>
                </c:pt>
                <c:pt idx="9">
                  <c:v>From Funding Buffer</c:v>
                </c:pt>
              </c:strCache>
            </c:strRef>
          </c:cat>
          <c:val>
            <c:numRef>
              <c:f>Funding!$B$7:$B$16</c:f>
              <c:numCache>
                <c:formatCode>"$"#,##0_);[Red]\("$"#,##0\)</c:formatCode>
                <c:ptCount val="10"/>
                <c:pt idx="0">
                  <c:v>0</c:v>
                </c:pt>
                <c:pt idx="9">
                  <c:v>0</c:v>
                </c:pt>
              </c:numCache>
            </c:numRef>
          </c:val>
          <c:extLst>
            <c:ext xmlns:c16="http://schemas.microsoft.com/office/drawing/2014/chart" uri="{C3380CC4-5D6E-409C-BE32-E72D297353CC}">
              <c16:uniqueId val="{00000014-9685-40E5-B1D4-E1828E3E309F}"/>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r>
              <a:rPr lang="en-AU" sz="1600"/>
              <a:t>1. Uses of Funds</a:t>
            </a:r>
          </a:p>
          <a:p>
            <a:pPr>
              <a:defRPr sz="1600"/>
            </a:pPr>
            <a:endParaRPr lang="en-AU" sz="1600"/>
          </a:p>
        </c:rich>
      </c:tx>
      <c:overlay val="0"/>
      <c:spPr>
        <a:noFill/>
        <a:ln>
          <a:noFill/>
        </a:ln>
        <a:effectLst/>
      </c:spPr>
      <c:txPr>
        <a:bodyPr rot="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2318-4515-A7EB-6AF7F6AD14FE}"/>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2318-4515-A7EB-6AF7F6AD14FE}"/>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2318-4515-A7EB-6AF7F6AD14FE}"/>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2318-4515-A7EB-6AF7F6AD14FE}"/>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2318-4515-A7EB-6AF7F6AD14FE}"/>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2318-4515-A7EB-6AF7F6AD14FE}"/>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2318-4515-A7EB-6AF7F6AD14FE}"/>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2318-4515-A7EB-6AF7F6AD14FE}"/>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2318-4515-A7EB-6AF7F6AD14FE}"/>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D136-4853-80F9-A3CBBB6082FF}"/>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'Project Model'!$E$2:$N$2</c:f>
              <c:strCache>
                <c:ptCount val="10"/>
                <c:pt idx="0">
                  <c:v>Not tied to a module</c:v>
                </c:pt>
                <c:pt idx="1">
                  <c:v>Module 1</c:v>
                </c:pt>
                <c:pt idx="2">
                  <c:v>Module 2</c:v>
                </c:pt>
                <c:pt idx="3">
                  <c:v>Module 3</c:v>
                </c:pt>
                <c:pt idx="4">
                  <c:v>Module 4</c:v>
                </c:pt>
                <c:pt idx="5">
                  <c:v>Module 5</c:v>
                </c:pt>
                <c:pt idx="6">
                  <c:v>Module 6</c:v>
                </c:pt>
                <c:pt idx="7">
                  <c:v>Module 7</c:v>
                </c:pt>
                <c:pt idx="8">
                  <c:v>Module 8</c:v>
                </c:pt>
                <c:pt idx="9">
                  <c:v>Unused module</c:v>
                </c:pt>
              </c:strCache>
            </c:strRef>
          </c:cat>
          <c:val>
            <c:numRef>
              <c:f>'Project Model'!$E$36:$N$36</c:f>
              <c:numCache>
                <c:formatCode>"$"#,##0;[Red]\-"$"#,##0;;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6-2318-4515-A7EB-6AF7F6AD14FE}"/>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12. Simple Payback by Year</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Without CEFF</c:v>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Cashflow!$M$2:$BM$2</c:f>
              <c:numCache>
                <c:formatCode>[$-C09]dd\-mmm\-yy;@</c:formatCode>
                <c:ptCount val="53"/>
                <c:pt idx="0">
                  <c:v>46568</c:v>
                </c:pt>
                <c:pt idx="1">
                  <c:v>46934</c:v>
                </c:pt>
                <c:pt idx="2">
                  <c:v>47299</c:v>
                </c:pt>
                <c:pt idx="3">
                  <c:v>47664</c:v>
                </c:pt>
                <c:pt idx="4">
                  <c:v>48029</c:v>
                </c:pt>
                <c:pt idx="5">
                  <c:v>48395</c:v>
                </c:pt>
                <c:pt idx="6">
                  <c:v>48760</c:v>
                </c:pt>
                <c:pt idx="7">
                  <c:v>49125</c:v>
                </c:pt>
                <c:pt idx="8">
                  <c:v>49490</c:v>
                </c:pt>
                <c:pt idx="9">
                  <c:v>49856</c:v>
                </c:pt>
                <c:pt idx="10">
                  <c:v>50221</c:v>
                </c:pt>
                <c:pt idx="11">
                  <c:v>50586</c:v>
                </c:pt>
                <c:pt idx="12">
                  <c:v>50951</c:v>
                </c:pt>
                <c:pt idx="13">
                  <c:v>51317</c:v>
                </c:pt>
                <c:pt idx="14">
                  <c:v>51682</c:v>
                </c:pt>
                <c:pt idx="15">
                  <c:v>52047</c:v>
                </c:pt>
                <c:pt idx="16">
                  <c:v>52412</c:v>
                </c:pt>
                <c:pt idx="17">
                  <c:v>52778</c:v>
                </c:pt>
                <c:pt idx="18">
                  <c:v>53143</c:v>
                </c:pt>
                <c:pt idx="19">
                  <c:v>53508</c:v>
                </c:pt>
                <c:pt idx="20">
                  <c:v>53873</c:v>
                </c:pt>
                <c:pt idx="21">
                  <c:v>54239</c:v>
                </c:pt>
                <c:pt idx="22">
                  <c:v>54604</c:v>
                </c:pt>
                <c:pt idx="23">
                  <c:v>54969</c:v>
                </c:pt>
                <c:pt idx="24">
                  <c:v>55334</c:v>
                </c:pt>
                <c:pt idx="25">
                  <c:v>55700</c:v>
                </c:pt>
                <c:pt idx="26">
                  <c:v>56065</c:v>
                </c:pt>
                <c:pt idx="27">
                  <c:v>56430</c:v>
                </c:pt>
                <c:pt idx="28">
                  <c:v>56795</c:v>
                </c:pt>
                <c:pt idx="29">
                  <c:v>57161</c:v>
                </c:pt>
                <c:pt idx="30">
                  <c:v>57526</c:v>
                </c:pt>
                <c:pt idx="31">
                  <c:v>57891</c:v>
                </c:pt>
                <c:pt idx="32">
                  <c:v>58256</c:v>
                </c:pt>
                <c:pt idx="33">
                  <c:v>58622</c:v>
                </c:pt>
                <c:pt idx="34">
                  <c:v>58987</c:v>
                </c:pt>
                <c:pt idx="35">
                  <c:v>59352</c:v>
                </c:pt>
                <c:pt idx="36">
                  <c:v>59717</c:v>
                </c:pt>
                <c:pt idx="37">
                  <c:v>60083</c:v>
                </c:pt>
                <c:pt idx="38">
                  <c:v>60448</c:v>
                </c:pt>
                <c:pt idx="39">
                  <c:v>60813</c:v>
                </c:pt>
                <c:pt idx="40">
                  <c:v>61178</c:v>
                </c:pt>
                <c:pt idx="41">
                  <c:v>61544</c:v>
                </c:pt>
                <c:pt idx="42">
                  <c:v>61909</c:v>
                </c:pt>
                <c:pt idx="43">
                  <c:v>62274</c:v>
                </c:pt>
                <c:pt idx="44">
                  <c:v>62639</c:v>
                </c:pt>
                <c:pt idx="45">
                  <c:v>63005</c:v>
                </c:pt>
                <c:pt idx="46">
                  <c:v>63370</c:v>
                </c:pt>
                <c:pt idx="47">
                  <c:v>63735</c:v>
                </c:pt>
                <c:pt idx="48">
                  <c:v>64100</c:v>
                </c:pt>
                <c:pt idx="49">
                  <c:v>64466</c:v>
                </c:pt>
                <c:pt idx="50">
                  <c:v>64831</c:v>
                </c:pt>
                <c:pt idx="51">
                  <c:v>65196</c:v>
                </c:pt>
                <c:pt idx="52">
                  <c:v>65561</c:v>
                </c:pt>
              </c:numCache>
            </c:numRef>
          </c:cat>
          <c:val>
            <c:numRef>
              <c:f>Cashflow!$M$48:$BM$48</c:f>
              <c:numCache>
                <c:formatCode>"$"#,##0;[Red]\-"$"#,##0;;</c:formatCode>
                <c:ptCount val="5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numCache>
            </c:numRef>
          </c:val>
          <c:smooth val="0"/>
          <c:extLst>
            <c:ext xmlns:c16="http://schemas.microsoft.com/office/drawing/2014/chart" uri="{C3380CC4-5D6E-409C-BE32-E72D297353CC}">
              <c16:uniqueId val="{00000000-D00D-47A0-87F5-6C7BF7D9846A}"/>
            </c:ext>
          </c:extLst>
        </c:ser>
        <c:ser>
          <c:idx val="1"/>
          <c:order val="1"/>
          <c:tx>
            <c:v>With CEFF</c:v>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Cashflow!$M$2:$BM$2</c:f>
              <c:numCache>
                <c:formatCode>[$-C09]dd\-mmm\-yy;@</c:formatCode>
                <c:ptCount val="53"/>
                <c:pt idx="0">
                  <c:v>46568</c:v>
                </c:pt>
                <c:pt idx="1">
                  <c:v>46934</c:v>
                </c:pt>
                <c:pt idx="2">
                  <c:v>47299</c:v>
                </c:pt>
                <c:pt idx="3">
                  <c:v>47664</c:v>
                </c:pt>
                <c:pt idx="4">
                  <c:v>48029</c:v>
                </c:pt>
                <c:pt idx="5">
                  <c:v>48395</c:v>
                </c:pt>
                <c:pt idx="6">
                  <c:v>48760</c:v>
                </c:pt>
                <c:pt idx="7">
                  <c:v>49125</c:v>
                </c:pt>
                <c:pt idx="8">
                  <c:v>49490</c:v>
                </c:pt>
                <c:pt idx="9">
                  <c:v>49856</c:v>
                </c:pt>
                <c:pt idx="10">
                  <c:v>50221</c:v>
                </c:pt>
                <c:pt idx="11">
                  <c:v>50586</c:v>
                </c:pt>
                <c:pt idx="12">
                  <c:v>50951</c:v>
                </c:pt>
                <c:pt idx="13">
                  <c:v>51317</c:v>
                </c:pt>
                <c:pt idx="14">
                  <c:v>51682</c:v>
                </c:pt>
                <c:pt idx="15">
                  <c:v>52047</c:v>
                </c:pt>
                <c:pt idx="16">
                  <c:v>52412</c:v>
                </c:pt>
                <c:pt idx="17">
                  <c:v>52778</c:v>
                </c:pt>
                <c:pt idx="18">
                  <c:v>53143</c:v>
                </c:pt>
                <c:pt idx="19">
                  <c:v>53508</c:v>
                </c:pt>
                <c:pt idx="20">
                  <c:v>53873</c:v>
                </c:pt>
                <c:pt idx="21">
                  <c:v>54239</c:v>
                </c:pt>
                <c:pt idx="22">
                  <c:v>54604</c:v>
                </c:pt>
                <c:pt idx="23">
                  <c:v>54969</c:v>
                </c:pt>
                <c:pt idx="24">
                  <c:v>55334</c:v>
                </c:pt>
                <c:pt idx="25">
                  <c:v>55700</c:v>
                </c:pt>
                <c:pt idx="26">
                  <c:v>56065</c:v>
                </c:pt>
                <c:pt idx="27">
                  <c:v>56430</c:v>
                </c:pt>
                <c:pt idx="28">
                  <c:v>56795</c:v>
                </c:pt>
                <c:pt idx="29">
                  <c:v>57161</c:v>
                </c:pt>
                <c:pt idx="30">
                  <c:v>57526</c:v>
                </c:pt>
                <c:pt idx="31">
                  <c:v>57891</c:v>
                </c:pt>
                <c:pt idx="32">
                  <c:v>58256</c:v>
                </c:pt>
                <c:pt idx="33">
                  <c:v>58622</c:v>
                </c:pt>
                <c:pt idx="34">
                  <c:v>58987</c:v>
                </c:pt>
                <c:pt idx="35">
                  <c:v>59352</c:v>
                </c:pt>
                <c:pt idx="36">
                  <c:v>59717</c:v>
                </c:pt>
                <c:pt idx="37">
                  <c:v>60083</c:v>
                </c:pt>
                <c:pt idx="38">
                  <c:v>60448</c:v>
                </c:pt>
                <c:pt idx="39">
                  <c:v>60813</c:v>
                </c:pt>
                <c:pt idx="40">
                  <c:v>61178</c:v>
                </c:pt>
                <c:pt idx="41">
                  <c:v>61544</c:v>
                </c:pt>
                <c:pt idx="42">
                  <c:v>61909</c:v>
                </c:pt>
                <c:pt idx="43">
                  <c:v>62274</c:v>
                </c:pt>
                <c:pt idx="44">
                  <c:v>62639</c:v>
                </c:pt>
                <c:pt idx="45">
                  <c:v>63005</c:v>
                </c:pt>
                <c:pt idx="46">
                  <c:v>63370</c:v>
                </c:pt>
                <c:pt idx="47">
                  <c:v>63735</c:v>
                </c:pt>
                <c:pt idx="48">
                  <c:v>64100</c:v>
                </c:pt>
                <c:pt idx="49">
                  <c:v>64466</c:v>
                </c:pt>
                <c:pt idx="50">
                  <c:v>64831</c:v>
                </c:pt>
                <c:pt idx="51">
                  <c:v>65196</c:v>
                </c:pt>
                <c:pt idx="52">
                  <c:v>65561</c:v>
                </c:pt>
              </c:numCache>
            </c:numRef>
          </c:cat>
          <c:val>
            <c:numRef>
              <c:f>Cashflow!$M$49:$BM$49</c:f>
              <c:numCache>
                <c:formatCode>"$"#,##0;[Red]\-"$"#,##0;;</c:formatCode>
                <c:ptCount val="5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numCache>
            </c:numRef>
          </c:val>
          <c:smooth val="0"/>
          <c:extLst>
            <c:ext xmlns:c16="http://schemas.microsoft.com/office/drawing/2014/chart" uri="{C3380CC4-5D6E-409C-BE32-E72D297353CC}">
              <c16:uniqueId val="{00000001-D00D-47A0-87F5-6C7BF7D9846A}"/>
            </c:ext>
          </c:extLst>
        </c:ser>
        <c:dLbls>
          <c:showLegendKey val="0"/>
          <c:showVal val="0"/>
          <c:showCatName val="0"/>
          <c:showSerName val="0"/>
          <c:showPercent val="0"/>
          <c:showBubbleSize val="0"/>
        </c:dLbls>
        <c:marker val="1"/>
        <c:smooth val="0"/>
        <c:axId val="673019728"/>
        <c:axId val="673022248"/>
      </c:lineChart>
      <c:dateAx>
        <c:axId val="673019728"/>
        <c:scaling>
          <c:orientation val="minMax"/>
          <c:max val="62094"/>
        </c:scaling>
        <c:delete val="0"/>
        <c:axPos val="b"/>
        <c:majorGridlines>
          <c:spPr>
            <a:ln w="9525" cap="flat" cmpd="sng" algn="ctr">
              <a:solidFill>
                <a:schemeClr val="tx1">
                  <a:lumMod val="15000"/>
                  <a:lumOff val="85000"/>
                </a:schemeClr>
              </a:solidFill>
              <a:round/>
            </a:ln>
            <a:effectLst/>
          </c:spPr>
        </c:majorGridlines>
        <c:numFmt formatCode="[$-C09]dd\-mmm\-yy;@" sourceLinked="1"/>
        <c:majorTickMark val="out"/>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3022248"/>
        <c:crosses val="autoZero"/>
        <c:auto val="1"/>
        <c:lblOffset val="100"/>
        <c:baseTimeUnit val="years"/>
      </c:dateAx>
      <c:valAx>
        <c:axId val="6730222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r>
                  <a:rPr lang="en-AU" sz="1100" b="1"/>
                  <a:t>Cumulative</a:t>
                </a:r>
                <a:r>
                  <a:rPr lang="en-AU" sz="1100" b="1" baseline="0"/>
                  <a:t> Cash Flow</a:t>
                </a:r>
                <a:endParaRPr lang="en-AU" sz="1100" b="1"/>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AU"/>
            </a:p>
          </c:txPr>
        </c:title>
        <c:numFmt formatCode="&quot;$&quot;#,##0;[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3019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lumMod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10</xdr:col>
      <xdr:colOff>0</xdr:colOff>
      <xdr:row>1</xdr:row>
      <xdr:rowOff>188515</xdr:rowOff>
    </xdr:from>
    <xdr:to>
      <xdr:col>18</xdr:col>
      <xdr:colOff>0</xdr:colOff>
      <xdr:row>33</xdr:row>
      <xdr:rowOff>0</xdr:rowOff>
    </xdr:to>
    <xdr:graphicFrame macro="">
      <xdr:nvGraphicFramePr>
        <xdr:cNvPr id="3" name="Chart 3">
          <a:extLst>
            <a:ext uri="{FF2B5EF4-FFF2-40B4-BE49-F238E27FC236}">
              <a16:creationId xmlns:a16="http://schemas.microsoft.com/office/drawing/2014/main" id="{963EB27D-84DE-39E9-6C9B-A42ACD016B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188515</xdr:rowOff>
    </xdr:from>
    <xdr:to>
      <xdr:col>8</xdr:col>
      <xdr:colOff>605233</xdr:colOff>
      <xdr:row>33</xdr:row>
      <xdr:rowOff>0</xdr:rowOff>
    </xdr:to>
    <xdr:graphicFrame macro="">
      <xdr:nvGraphicFramePr>
        <xdr:cNvPr id="5" name="Chart 1">
          <a:extLst>
            <a:ext uri="{FF2B5EF4-FFF2-40B4-BE49-F238E27FC236}">
              <a16:creationId xmlns:a16="http://schemas.microsoft.com/office/drawing/2014/main" id="{DF834F8F-9B99-4014-A531-3E6D6D73FD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34</xdr:row>
      <xdr:rowOff>183443</xdr:rowOff>
    </xdr:from>
    <xdr:to>
      <xdr:col>18</xdr:col>
      <xdr:colOff>0</xdr:colOff>
      <xdr:row>54</xdr:row>
      <xdr:rowOff>183443</xdr:rowOff>
    </xdr:to>
    <xdr:graphicFrame macro="">
      <xdr:nvGraphicFramePr>
        <xdr:cNvPr id="2" name="Chart 1">
          <a:extLst>
            <a:ext uri="{FF2B5EF4-FFF2-40B4-BE49-F238E27FC236}">
              <a16:creationId xmlns:a16="http://schemas.microsoft.com/office/drawing/2014/main" id="{1FBD5C9C-1063-4762-B690-C1B679771B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hyperlink" Target="mailto:ceff@dwer.wa.gov.a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dcceew.gov.au/climate-change/publications/national-greenhouse-accounts-factors-2023" TargetMode="External"/><Relationship Id="rId2" Type="http://schemas.openxmlformats.org/officeDocument/2006/relationships/hyperlink" Target="https://www.dcceew.gov.au/climate-change/emissions-reporting/projecting-emissions" TargetMode="External"/><Relationship Id="rId1" Type="http://schemas.openxmlformats.org/officeDocument/2006/relationships/hyperlink" Target="https://www.dcceew.gov.au/climate-change/publications/national-greenhouse-accounts-factors-2023"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cleanenergyregulator.gov.au/NGER/The-safeguard-mechanism" TargetMode="External"/><Relationship Id="rId2" Type="http://schemas.openxmlformats.org/officeDocument/2006/relationships/hyperlink" Target="https://www.cleanenergyregulator.gov.au/OSR/ANREU/types-of-emissions-units/australian-carbon-credit-units" TargetMode="External"/><Relationship Id="rId1" Type="http://schemas.openxmlformats.org/officeDocument/2006/relationships/hyperlink" Target="https://www.cleanenergyregulator.gov.au/NGER/About-the-National-Greenhouse-and-Energy-Reporting-scheme/Greenhouse-gases-and-energy" TargetMode="External"/><Relationship Id="rId5" Type="http://schemas.openxmlformats.org/officeDocument/2006/relationships/hyperlink" Target="https://www.wa.gov.au/service/environment/environment-information-services/clean-energy-future-fund" TargetMode="External"/><Relationship Id="rId4" Type="http://schemas.openxmlformats.org/officeDocument/2006/relationships/hyperlink" Target="https://www.dcceew.gov.au/climate-change/publications/national-greenhouse-accounts-factors-2023"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dcceew.gov.au/sites/default/files/documents/australias-emissions-projections-2024.pdf" TargetMode="External"/><Relationship Id="rId7" Type="http://schemas.openxmlformats.org/officeDocument/2006/relationships/comments" Target="../comments1.xml"/><Relationship Id="rId2" Type="http://schemas.openxmlformats.org/officeDocument/2006/relationships/hyperlink" Target="https://www.dcceew.gov.au/climate-change/publications/national-greenhouse-accounts-factors" TargetMode="External"/><Relationship Id="rId1" Type="http://schemas.openxmlformats.org/officeDocument/2006/relationships/hyperlink" Target="https://www.dcceew.gov.au/climate-change/publications/national-greenhouse-accounts-factors" TargetMode="External"/><Relationship Id="rId6" Type="http://schemas.openxmlformats.org/officeDocument/2006/relationships/vmlDrawing" Target="../drawings/vmlDrawing1.vml"/><Relationship Id="rId5" Type="http://schemas.openxmlformats.org/officeDocument/2006/relationships/printerSettings" Target="../printerSettings/printerSettings2.bin"/><Relationship Id="rId4" Type="http://schemas.openxmlformats.org/officeDocument/2006/relationships/hyperlink" Target="https://www.dcceew.gov.au/sites/default/files/documents/australias-emissions-projections-2024.pdf"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1653F-4713-4E1C-8C01-49F88E7CCA7F}">
  <sheetPr codeName="Sheet1">
    <tabColor rgb="FF92D050"/>
  </sheetPr>
  <dimension ref="A1:C34"/>
  <sheetViews>
    <sheetView tabSelected="1" workbookViewId="0">
      <selection activeCell="A17" sqref="A17"/>
    </sheetView>
  </sheetViews>
  <sheetFormatPr defaultRowHeight="15" x14ac:dyDescent="0.25"/>
  <cols>
    <col min="1" max="1" width="45.7109375" customWidth="1"/>
    <col min="2" max="2" width="31.85546875" hidden="1" customWidth="1"/>
    <col min="3" max="3" width="0" hidden="1" customWidth="1"/>
  </cols>
  <sheetData>
    <row r="1" spans="1:3" x14ac:dyDescent="0.25">
      <c r="A1" s="134" t="s">
        <v>0</v>
      </c>
    </row>
    <row r="2" spans="1:3" x14ac:dyDescent="0.25">
      <c r="A2" s="92" t="str">
        <f>HYPERLINK("#'Assumptions'!A1",Index!B2)</f>
        <v>1. Assumptions</v>
      </c>
      <c r="B2" s="678" t="s">
        <v>316</v>
      </c>
      <c r="C2" t="s">
        <v>338</v>
      </c>
    </row>
    <row r="3" spans="1:3" x14ac:dyDescent="0.25">
      <c r="A3" s="92" t="str">
        <f>HYPERLINK("#'Project Model'!"&amp;C3,Index!B3)</f>
        <v>2.  Construction or capital costs</v>
      </c>
      <c r="B3" s="678" t="s">
        <v>317</v>
      </c>
      <c r="C3" t="s">
        <v>339</v>
      </c>
    </row>
    <row r="4" spans="1:3" x14ac:dyDescent="0.25">
      <c r="A4" s="92" t="str">
        <f>HYPERLINK("#'Project Model'!"&amp;C4,Index!B4)</f>
        <v>3.  Timing impacts</v>
      </c>
      <c r="B4" s="678" t="s">
        <v>318</v>
      </c>
      <c r="C4" t="s">
        <v>340</v>
      </c>
    </row>
    <row r="5" spans="1:3" x14ac:dyDescent="0.25">
      <c r="A5" s="92" t="str">
        <f>HYPERLINK("#'Project Model'!"&amp;C5,Index!B5)</f>
        <v>4.  Operating inputs or costs</v>
      </c>
      <c r="B5" s="678" t="s">
        <v>319</v>
      </c>
      <c r="C5" t="s">
        <v>341</v>
      </c>
    </row>
    <row r="6" spans="1:3" x14ac:dyDescent="0.25">
      <c r="A6" s="92" t="str">
        <f>HYPERLINK("#'Project Model'!"&amp;C6,Index!B6)</f>
        <v>5.  Operating outputs or savings</v>
      </c>
      <c r="B6" s="678" t="s">
        <v>320</v>
      </c>
      <c r="C6" t="s">
        <v>342</v>
      </c>
    </row>
    <row r="7" spans="1:3" x14ac:dyDescent="0.25">
      <c r="A7" s="92" t="str">
        <f>HYPERLINK("#'Project Model'!"&amp;C7,Index!B7)</f>
        <v>6.  End of life</v>
      </c>
      <c r="B7" s="678" t="s">
        <v>321</v>
      </c>
      <c r="C7" t="s">
        <v>343</v>
      </c>
    </row>
    <row r="8" spans="1:3" x14ac:dyDescent="0.25">
      <c r="A8" s="92" t="str">
        <f>HYPERLINK("#'Project Model'!"&amp;C8,Index!B8)</f>
        <v>7.  Net benefits (outputs less inputs)</v>
      </c>
      <c r="B8" s="678" t="s">
        <v>322</v>
      </c>
      <c r="C8" t="s">
        <v>344</v>
      </c>
    </row>
    <row r="9" spans="1:3" x14ac:dyDescent="0.25">
      <c r="A9" s="92" t="str">
        <f>HYPERLINK("#'Cashflow'!A1",Index!B9)</f>
        <v>8.  Cashflow</v>
      </c>
      <c r="B9" s="678" t="s">
        <v>323</v>
      </c>
    </row>
    <row r="10" spans="1:3" x14ac:dyDescent="0.25">
      <c r="A10" s="92" t="str">
        <f>HYPERLINK("#'Funding'!A1",Index!B10)</f>
        <v>9.  Funding</v>
      </c>
      <c r="B10" s="678" t="s">
        <v>324</v>
      </c>
    </row>
    <row r="11" spans="1:3" x14ac:dyDescent="0.25">
      <c r="A11" s="92" t="str">
        <f>HYPERLINK("#'Funding'!A21",Index!B11)</f>
        <v>10.  CEFF parameters</v>
      </c>
      <c r="B11" s="678" t="s">
        <v>325</v>
      </c>
    </row>
    <row r="12" spans="1:3" x14ac:dyDescent="0.25">
      <c r="A12" s="92" t="str">
        <f>HYPERLINK("#'Outputs'!A1",Index!B12)</f>
        <v>11.  Validation</v>
      </c>
      <c r="B12" s="678" t="s">
        <v>326</v>
      </c>
    </row>
    <row r="13" spans="1:3" x14ac:dyDescent="0.25">
      <c r="A13" s="92" t="str">
        <f>HYPERLINK("#'Outputs'!A12",Index!B13)</f>
        <v>12.  Project summary</v>
      </c>
      <c r="B13" s="678" t="s">
        <v>327</v>
      </c>
    </row>
    <row r="14" spans="1:3" x14ac:dyDescent="0.25">
      <c r="A14" s="92" t="str">
        <f>HYPERLINK("#'In-kind'!A1",Index!B14)</f>
        <v>13. In-kind Expenses</v>
      </c>
      <c r="B14" s="678" t="s">
        <v>1</v>
      </c>
    </row>
    <row r="15" spans="1:3" x14ac:dyDescent="0.25">
      <c r="A15" s="92" t="str">
        <f>HYPERLINK("#'Milestones'!A1",Index!B15)</f>
        <v>14. Milestone Table</v>
      </c>
      <c r="B15" s="678" t="s">
        <v>2</v>
      </c>
    </row>
    <row r="16" spans="1:3" x14ac:dyDescent="0.25">
      <c r="A16" s="92" t="str">
        <f>HYPERLINK("#'Charts'!A91",Index!B16)</f>
        <v>15. Charts</v>
      </c>
      <c r="B16" s="678" t="s">
        <v>3</v>
      </c>
    </row>
    <row r="17" spans="1:2" x14ac:dyDescent="0.25">
      <c r="A17" s="92" t="str">
        <f>HYPERLINK("#'Eligible costs'!A1",Index!B17)</f>
        <v>16. Eligible Costs</v>
      </c>
      <c r="B17" s="678" t="s">
        <v>4</v>
      </c>
    </row>
    <row r="22" spans="1:2" x14ac:dyDescent="0.25">
      <c r="A22" s="677"/>
    </row>
    <row r="23" spans="1:2" x14ac:dyDescent="0.25">
      <c r="A23" s="677"/>
    </row>
    <row r="24" spans="1:2" x14ac:dyDescent="0.25">
      <c r="A24" s="677"/>
    </row>
    <row r="25" spans="1:2" x14ac:dyDescent="0.25">
      <c r="A25" s="677"/>
    </row>
    <row r="26" spans="1:2" x14ac:dyDescent="0.25">
      <c r="A26" s="677"/>
    </row>
    <row r="27" spans="1:2" x14ac:dyDescent="0.25">
      <c r="A27" s="677"/>
    </row>
    <row r="28" spans="1:2" x14ac:dyDescent="0.25">
      <c r="A28" s="677"/>
    </row>
    <row r="29" spans="1:2" x14ac:dyDescent="0.25">
      <c r="A29" s="677"/>
    </row>
    <row r="30" spans="1:2" x14ac:dyDescent="0.25">
      <c r="A30" s="677"/>
    </row>
    <row r="31" spans="1:2" x14ac:dyDescent="0.25">
      <c r="A31" s="677"/>
    </row>
    <row r="32" spans="1:2" x14ac:dyDescent="0.25">
      <c r="A32" s="677"/>
    </row>
    <row r="33" spans="1:1" x14ac:dyDescent="0.25">
      <c r="A33" s="677"/>
    </row>
    <row r="34" spans="1:1" x14ac:dyDescent="0.25">
      <c r="A34" s="677"/>
    </row>
  </sheetData>
  <sortState xmlns:xlrd2="http://schemas.microsoft.com/office/spreadsheetml/2017/richdata2" ref="B3:B11">
    <sortCondition ref="B3:B11"/>
  </sortState>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16DA5-A4B5-4E21-AB89-F4E401189EEB}">
  <sheetPr codeName="Sheet13"/>
  <dimension ref="A1:C22"/>
  <sheetViews>
    <sheetView workbookViewId="0"/>
  </sheetViews>
  <sheetFormatPr defaultRowHeight="15" x14ac:dyDescent="0.25"/>
  <cols>
    <col min="1" max="1" width="7" customWidth="1"/>
    <col min="2" max="2" width="10.85546875" customWidth="1"/>
    <col min="3" max="3" width="102" customWidth="1"/>
  </cols>
  <sheetData>
    <row r="1" spans="1:3" ht="18.75" x14ac:dyDescent="0.25">
      <c r="A1" s="679" t="s">
        <v>220</v>
      </c>
      <c r="B1" s="631"/>
      <c r="C1" s="631"/>
    </row>
    <row r="2" spans="1:3" x14ac:dyDescent="0.25">
      <c r="A2" s="680" t="s">
        <v>221</v>
      </c>
      <c r="B2" s="631" t="s">
        <v>347</v>
      </c>
      <c r="C2" s="631"/>
    </row>
    <row r="3" spans="1:3" x14ac:dyDescent="0.25">
      <c r="A3" s="680" t="s">
        <v>222</v>
      </c>
      <c r="B3" s="905" t="s">
        <v>223</v>
      </c>
      <c r="C3" s="905"/>
    </row>
    <row r="4" spans="1:3" ht="31.5" customHeight="1" x14ac:dyDescent="0.25">
      <c r="A4" s="680" t="s">
        <v>224</v>
      </c>
      <c r="B4" s="905" t="s">
        <v>225</v>
      </c>
      <c r="C4" s="905"/>
    </row>
    <row r="5" spans="1:3" x14ac:dyDescent="0.25">
      <c r="A5" s="680" t="s">
        <v>226</v>
      </c>
      <c r="B5" s="905" t="s">
        <v>227</v>
      </c>
      <c r="C5" s="905"/>
    </row>
    <row r="6" spans="1:3" x14ac:dyDescent="0.25">
      <c r="A6" s="680"/>
      <c r="B6" s="631"/>
      <c r="C6" s="631"/>
    </row>
    <row r="7" spans="1:3" ht="18.75" x14ac:dyDescent="0.25">
      <c r="A7" s="679" t="s">
        <v>228</v>
      </c>
      <c r="B7" s="631"/>
      <c r="C7" s="631"/>
    </row>
    <row r="8" spans="1:3" x14ac:dyDescent="0.25">
      <c r="A8" s="680" t="s">
        <v>221</v>
      </c>
      <c r="B8" s="905" t="s">
        <v>229</v>
      </c>
      <c r="C8" s="905"/>
    </row>
    <row r="9" spans="1:3" x14ac:dyDescent="0.25">
      <c r="A9" s="680" t="s">
        <v>222</v>
      </c>
      <c r="B9" s="905" t="s">
        <v>230</v>
      </c>
      <c r="C9" s="905"/>
    </row>
    <row r="10" spans="1:3" x14ac:dyDescent="0.25">
      <c r="A10" s="680" t="s">
        <v>224</v>
      </c>
      <c r="B10" s="905" t="s">
        <v>231</v>
      </c>
      <c r="C10" s="905"/>
    </row>
    <row r="11" spans="1:3" x14ac:dyDescent="0.25">
      <c r="A11" s="680" t="s">
        <v>226</v>
      </c>
      <c r="B11" s="905" t="s">
        <v>232</v>
      </c>
      <c r="C11" s="905"/>
    </row>
    <row r="12" spans="1:3" x14ac:dyDescent="0.25">
      <c r="A12" s="680" t="s">
        <v>233</v>
      </c>
      <c r="B12" s="905" t="s">
        <v>234</v>
      </c>
      <c r="C12" s="905"/>
    </row>
    <row r="13" spans="1:3" x14ac:dyDescent="0.25">
      <c r="A13" s="680" t="s">
        <v>235</v>
      </c>
      <c r="B13" s="905" t="s">
        <v>236</v>
      </c>
      <c r="C13" s="905"/>
    </row>
    <row r="14" spans="1:3" ht="29.25" customHeight="1" x14ac:dyDescent="0.25">
      <c r="A14" s="680" t="s">
        <v>237</v>
      </c>
      <c r="B14" s="905" t="s">
        <v>238</v>
      </c>
      <c r="C14" s="905"/>
    </row>
    <row r="15" spans="1:3" x14ac:dyDescent="0.25">
      <c r="A15" s="680" t="s">
        <v>239</v>
      </c>
      <c r="B15" s="905" t="s">
        <v>240</v>
      </c>
      <c r="C15" s="905"/>
    </row>
    <row r="16" spans="1:3" ht="30.75" customHeight="1" x14ac:dyDescent="0.25">
      <c r="A16" s="680" t="s">
        <v>241</v>
      </c>
      <c r="B16" s="905" t="s">
        <v>242</v>
      </c>
      <c r="C16" s="905"/>
    </row>
    <row r="17" spans="1:3" x14ac:dyDescent="0.25">
      <c r="A17" s="680"/>
      <c r="B17" s="631"/>
      <c r="C17" s="631"/>
    </row>
    <row r="18" spans="1:3" ht="46.5" customHeight="1" x14ac:dyDescent="0.25">
      <c r="A18" s="905" t="s">
        <v>243</v>
      </c>
      <c r="B18" s="905"/>
      <c r="C18" s="905"/>
    </row>
    <row r="19" spans="1:3" ht="35.25" customHeight="1" x14ac:dyDescent="0.25">
      <c r="A19" s="906" t="s">
        <v>244</v>
      </c>
      <c r="B19" s="906"/>
      <c r="C19" s="906"/>
    </row>
    <row r="20" spans="1:3" ht="30" customHeight="1" x14ac:dyDescent="0.25">
      <c r="A20" s="905" t="s">
        <v>245</v>
      </c>
      <c r="B20" s="905"/>
      <c r="C20" s="905"/>
    </row>
    <row r="21" spans="1:3" x14ac:dyDescent="0.25">
      <c r="A21" s="907" t="s">
        <v>246</v>
      </c>
      <c r="B21" s="907"/>
      <c r="C21" s="907"/>
    </row>
    <row r="22" spans="1:3" x14ac:dyDescent="0.25">
      <c r="A22" s="680"/>
      <c r="B22" s="631"/>
      <c r="C22" s="631"/>
    </row>
  </sheetData>
  <mergeCells count="16">
    <mergeCell ref="A18:C18"/>
    <mergeCell ref="A19:C19"/>
    <mergeCell ref="A20:C20"/>
    <mergeCell ref="A21:C21"/>
    <mergeCell ref="B11:C11"/>
    <mergeCell ref="B12:C12"/>
    <mergeCell ref="B13:C13"/>
    <mergeCell ref="B14:C14"/>
    <mergeCell ref="B15:C15"/>
    <mergeCell ref="B16:C16"/>
    <mergeCell ref="B10:C10"/>
    <mergeCell ref="B3:C3"/>
    <mergeCell ref="B4:C4"/>
    <mergeCell ref="B5:C5"/>
    <mergeCell ref="B8:C8"/>
    <mergeCell ref="B9:C9"/>
  </mergeCells>
  <hyperlinks>
    <hyperlink ref="A21" r:id="rId1" xr:uid="{0B007E03-3E8F-4A39-9921-628BD4A2304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1C69D-8A5D-4DBA-98CB-3220ADD0E3B5}">
  <sheetPr codeName="Sheet12"/>
  <dimension ref="A1:D10"/>
  <sheetViews>
    <sheetView workbookViewId="0">
      <selection activeCell="A2" sqref="A2"/>
    </sheetView>
  </sheetViews>
  <sheetFormatPr defaultRowHeight="15" x14ac:dyDescent="0.25"/>
  <cols>
    <col min="1" max="1" width="40.5703125" customWidth="1"/>
    <col min="2" max="2" width="16.85546875" bestFit="1" customWidth="1"/>
    <col min="3" max="3" width="14.85546875" bestFit="1" customWidth="1"/>
    <col min="4" max="4" width="12.5703125" customWidth="1"/>
    <col min="5" max="5" width="14.85546875" bestFit="1" customWidth="1"/>
    <col min="7" max="7" width="14.85546875" bestFit="1" customWidth="1"/>
  </cols>
  <sheetData>
    <row r="1" spans="1:4" ht="23.25" x14ac:dyDescent="0.35">
      <c r="A1" s="31" t="s">
        <v>247</v>
      </c>
    </row>
    <row r="5" spans="1:4" x14ac:dyDescent="0.25">
      <c r="D5" s="92"/>
    </row>
    <row r="7" spans="1:4" x14ac:dyDescent="0.25">
      <c r="B7" s="93"/>
    </row>
    <row r="8" spans="1:4" x14ac:dyDescent="0.25">
      <c r="B8" s="13"/>
    </row>
    <row r="9" spans="1:4" x14ac:dyDescent="0.25">
      <c r="B9" s="89"/>
    </row>
    <row r="10" spans="1:4" x14ac:dyDescent="0.25">
      <c r="B10" s="89"/>
    </row>
  </sheetData>
  <pageMargins left="0.7" right="0.7" top="0.75" bottom="0.75" header="0.3" footer="0.3"/>
  <pageSetup orientation="portrait" r:id="rId1"/>
  <headerFooter>
    <oddHeader>&amp;C&amp;"Calibri"&amp;10&amp;KFF0000 OFFICIAL&amp;1#_x000D_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92149-2508-4438-AA2D-038E71915A25}">
  <sheetPr codeName="Sheet8"/>
  <dimension ref="A1:T31"/>
  <sheetViews>
    <sheetView workbookViewId="0">
      <selection activeCell="S20" sqref="S20"/>
    </sheetView>
  </sheetViews>
  <sheetFormatPr defaultColWidth="9" defaultRowHeight="12.75" x14ac:dyDescent="0.25"/>
  <cols>
    <col min="1" max="1" width="22.85546875" style="367" customWidth="1"/>
    <col min="2" max="2" width="9" style="367" customWidth="1"/>
    <col min="3" max="7" width="6.85546875" style="367" customWidth="1"/>
    <col min="8" max="8" width="8" style="367" customWidth="1"/>
    <col min="9" max="11" width="6.85546875" style="367" customWidth="1"/>
    <col min="12" max="12" width="5.85546875" style="367" customWidth="1"/>
    <col min="13" max="13" width="5" style="367" customWidth="1"/>
    <col min="14" max="14" width="6.85546875" style="367" customWidth="1"/>
    <col min="15" max="15" width="8" style="367" customWidth="1"/>
    <col min="16" max="17" width="6.85546875" style="367" customWidth="1"/>
    <col min="18" max="18" width="5.85546875" style="367" customWidth="1"/>
    <col min="19" max="19" width="13.85546875" style="367" customWidth="1"/>
    <col min="20" max="16384" width="9" style="367"/>
  </cols>
  <sheetData>
    <row r="1" spans="1:20" ht="18.75" x14ac:dyDescent="0.3">
      <c r="A1" s="692" t="s">
        <v>248</v>
      </c>
    </row>
    <row r="2" spans="1:20" ht="15" x14ac:dyDescent="0.25">
      <c r="A2" s="915" t="s">
        <v>249</v>
      </c>
      <c r="B2" s="915"/>
      <c r="C2" s="915"/>
      <c r="D2" s="915"/>
      <c r="E2" s="915"/>
      <c r="F2" s="915"/>
      <c r="G2" s="915"/>
      <c r="H2" s="915"/>
      <c r="I2" s="915"/>
      <c r="J2" s="915"/>
      <c r="K2" s="915"/>
      <c r="L2" s="915"/>
      <c r="M2" s="915"/>
      <c r="N2" s="915"/>
      <c r="O2" s="915"/>
      <c r="P2" s="915"/>
      <c r="Q2" s="915"/>
      <c r="R2" s="915"/>
      <c r="S2" s="915"/>
    </row>
    <row r="3" spans="1:20" ht="15" x14ac:dyDescent="0.25">
      <c r="A3" t="s">
        <v>250</v>
      </c>
      <c r="B3"/>
      <c r="C3"/>
      <c r="D3"/>
      <c r="E3"/>
      <c r="F3"/>
      <c r="G3"/>
      <c r="H3"/>
      <c r="I3"/>
      <c r="J3"/>
      <c r="K3"/>
      <c r="L3"/>
      <c r="M3"/>
      <c r="N3"/>
      <c r="O3"/>
      <c r="P3"/>
      <c r="Q3"/>
      <c r="R3"/>
      <c r="S3"/>
    </row>
    <row r="4" spans="1:20" ht="15" x14ac:dyDescent="0.25">
      <c r="A4"/>
      <c r="B4"/>
      <c r="C4"/>
      <c r="D4"/>
      <c r="E4"/>
      <c r="F4"/>
      <c r="G4"/>
      <c r="H4"/>
      <c r="I4"/>
      <c r="J4"/>
      <c r="K4"/>
      <c r="L4"/>
      <c r="M4"/>
      <c r="N4"/>
      <c r="O4"/>
      <c r="P4"/>
      <c r="Q4"/>
      <c r="R4"/>
      <c r="S4"/>
    </row>
    <row r="5" spans="1:20" ht="18" customHeight="1" x14ac:dyDescent="0.2">
      <c r="A5" s="916"/>
      <c r="B5" s="916"/>
      <c r="C5" s="379">
        <v>2025</v>
      </c>
      <c r="D5" s="383">
        <v>2026</v>
      </c>
      <c r="E5" s="377">
        <v>2027</v>
      </c>
      <c r="F5" s="377">
        <v>2028</v>
      </c>
      <c r="G5" s="377">
        <v>2029</v>
      </c>
      <c r="H5" s="377">
        <v>2030</v>
      </c>
      <c r="I5" s="377">
        <v>2031</v>
      </c>
      <c r="J5" s="378">
        <v>2032</v>
      </c>
      <c r="K5" s="378">
        <v>2033</v>
      </c>
      <c r="L5" s="377">
        <v>2034</v>
      </c>
      <c r="M5" s="379">
        <v>2035</v>
      </c>
      <c r="N5" s="379">
        <v>2036</v>
      </c>
      <c r="O5" s="379">
        <v>2037</v>
      </c>
      <c r="P5" s="377">
        <v>2038</v>
      </c>
      <c r="Q5" s="377">
        <v>2039</v>
      </c>
      <c r="R5" s="377">
        <v>2040</v>
      </c>
      <c r="S5" s="368"/>
    </row>
    <row r="6" spans="1:20" ht="17.25" customHeight="1" x14ac:dyDescent="0.2">
      <c r="A6" s="909" t="s">
        <v>251</v>
      </c>
      <c r="B6" s="909"/>
      <c r="C6" s="373">
        <v>0.56999999999999995</v>
      </c>
      <c r="D6" s="382">
        <v>0.52</v>
      </c>
      <c r="E6" s="370">
        <v>0.48</v>
      </c>
      <c r="F6" s="370">
        <v>0.39</v>
      </c>
      <c r="G6" s="370">
        <v>0.26</v>
      </c>
      <c r="H6" s="370">
        <v>0.17</v>
      </c>
      <c r="I6" s="370">
        <v>0.17</v>
      </c>
      <c r="J6" s="372">
        <v>0.14000000000000001</v>
      </c>
      <c r="K6" s="372">
        <v>0.12</v>
      </c>
      <c r="L6" s="370">
        <v>0.13</v>
      </c>
      <c r="M6" s="373">
        <v>0.08</v>
      </c>
      <c r="N6" s="373">
        <v>0.08</v>
      </c>
      <c r="O6" s="373">
        <v>7.0000000000000007E-2</v>
      </c>
      <c r="P6" s="370">
        <v>7.0000000000000007E-2</v>
      </c>
      <c r="Q6" s="370">
        <v>7.0000000000000007E-2</v>
      </c>
      <c r="R6" s="370">
        <v>0.06</v>
      </c>
      <c r="S6" s="368"/>
    </row>
    <row r="7" spans="1:20" ht="18" customHeight="1" x14ac:dyDescent="0.2">
      <c r="A7" s="909" t="s">
        <v>252</v>
      </c>
      <c r="B7" s="909"/>
      <c r="C7" s="373">
        <v>0.56999999999999995</v>
      </c>
      <c r="D7" s="382">
        <v>0.52</v>
      </c>
      <c r="E7" s="370">
        <v>0.48</v>
      </c>
      <c r="F7" s="370">
        <v>0.39</v>
      </c>
      <c r="G7" s="370">
        <v>0.26</v>
      </c>
      <c r="H7" s="370">
        <v>0.16</v>
      </c>
      <c r="I7" s="370">
        <v>0.16</v>
      </c>
      <c r="J7" s="372">
        <v>0.13</v>
      </c>
      <c r="K7" s="372">
        <v>0.12</v>
      </c>
      <c r="L7" s="370">
        <v>0.12</v>
      </c>
      <c r="M7" s="373">
        <v>7.0000000000000007E-2</v>
      </c>
      <c r="N7" s="373">
        <v>7.0000000000000007E-2</v>
      </c>
      <c r="O7" s="373">
        <v>0.06</v>
      </c>
      <c r="P7" s="370">
        <v>0.06</v>
      </c>
      <c r="Q7" s="370">
        <v>0.06</v>
      </c>
      <c r="R7" s="370">
        <v>0.05</v>
      </c>
      <c r="S7" s="368"/>
    </row>
    <row r="8" spans="1:20" ht="17.25" customHeight="1" x14ac:dyDescent="0.2">
      <c r="A8" s="918" t="s">
        <v>253</v>
      </c>
      <c r="B8" s="918"/>
      <c r="C8" s="373">
        <v>0.51</v>
      </c>
      <c r="D8" s="382">
        <v>0.47</v>
      </c>
      <c r="E8" s="370">
        <v>0.4</v>
      </c>
      <c r="F8" s="370">
        <v>0.34</v>
      </c>
      <c r="G8" s="370">
        <v>0.21</v>
      </c>
      <c r="H8" s="370">
        <v>0.15</v>
      </c>
      <c r="I8" s="370">
        <v>0.15</v>
      </c>
      <c r="J8" s="372">
        <v>0.13</v>
      </c>
      <c r="K8" s="372">
        <v>0.09</v>
      </c>
      <c r="L8" s="370">
        <v>0.09</v>
      </c>
      <c r="M8" s="373">
        <v>7.0000000000000007E-2</v>
      </c>
      <c r="N8" s="373">
        <v>0.06</v>
      </c>
      <c r="O8" s="373">
        <v>0.06</v>
      </c>
      <c r="P8" s="370">
        <v>0.06</v>
      </c>
      <c r="Q8" s="370">
        <v>0.06</v>
      </c>
      <c r="R8" s="370">
        <v>0.03</v>
      </c>
      <c r="S8" s="368"/>
    </row>
    <row r="9" spans="1:20" ht="17.25" customHeight="1" x14ac:dyDescent="0.2">
      <c r="A9" s="918" t="s">
        <v>254</v>
      </c>
      <c r="B9" s="918"/>
      <c r="C9" s="373">
        <v>0.65</v>
      </c>
      <c r="D9" s="382">
        <v>0.59</v>
      </c>
      <c r="E9" s="370">
        <v>0.55000000000000004</v>
      </c>
      <c r="F9" s="370">
        <v>0.49</v>
      </c>
      <c r="G9" s="370">
        <v>0.33</v>
      </c>
      <c r="H9" s="370">
        <v>0.17</v>
      </c>
      <c r="I9" s="370">
        <v>0.17</v>
      </c>
      <c r="J9" s="372">
        <v>0.13</v>
      </c>
      <c r="K9" s="372">
        <v>0.14000000000000001</v>
      </c>
      <c r="L9" s="370">
        <v>0.15</v>
      </c>
      <c r="M9" s="373">
        <v>0.13</v>
      </c>
      <c r="N9" s="373">
        <v>0.12</v>
      </c>
      <c r="O9" s="373">
        <v>0.1</v>
      </c>
      <c r="P9" s="370">
        <v>0.1</v>
      </c>
      <c r="Q9" s="370">
        <v>0.1</v>
      </c>
      <c r="R9" s="370">
        <v>0.1</v>
      </c>
      <c r="S9" s="368"/>
    </row>
    <row r="10" spans="1:20" ht="18" customHeight="1" x14ac:dyDescent="0.2">
      <c r="A10" s="918" t="s">
        <v>255</v>
      </c>
      <c r="B10" s="918"/>
      <c r="C10" s="373">
        <v>0.2</v>
      </c>
      <c r="D10" s="382">
        <v>0.2</v>
      </c>
      <c r="E10" s="370">
        <v>0.19</v>
      </c>
      <c r="F10" s="370">
        <v>0.19</v>
      </c>
      <c r="G10" s="370">
        <v>0.14000000000000001</v>
      </c>
      <c r="H10" s="370">
        <v>0.09</v>
      </c>
      <c r="I10" s="370">
        <v>0.08</v>
      </c>
      <c r="J10" s="372">
        <v>0.05</v>
      </c>
      <c r="K10" s="372">
        <v>0.06</v>
      </c>
      <c r="L10" s="370">
        <v>0.06</v>
      </c>
      <c r="M10" s="373">
        <v>0.06</v>
      </c>
      <c r="N10" s="373">
        <v>0.06</v>
      </c>
      <c r="O10" s="373">
        <v>0.05</v>
      </c>
      <c r="P10" s="370">
        <v>0.04</v>
      </c>
      <c r="Q10" s="370">
        <v>0.05</v>
      </c>
      <c r="R10" s="370">
        <v>0.05</v>
      </c>
      <c r="S10" s="368"/>
      <c r="T10" s="384"/>
    </row>
    <row r="11" spans="1:20" ht="17.25" customHeight="1" x14ac:dyDescent="0.2">
      <c r="A11" s="918" t="s">
        <v>256</v>
      </c>
      <c r="B11" s="918"/>
      <c r="C11" s="373">
        <v>0.75</v>
      </c>
      <c r="D11" s="382">
        <v>0.69</v>
      </c>
      <c r="E11" s="370">
        <v>0.67</v>
      </c>
      <c r="F11" s="370">
        <v>0.5</v>
      </c>
      <c r="G11" s="370">
        <v>0.34</v>
      </c>
      <c r="H11" s="370">
        <v>0.24</v>
      </c>
      <c r="I11" s="370">
        <v>0.22</v>
      </c>
      <c r="J11" s="372">
        <v>0.18</v>
      </c>
      <c r="K11" s="372">
        <v>0.18</v>
      </c>
      <c r="L11" s="370">
        <v>0.17</v>
      </c>
      <c r="M11" s="373">
        <v>0.02</v>
      </c>
      <c r="N11" s="373">
        <v>0.01</v>
      </c>
      <c r="O11" s="373">
        <v>0.01</v>
      </c>
      <c r="P11" s="370">
        <v>0.01</v>
      </c>
      <c r="Q11" s="370">
        <v>0.01</v>
      </c>
      <c r="R11" s="370">
        <v>0.01</v>
      </c>
      <c r="S11" s="368"/>
    </row>
    <row r="12" spans="1:20" ht="18" customHeight="1" x14ac:dyDescent="0.2">
      <c r="A12" s="918" t="s">
        <v>257</v>
      </c>
      <c r="B12" s="918"/>
      <c r="C12" s="373">
        <v>0.18</v>
      </c>
      <c r="D12" s="382">
        <v>0.17</v>
      </c>
      <c r="E12" s="370">
        <v>0.17</v>
      </c>
      <c r="F12" s="370">
        <v>0.03</v>
      </c>
      <c r="G12" s="370">
        <v>0.03</v>
      </c>
      <c r="H12" s="370">
        <v>0.02</v>
      </c>
      <c r="I12" s="370">
        <v>0.03</v>
      </c>
      <c r="J12" s="372">
        <v>0.04</v>
      </c>
      <c r="K12" s="372">
        <v>0.04</v>
      </c>
      <c r="L12" s="370">
        <v>0.05</v>
      </c>
      <c r="M12" s="373">
        <v>0.01</v>
      </c>
      <c r="N12" s="373">
        <v>0.01</v>
      </c>
      <c r="O12" s="373">
        <v>0.01</v>
      </c>
      <c r="P12" s="370">
        <v>0.01</v>
      </c>
      <c r="Q12" s="370">
        <v>0.01</v>
      </c>
      <c r="R12" s="370">
        <v>0.01</v>
      </c>
      <c r="S12" s="368"/>
    </row>
    <row r="13" spans="1:20" ht="28.15" customHeight="1" x14ac:dyDescent="0.25">
      <c r="A13" s="917" t="s">
        <v>258</v>
      </c>
      <c r="B13" s="917"/>
      <c r="C13" s="686">
        <v>0.5</v>
      </c>
      <c r="D13" s="687">
        <v>0.47</v>
      </c>
      <c r="E13" s="688">
        <v>0.43</v>
      </c>
      <c r="F13" s="688">
        <v>0.31</v>
      </c>
      <c r="G13" s="688">
        <v>0.23</v>
      </c>
      <c r="H13" s="688">
        <v>0.13</v>
      </c>
      <c r="I13" s="688">
        <v>0.12</v>
      </c>
      <c r="J13" s="689">
        <v>0.13</v>
      </c>
      <c r="K13" s="689">
        <v>0.12</v>
      </c>
      <c r="L13" s="688">
        <v>0.12</v>
      </c>
      <c r="M13" s="686">
        <v>0.12</v>
      </c>
      <c r="N13" s="686">
        <v>0.11</v>
      </c>
      <c r="O13" s="686">
        <v>0.11</v>
      </c>
      <c r="P13" s="688">
        <v>0.1</v>
      </c>
      <c r="Q13" s="688">
        <v>0.1</v>
      </c>
      <c r="R13" s="688">
        <v>0.12</v>
      </c>
      <c r="S13" s="369"/>
    </row>
    <row r="14" spans="1:20" ht="18" customHeight="1" x14ac:dyDescent="0.2">
      <c r="A14" s="908" t="s">
        <v>259</v>
      </c>
      <c r="B14" s="908"/>
      <c r="C14" s="686">
        <v>0.61</v>
      </c>
      <c r="D14" s="687">
        <v>0.59</v>
      </c>
      <c r="E14" s="688">
        <v>0.56999999999999995</v>
      </c>
      <c r="F14" s="688">
        <v>0.56000000000000005</v>
      </c>
      <c r="G14" s="688">
        <v>0.54</v>
      </c>
      <c r="H14" s="688">
        <v>0.52</v>
      </c>
      <c r="I14" s="688">
        <v>0.48</v>
      </c>
      <c r="J14" s="689">
        <v>0.44</v>
      </c>
      <c r="K14" s="689">
        <v>0.41</v>
      </c>
      <c r="L14" s="688">
        <v>0.37</v>
      </c>
      <c r="M14" s="686">
        <v>0.33</v>
      </c>
      <c r="N14" s="686">
        <v>0.28999999999999998</v>
      </c>
      <c r="O14" s="686">
        <v>0.26</v>
      </c>
      <c r="P14" s="688">
        <v>0.22</v>
      </c>
      <c r="Q14" s="688">
        <v>0.17</v>
      </c>
      <c r="R14" s="688">
        <v>0.15</v>
      </c>
      <c r="S14" s="368"/>
    </row>
    <row r="15" spans="1:20" ht="28.9" customHeight="1" x14ac:dyDescent="0.25">
      <c r="A15" s="909" t="s">
        <v>260</v>
      </c>
      <c r="B15" s="909"/>
      <c r="C15" s="373">
        <v>0.54</v>
      </c>
      <c r="D15" s="382">
        <v>0.5</v>
      </c>
      <c r="E15" s="370">
        <v>0.42</v>
      </c>
      <c r="F15" s="370">
        <v>0.39</v>
      </c>
      <c r="G15" s="370">
        <v>0.39</v>
      </c>
      <c r="H15" s="370">
        <v>0.38</v>
      </c>
      <c r="I15" s="370">
        <v>0.35</v>
      </c>
      <c r="J15" s="372">
        <v>0.35</v>
      </c>
      <c r="K15" s="372">
        <v>0.35</v>
      </c>
      <c r="L15" s="370">
        <v>0.34</v>
      </c>
      <c r="M15" s="373">
        <v>0.34</v>
      </c>
      <c r="N15" s="373">
        <v>0.34</v>
      </c>
      <c r="O15" s="373">
        <v>0.33</v>
      </c>
      <c r="P15" s="370">
        <v>0.33</v>
      </c>
      <c r="Q15" s="370">
        <v>0.33</v>
      </c>
      <c r="R15" s="370">
        <v>0.32</v>
      </c>
      <c r="S15" s="369"/>
    </row>
    <row r="16" spans="1:20" ht="28.9" customHeight="1" x14ac:dyDescent="0.25">
      <c r="A16" s="404"/>
      <c r="B16" s="405"/>
      <c r="C16" s="405"/>
      <c r="D16" s="405"/>
      <c r="E16" s="405"/>
      <c r="F16" s="405"/>
      <c r="G16" s="405"/>
      <c r="H16" s="405"/>
      <c r="I16" s="405"/>
      <c r="J16" s="405"/>
      <c r="K16" s="405"/>
      <c r="L16" s="405"/>
      <c r="M16" s="405"/>
      <c r="N16" s="405"/>
      <c r="O16" s="405"/>
      <c r="P16" s="405"/>
      <c r="Q16" s="405"/>
      <c r="R16" s="405"/>
      <c r="S16" s="369"/>
    </row>
    <row r="17" spans="1:19" ht="15" x14ac:dyDescent="0.2">
      <c r="A17" s="693" t="s">
        <v>261</v>
      </c>
      <c r="B17" s="693"/>
      <c r="C17" s="693"/>
      <c r="D17" s="693"/>
      <c r="E17" s="693"/>
      <c r="F17" s="693"/>
      <c r="G17" s="693"/>
      <c r="H17" s="693"/>
      <c r="I17" s="693"/>
      <c r="J17" s="693"/>
      <c r="K17" s="693"/>
      <c r="L17" s="693"/>
      <c r="M17" s="693"/>
      <c r="N17" s="693"/>
      <c r="O17" s="693"/>
      <c r="P17" s="693"/>
      <c r="Q17" s="693"/>
      <c r="R17" s="693"/>
      <c r="S17" s="693"/>
    </row>
    <row r="18" spans="1:19" ht="18" customHeight="1" x14ac:dyDescent="0.25">
      <c r="A18" s="910" t="s">
        <v>262</v>
      </c>
      <c r="B18" s="911"/>
      <c r="C18" s="911"/>
      <c r="D18" s="911"/>
      <c r="E18" s="911"/>
      <c r="F18" s="911"/>
      <c r="G18" s="911"/>
      <c r="H18" s="911"/>
      <c r="I18" s="911"/>
      <c r="J18" s="911"/>
      <c r="K18" s="911"/>
      <c r="L18" s="911"/>
      <c r="M18" s="911"/>
      <c r="N18" s="911"/>
      <c r="O18" s="911"/>
      <c r="P18" s="911"/>
      <c r="Q18" s="911"/>
      <c r="R18" s="911"/>
      <c r="S18" s="911"/>
    </row>
    <row r="19" spans="1:19" ht="17.25" customHeight="1" x14ac:dyDescent="0.2">
      <c r="A19" s="381"/>
      <c r="B19" s="377"/>
      <c r="C19" s="380">
        <v>2025</v>
      </c>
      <c r="D19" s="378">
        <v>2026</v>
      </c>
      <c r="E19" s="378">
        <v>2027</v>
      </c>
      <c r="F19" s="377">
        <v>2028</v>
      </c>
      <c r="G19" s="377">
        <v>2029</v>
      </c>
      <c r="H19" s="377">
        <v>2030</v>
      </c>
      <c r="I19" s="377">
        <v>2031</v>
      </c>
      <c r="J19" s="379">
        <v>2032</v>
      </c>
      <c r="K19" s="379">
        <v>2033</v>
      </c>
      <c r="L19" s="379">
        <v>2034</v>
      </c>
      <c r="M19" s="377">
        <v>2035</v>
      </c>
      <c r="N19" s="378">
        <v>2036</v>
      </c>
      <c r="O19" s="378">
        <v>2037</v>
      </c>
      <c r="P19" s="378">
        <v>2038</v>
      </c>
      <c r="Q19" s="378">
        <v>2039</v>
      </c>
      <c r="R19" s="377">
        <v>2040</v>
      </c>
      <c r="S19" s="368"/>
    </row>
    <row r="20" spans="1:19" ht="29.25" customHeight="1" x14ac:dyDescent="0.25">
      <c r="A20" s="374" t="s">
        <v>251</v>
      </c>
      <c r="B20" s="370"/>
      <c r="C20" s="371">
        <v>0.63</v>
      </c>
      <c r="D20" s="372">
        <v>0.57999999999999996</v>
      </c>
      <c r="E20" s="372">
        <v>0.53</v>
      </c>
      <c r="F20" s="370">
        <v>0.43</v>
      </c>
      <c r="G20" s="370">
        <v>0.28999999999999998</v>
      </c>
      <c r="H20" s="370">
        <v>0.19</v>
      </c>
      <c r="I20" s="370">
        <v>0.18</v>
      </c>
      <c r="J20" s="373">
        <v>0.15</v>
      </c>
      <c r="K20" s="373">
        <v>0.14000000000000001</v>
      </c>
      <c r="L20" s="373">
        <v>0.14000000000000001</v>
      </c>
      <c r="M20" s="370">
        <v>0.09</v>
      </c>
      <c r="N20" s="372">
        <v>0.08</v>
      </c>
      <c r="O20" s="372">
        <v>0.08</v>
      </c>
      <c r="P20" s="372">
        <v>7.0000000000000007E-2</v>
      </c>
      <c r="Q20" s="371">
        <v>7.0000000000000007E-2</v>
      </c>
      <c r="R20" s="370">
        <v>0.06</v>
      </c>
      <c r="S20" s="369"/>
    </row>
    <row r="21" spans="1:19" ht="17.25" customHeight="1" x14ac:dyDescent="0.2">
      <c r="A21" s="374" t="s">
        <v>252</v>
      </c>
      <c r="B21" s="370"/>
      <c r="C21" s="371">
        <v>0.63</v>
      </c>
      <c r="D21" s="372">
        <v>0.57999999999999996</v>
      </c>
      <c r="E21" s="372">
        <v>0.53</v>
      </c>
      <c r="F21" s="370">
        <v>0.44</v>
      </c>
      <c r="G21" s="370">
        <v>0.28999999999999998</v>
      </c>
      <c r="H21" s="370">
        <v>0.18</v>
      </c>
      <c r="I21" s="370">
        <v>0.18</v>
      </c>
      <c r="J21" s="373">
        <v>0.15</v>
      </c>
      <c r="K21" s="373">
        <v>0.13</v>
      </c>
      <c r="L21" s="373">
        <v>0.13</v>
      </c>
      <c r="M21" s="370">
        <v>0.08</v>
      </c>
      <c r="N21" s="372">
        <v>7.0000000000000007E-2</v>
      </c>
      <c r="O21" s="372">
        <v>7.0000000000000007E-2</v>
      </c>
      <c r="P21" s="372">
        <v>0.06</v>
      </c>
      <c r="Q21" s="371">
        <v>0.06</v>
      </c>
      <c r="R21" s="370">
        <v>0.05</v>
      </c>
      <c r="S21" s="368"/>
    </row>
    <row r="22" spans="1:19" ht="18" customHeight="1" x14ac:dyDescent="0.2">
      <c r="A22" s="376" t="s">
        <v>263</v>
      </c>
      <c r="B22" s="370"/>
      <c r="C22" s="371">
        <v>0.55000000000000004</v>
      </c>
      <c r="D22" s="372">
        <v>0.5</v>
      </c>
      <c r="E22" s="372">
        <v>0.43</v>
      </c>
      <c r="F22" s="370">
        <v>0.36</v>
      </c>
      <c r="G22" s="370">
        <v>0.23</v>
      </c>
      <c r="H22" s="370">
        <v>0.16</v>
      </c>
      <c r="I22" s="370">
        <v>0.16</v>
      </c>
      <c r="J22" s="373">
        <v>0.14000000000000001</v>
      </c>
      <c r="K22" s="373">
        <v>0.09</v>
      </c>
      <c r="L22" s="373">
        <v>0.09</v>
      </c>
      <c r="M22" s="370">
        <v>0.08</v>
      </c>
      <c r="N22" s="372">
        <v>7.0000000000000007E-2</v>
      </c>
      <c r="O22" s="372">
        <v>0.06</v>
      </c>
      <c r="P22" s="372">
        <v>0.06</v>
      </c>
      <c r="Q22" s="371">
        <v>0.06</v>
      </c>
      <c r="R22" s="370">
        <v>0.03</v>
      </c>
      <c r="S22" s="368"/>
    </row>
    <row r="23" spans="1:19" ht="17.25" customHeight="1" x14ac:dyDescent="0.2">
      <c r="A23" s="376" t="s">
        <v>254</v>
      </c>
      <c r="B23" s="370"/>
      <c r="C23" s="371">
        <v>0.74</v>
      </c>
      <c r="D23" s="372">
        <v>0.67</v>
      </c>
      <c r="E23" s="372">
        <v>0.62</v>
      </c>
      <c r="F23" s="370">
        <v>0.55000000000000004</v>
      </c>
      <c r="G23" s="370">
        <v>0.37</v>
      </c>
      <c r="H23" s="370">
        <v>0.19</v>
      </c>
      <c r="I23" s="370">
        <v>0.2</v>
      </c>
      <c r="J23" s="373">
        <v>0.15</v>
      </c>
      <c r="K23" s="373">
        <v>0.16</v>
      </c>
      <c r="L23" s="373">
        <v>0.17</v>
      </c>
      <c r="M23" s="370">
        <v>0.14000000000000001</v>
      </c>
      <c r="N23" s="372">
        <v>0.13</v>
      </c>
      <c r="O23" s="372">
        <v>0.12</v>
      </c>
      <c r="P23" s="372">
        <v>0.11</v>
      </c>
      <c r="Q23" s="371">
        <v>0.12</v>
      </c>
      <c r="R23" s="370">
        <v>0.11</v>
      </c>
      <c r="S23" s="368"/>
    </row>
    <row r="24" spans="1:19" ht="18" customHeight="1" x14ac:dyDescent="0.2">
      <c r="A24" s="376" t="s">
        <v>255</v>
      </c>
      <c r="B24" s="370"/>
      <c r="C24" s="371">
        <v>0.24</v>
      </c>
      <c r="D24" s="372">
        <v>0.25</v>
      </c>
      <c r="E24" s="372">
        <v>0.23</v>
      </c>
      <c r="F24" s="370">
        <v>0.23</v>
      </c>
      <c r="G24" s="370">
        <v>0.17</v>
      </c>
      <c r="H24" s="370">
        <v>0.11</v>
      </c>
      <c r="I24" s="370">
        <v>0.09</v>
      </c>
      <c r="J24" s="373">
        <v>0.06</v>
      </c>
      <c r="K24" s="373">
        <v>7.0000000000000007E-2</v>
      </c>
      <c r="L24" s="373">
        <v>7.0000000000000007E-2</v>
      </c>
      <c r="M24" s="370">
        <v>7.0000000000000007E-2</v>
      </c>
      <c r="N24" s="372">
        <v>7.0000000000000007E-2</v>
      </c>
      <c r="O24" s="372">
        <v>0.06</v>
      </c>
      <c r="P24" s="372">
        <v>0.05</v>
      </c>
      <c r="Q24" s="371">
        <v>0.06</v>
      </c>
      <c r="R24" s="370">
        <v>0.06</v>
      </c>
      <c r="S24" s="368"/>
    </row>
    <row r="25" spans="1:19" ht="17.25" customHeight="1" x14ac:dyDescent="0.2">
      <c r="A25" s="376" t="s">
        <v>256</v>
      </c>
      <c r="B25" s="370"/>
      <c r="C25" s="371">
        <v>0.84</v>
      </c>
      <c r="D25" s="372">
        <v>0.77</v>
      </c>
      <c r="E25" s="372">
        <v>0.75</v>
      </c>
      <c r="F25" s="370">
        <v>0.56000000000000005</v>
      </c>
      <c r="G25" s="370">
        <v>0.38</v>
      </c>
      <c r="H25" s="370">
        <v>0.27</v>
      </c>
      <c r="I25" s="370">
        <v>0.24</v>
      </c>
      <c r="J25" s="373">
        <v>0.2</v>
      </c>
      <c r="K25" s="373">
        <v>0.2</v>
      </c>
      <c r="L25" s="373">
        <v>0.19</v>
      </c>
      <c r="M25" s="370">
        <v>0.02</v>
      </c>
      <c r="N25" s="372">
        <v>0.02</v>
      </c>
      <c r="O25" s="372">
        <v>0.01</v>
      </c>
      <c r="P25" s="372">
        <v>0.01</v>
      </c>
      <c r="Q25" s="371">
        <v>0.01</v>
      </c>
      <c r="R25" s="370">
        <v>0.01</v>
      </c>
      <c r="S25" s="368"/>
    </row>
    <row r="26" spans="1:19" ht="18" customHeight="1" x14ac:dyDescent="0.2">
      <c r="A26" s="376" t="s">
        <v>257</v>
      </c>
      <c r="B26" s="370"/>
      <c r="C26" s="371">
        <v>0.22</v>
      </c>
      <c r="D26" s="372">
        <v>0.21</v>
      </c>
      <c r="E26" s="372">
        <v>0.21</v>
      </c>
      <c r="F26" s="370">
        <v>0.04</v>
      </c>
      <c r="G26" s="370">
        <v>0.04</v>
      </c>
      <c r="H26" s="370">
        <v>0.02</v>
      </c>
      <c r="I26" s="370">
        <v>0.04</v>
      </c>
      <c r="J26" s="373">
        <v>0.04</v>
      </c>
      <c r="K26" s="373">
        <v>0.05</v>
      </c>
      <c r="L26" s="373">
        <v>0.06</v>
      </c>
      <c r="M26" s="370">
        <v>0.01</v>
      </c>
      <c r="N26" s="372">
        <v>0.01</v>
      </c>
      <c r="O26" s="372">
        <v>0.01</v>
      </c>
      <c r="P26" s="372">
        <v>0.01</v>
      </c>
      <c r="Q26" s="371">
        <v>0.01</v>
      </c>
      <c r="R26" s="370">
        <v>0.01</v>
      </c>
      <c r="S26" s="368"/>
    </row>
    <row r="27" spans="1:19" ht="39" customHeight="1" x14ac:dyDescent="0.25">
      <c r="A27" s="690" t="s">
        <v>264</v>
      </c>
      <c r="B27" s="688"/>
      <c r="C27" s="691">
        <v>0.56000000000000005</v>
      </c>
      <c r="D27" s="689">
        <v>0.53</v>
      </c>
      <c r="E27" s="689">
        <v>0.48</v>
      </c>
      <c r="F27" s="688">
        <v>0.34</v>
      </c>
      <c r="G27" s="688">
        <v>0.26</v>
      </c>
      <c r="H27" s="688">
        <v>0.14000000000000001</v>
      </c>
      <c r="I27" s="688">
        <v>0.13</v>
      </c>
      <c r="J27" s="686">
        <v>0.14000000000000001</v>
      </c>
      <c r="K27" s="686">
        <v>0.14000000000000001</v>
      </c>
      <c r="L27" s="686">
        <v>0.13</v>
      </c>
      <c r="M27" s="688">
        <v>0.13</v>
      </c>
      <c r="N27" s="689">
        <v>0.12</v>
      </c>
      <c r="O27" s="689">
        <v>0.12</v>
      </c>
      <c r="P27" s="689">
        <v>0.12</v>
      </c>
      <c r="Q27" s="691">
        <v>0.11</v>
      </c>
      <c r="R27" s="688">
        <v>0.14000000000000001</v>
      </c>
      <c r="S27" s="375"/>
    </row>
    <row r="28" spans="1:19" ht="29.25" customHeight="1" x14ac:dyDescent="0.25">
      <c r="A28" s="690" t="s">
        <v>259</v>
      </c>
      <c r="B28" s="688"/>
      <c r="C28" s="691">
        <v>0.71</v>
      </c>
      <c r="D28" s="689">
        <v>0.68</v>
      </c>
      <c r="E28" s="689">
        <v>0.66</v>
      </c>
      <c r="F28" s="688">
        <v>0.64</v>
      </c>
      <c r="G28" s="688">
        <v>0.62</v>
      </c>
      <c r="H28" s="688">
        <v>0.6</v>
      </c>
      <c r="I28" s="688">
        <v>0.55000000000000004</v>
      </c>
      <c r="J28" s="686">
        <v>0.51</v>
      </c>
      <c r="K28" s="686">
        <v>0.47</v>
      </c>
      <c r="L28" s="686">
        <v>0.42</v>
      </c>
      <c r="M28" s="688">
        <v>0.38</v>
      </c>
      <c r="N28" s="689">
        <v>0.34</v>
      </c>
      <c r="O28" s="689">
        <v>0.3</v>
      </c>
      <c r="P28" s="689">
        <v>0.25</v>
      </c>
      <c r="Q28" s="691">
        <v>0.19</v>
      </c>
      <c r="R28" s="688">
        <v>0.17</v>
      </c>
      <c r="S28" s="369"/>
    </row>
    <row r="29" spans="1:19" ht="28.5" customHeight="1" x14ac:dyDescent="0.25">
      <c r="A29" s="374" t="s">
        <v>260</v>
      </c>
      <c r="B29" s="370"/>
      <c r="C29" s="371">
        <v>0.61</v>
      </c>
      <c r="D29" s="372">
        <v>0.56000000000000005</v>
      </c>
      <c r="E29" s="372">
        <v>0.47</v>
      </c>
      <c r="F29" s="370">
        <v>0.44</v>
      </c>
      <c r="G29" s="370">
        <v>0.44</v>
      </c>
      <c r="H29" s="370">
        <v>0.43</v>
      </c>
      <c r="I29" s="370">
        <v>0.39</v>
      </c>
      <c r="J29" s="373">
        <v>0.39</v>
      </c>
      <c r="K29" s="373">
        <v>0.39</v>
      </c>
      <c r="L29" s="373">
        <v>0.38</v>
      </c>
      <c r="M29" s="370">
        <v>0.38</v>
      </c>
      <c r="N29" s="372">
        <v>0.38</v>
      </c>
      <c r="O29" s="372">
        <v>0.38</v>
      </c>
      <c r="P29" s="372">
        <v>0.37</v>
      </c>
      <c r="Q29" s="371">
        <v>0.37</v>
      </c>
      <c r="R29" s="370">
        <v>0.37</v>
      </c>
      <c r="S29" s="369"/>
    </row>
    <row r="30" spans="1:19" x14ac:dyDescent="0.2">
      <c r="A30" s="914" t="s">
        <v>265</v>
      </c>
      <c r="B30" s="913"/>
      <c r="C30" s="913"/>
      <c r="D30" s="913"/>
      <c r="E30" s="913"/>
      <c r="F30" s="913"/>
      <c r="G30" s="913"/>
      <c r="H30" s="913"/>
      <c r="I30" s="913"/>
      <c r="J30" s="913"/>
      <c r="K30" s="913"/>
      <c r="L30" s="913"/>
      <c r="M30" s="913"/>
      <c r="N30" s="913"/>
      <c r="O30" s="913"/>
      <c r="P30" s="913"/>
      <c r="Q30" s="913"/>
      <c r="R30" s="913"/>
      <c r="S30" s="913"/>
    </row>
    <row r="31" spans="1:19" x14ac:dyDescent="0.2">
      <c r="A31" s="912" t="s">
        <v>266</v>
      </c>
      <c r="B31" s="913"/>
      <c r="C31" s="913"/>
      <c r="D31" s="913"/>
      <c r="E31" s="913"/>
      <c r="F31" s="913"/>
      <c r="G31" s="913"/>
      <c r="H31" s="913"/>
      <c r="I31" s="913"/>
      <c r="J31" s="913"/>
      <c r="K31" s="913"/>
      <c r="L31" s="913"/>
      <c r="M31" s="913"/>
      <c r="N31" s="913"/>
      <c r="O31" s="913"/>
      <c r="P31" s="913"/>
      <c r="Q31" s="913"/>
      <c r="R31" s="913"/>
      <c r="S31" s="913"/>
    </row>
  </sheetData>
  <mergeCells count="15">
    <mergeCell ref="A2:S2"/>
    <mergeCell ref="A5:B5"/>
    <mergeCell ref="A6:B6"/>
    <mergeCell ref="A7:B7"/>
    <mergeCell ref="A13:B13"/>
    <mergeCell ref="A8:B8"/>
    <mergeCell ref="A9:B9"/>
    <mergeCell ref="A10:B10"/>
    <mergeCell ref="A11:B11"/>
    <mergeCell ref="A12:B12"/>
    <mergeCell ref="A14:B14"/>
    <mergeCell ref="A15:B15"/>
    <mergeCell ref="A18:S18"/>
    <mergeCell ref="A31:S31"/>
    <mergeCell ref="A30:S30"/>
  </mergeCells>
  <hyperlinks>
    <hyperlink ref="A30" r:id="rId1" display="https://www.dcceew.gov.au/climate-change/publications/national-greenhouse-accounts-factors-2023" xr:uid="{7C341C62-40F4-4F90-8E87-32C94D06FCF7}"/>
    <hyperlink ref="A18" location="'Table 1'!A27" display="bookmark3" xr:uid="{49E31982-1BBD-4234-932E-7DE0427431D0}"/>
    <hyperlink ref="A2:S2" r:id="rId2" display="https://www.dcceew.gov.au/climate-change/emissions-reporting/projecting-emissions" xr:uid="{E6AE115A-DF2C-4995-9E6E-E8CC629F2ED1}"/>
    <hyperlink ref="A31" r:id="rId3" display="https://www.dcceew.gov.au/climate-change/publications/national-greenhouse-accounts-factors-2023" xr:uid="{4A62DC98-6300-4026-B8F4-24137011DB8B}"/>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ECEBC-C26E-4F43-9170-9CA882D9BEB3}">
  <sheetPr codeName="Sheet14"/>
  <dimension ref="A1:B26"/>
  <sheetViews>
    <sheetView workbookViewId="0">
      <selection activeCell="J14" sqref="J14"/>
    </sheetView>
  </sheetViews>
  <sheetFormatPr defaultRowHeight="15" x14ac:dyDescent="0.25"/>
  <cols>
    <col min="1" max="1" width="10.5703125" customWidth="1"/>
    <col min="2" max="2" width="97.28515625" customWidth="1"/>
  </cols>
  <sheetData>
    <row r="1" spans="1:2" x14ac:dyDescent="0.25">
      <c r="A1" s="116" t="s">
        <v>267</v>
      </c>
      <c r="B1" s="117" t="s">
        <v>268</v>
      </c>
    </row>
    <row r="2" spans="1:2" x14ac:dyDescent="0.25">
      <c r="A2" s="118" t="s">
        <v>20</v>
      </c>
      <c r="B2" s="2" t="s">
        <v>269</v>
      </c>
    </row>
    <row r="3" spans="1:2" x14ac:dyDescent="0.25">
      <c r="A3" s="118" t="s">
        <v>61</v>
      </c>
      <c r="B3" s="119" t="s">
        <v>270</v>
      </c>
    </row>
    <row r="4" spans="1:2" x14ac:dyDescent="0.25">
      <c r="A4" s="120" t="s">
        <v>271</v>
      </c>
      <c r="B4" s="119" t="s">
        <v>272</v>
      </c>
    </row>
    <row r="5" spans="1:2" x14ac:dyDescent="0.25">
      <c r="A5" s="310" t="s">
        <v>273</v>
      </c>
      <c r="B5" s="121" t="s">
        <v>274</v>
      </c>
    </row>
    <row r="6" spans="1:2" x14ac:dyDescent="0.25">
      <c r="A6" s="311" t="s">
        <v>275</v>
      </c>
      <c r="B6" s="122" t="s">
        <v>276</v>
      </c>
    </row>
    <row r="7" spans="1:2" x14ac:dyDescent="0.25">
      <c r="A7" s="310" t="s">
        <v>277</v>
      </c>
      <c r="B7" s="121" t="s">
        <v>278</v>
      </c>
    </row>
    <row r="8" spans="1:2" x14ac:dyDescent="0.25">
      <c r="A8" s="123" t="s">
        <v>279</v>
      </c>
      <c r="B8" s="119" t="s">
        <v>280</v>
      </c>
    </row>
    <row r="9" spans="1:2" x14ac:dyDescent="0.25">
      <c r="A9" s="123" t="s">
        <v>25</v>
      </c>
      <c r="B9" s="2" t="s">
        <v>281</v>
      </c>
    </row>
    <row r="10" spans="1:2" x14ac:dyDescent="0.25">
      <c r="A10" s="123" t="s">
        <v>282</v>
      </c>
      <c r="B10" s="119" t="s">
        <v>283</v>
      </c>
    </row>
    <row r="11" spans="1:2" x14ac:dyDescent="0.25">
      <c r="A11" s="123" t="s">
        <v>284</v>
      </c>
      <c r="B11" s="119" t="s">
        <v>285</v>
      </c>
    </row>
    <row r="12" spans="1:2" x14ac:dyDescent="0.25">
      <c r="A12" s="118" t="s">
        <v>55</v>
      </c>
      <c r="B12" s="2" t="s">
        <v>286</v>
      </c>
    </row>
    <row r="13" spans="1:2" x14ac:dyDescent="0.25">
      <c r="A13" s="123" t="s">
        <v>22</v>
      </c>
      <c r="B13" s="119" t="s">
        <v>287</v>
      </c>
    </row>
    <row r="14" spans="1:2" x14ac:dyDescent="0.25">
      <c r="A14" s="123" t="s">
        <v>23</v>
      </c>
      <c r="B14" s="119" t="s">
        <v>288</v>
      </c>
    </row>
    <row r="15" spans="1:2" x14ac:dyDescent="0.25">
      <c r="A15" s="123" t="s">
        <v>289</v>
      </c>
      <c r="B15" s="25" t="s">
        <v>290</v>
      </c>
    </row>
    <row r="16" spans="1:2" x14ac:dyDescent="0.25">
      <c r="A16" s="123" t="s">
        <v>291</v>
      </c>
      <c r="B16" s="119" t="s">
        <v>292</v>
      </c>
    </row>
    <row r="17" spans="1:2" x14ac:dyDescent="0.25">
      <c r="A17" s="123" t="s">
        <v>293</v>
      </c>
      <c r="B17" s="119" t="s">
        <v>294</v>
      </c>
    </row>
    <row r="18" spans="1:2" x14ac:dyDescent="0.25">
      <c r="A18" s="123" t="s">
        <v>295</v>
      </c>
      <c r="B18" s="119" t="s">
        <v>296</v>
      </c>
    </row>
    <row r="19" spans="1:2" x14ac:dyDescent="0.25">
      <c r="A19" s="123" t="s">
        <v>297</v>
      </c>
      <c r="B19" s="119" t="s">
        <v>298</v>
      </c>
    </row>
    <row r="20" spans="1:2" ht="30" x14ac:dyDescent="0.25">
      <c r="A20" s="123" t="s">
        <v>299</v>
      </c>
      <c r="B20" s="119" t="s">
        <v>300</v>
      </c>
    </row>
    <row r="21" spans="1:2" x14ac:dyDescent="0.25">
      <c r="A21" s="123" t="s">
        <v>301</v>
      </c>
      <c r="B21" s="119" t="s">
        <v>302</v>
      </c>
    </row>
    <row r="22" spans="1:2" x14ac:dyDescent="0.25">
      <c r="A22" s="123" t="s">
        <v>303</v>
      </c>
      <c r="B22" s="124" t="s">
        <v>304</v>
      </c>
    </row>
    <row r="23" spans="1:2" x14ac:dyDescent="0.25">
      <c r="A23" s="123" t="s">
        <v>305</v>
      </c>
      <c r="B23" s="119" t="s">
        <v>306</v>
      </c>
    </row>
    <row r="24" spans="1:2" x14ac:dyDescent="0.25">
      <c r="A24" s="123" t="s">
        <v>29</v>
      </c>
      <c r="B24" s="125" t="s">
        <v>307</v>
      </c>
    </row>
    <row r="25" spans="1:2" x14ac:dyDescent="0.25">
      <c r="A25" s="118" t="s">
        <v>54</v>
      </c>
      <c r="B25" s="2" t="s">
        <v>308</v>
      </c>
    </row>
    <row r="26" spans="1:2" ht="15.75" thickBot="1" x14ac:dyDescent="0.3">
      <c r="A26" s="126" t="s">
        <v>51</v>
      </c>
      <c r="B26" s="32" t="s">
        <v>309</v>
      </c>
    </row>
  </sheetData>
  <sortState xmlns:xlrd2="http://schemas.microsoft.com/office/spreadsheetml/2017/richdata2" ref="A2:B26">
    <sortCondition ref="A1"/>
  </sortState>
  <hyperlinks>
    <hyperlink ref="B24" r:id="rId1" xr:uid="{B0596CEB-B511-4485-BE31-072D254D021F}"/>
    <hyperlink ref="B5" r:id="rId2" xr:uid="{834F369C-2CA0-4221-B10A-3A6B9D431A3B}"/>
    <hyperlink ref="B22" r:id="rId3" xr:uid="{DF26CD6E-5A5E-4D88-ACCD-55DAF28910AA}"/>
    <hyperlink ref="B15" r:id="rId4" xr:uid="{C30730AB-0AFD-44E6-9535-6F15D2CD7605}"/>
    <hyperlink ref="B7" r:id="rId5" xr:uid="{7820335C-424D-4E3D-8192-D40AF8AAB27E}"/>
  </hyperlinks>
  <pageMargins left="0.7" right="0.7" top="0.75" bottom="0.75" header="0.3" footer="0.3"/>
  <headerFooter>
    <oddHeader>&amp;C&amp;"Calibri"&amp;10&amp;KFF0000 OFFICIAL&amp;1#_x000D_</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C621D-0EB9-4208-A57A-9E43478ABDA1}">
  <sheetPr codeName="Sheet6"/>
  <dimension ref="A1:BH91"/>
  <sheetViews>
    <sheetView zoomScaleNormal="100" workbookViewId="0">
      <pane ySplit="3" topLeftCell="A4" activePane="bottomLeft" state="frozen"/>
      <selection pane="bottomLeft" activeCell="F28" sqref="F28"/>
    </sheetView>
  </sheetViews>
  <sheetFormatPr defaultRowHeight="15" x14ac:dyDescent="0.25"/>
  <cols>
    <col min="1" max="1" width="4.28515625" customWidth="1"/>
    <col min="2" max="2" width="52.140625" customWidth="1"/>
    <col min="3" max="3" width="14.28515625" customWidth="1"/>
    <col min="4" max="4" width="12.7109375" customWidth="1"/>
    <col min="5" max="5" width="12.85546875" customWidth="1"/>
    <col min="6" max="6" width="12.7109375" customWidth="1"/>
    <col min="7" max="7" width="71.85546875" customWidth="1"/>
    <col min="8" max="8" width="5.28515625" customWidth="1"/>
    <col min="9" max="9" width="6.140625" customWidth="1"/>
    <col min="10" max="12" width="5.28515625" customWidth="1"/>
    <col min="13" max="13" width="7.140625" customWidth="1"/>
    <col min="14" max="16" width="5.28515625" customWidth="1"/>
    <col min="17" max="17" width="7.5703125" customWidth="1"/>
    <col min="18" max="60" width="5.28515625" customWidth="1"/>
  </cols>
  <sheetData>
    <row r="1" spans="1:60" ht="19.5" thickBot="1" x14ac:dyDescent="0.3">
      <c r="G1" s="734" t="s">
        <v>173</v>
      </c>
      <c r="H1" s="341" t="s">
        <v>174</v>
      </c>
    </row>
    <row r="2" spans="1:60" ht="21.75" thickBot="1" x14ac:dyDescent="0.3">
      <c r="A2" s="459" t="s">
        <v>316</v>
      </c>
      <c r="B2" s="91"/>
      <c r="G2" s="735">
        <f>Cashflow!$A$1</f>
        <v>0</v>
      </c>
      <c r="H2" s="319" cm="1">
        <f t="array" ref="H2:BH2">Cashflow!$M$1:$BM$1</f>
        <v>0</v>
      </c>
      <c r="I2" s="319">
        <v>1</v>
      </c>
      <c r="J2" s="319">
        <v>2</v>
      </c>
      <c r="K2" s="319">
        <v>3</v>
      </c>
      <c r="L2" s="319">
        <v>4</v>
      </c>
      <c r="M2" s="319">
        <v>5</v>
      </c>
      <c r="N2" s="319">
        <v>6</v>
      </c>
      <c r="O2" s="319">
        <v>7</v>
      </c>
      <c r="P2" s="319">
        <v>8</v>
      </c>
      <c r="Q2" s="319">
        <v>9</v>
      </c>
      <c r="R2" s="319">
        <v>10</v>
      </c>
      <c r="S2" s="319">
        <v>11</v>
      </c>
      <c r="T2" s="319">
        <v>12</v>
      </c>
      <c r="U2" s="319">
        <v>13</v>
      </c>
      <c r="V2" s="319">
        <v>14</v>
      </c>
      <c r="W2" s="319">
        <v>15</v>
      </c>
      <c r="X2" s="319">
        <v>16</v>
      </c>
      <c r="Y2" s="319">
        <v>17</v>
      </c>
      <c r="Z2" s="319">
        <v>18</v>
      </c>
      <c r="AA2" s="319">
        <v>19</v>
      </c>
      <c r="AB2" s="319">
        <v>20</v>
      </c>
      <c r="AC2" s="319">
        <v>21</v>
      </c>
      <c r="AD2" s="319">
        <v>22</v>
      </c>
      <c r="AE2" s="319">
        <v>23</v>
      </c>
      <c r="AF2" s="319">
        <v>24</v>
      </c>
      <c r="AG2" s="319">
        <v>25</v>
      </c>
      <c r="AH2" s="319">
        <v>26</v>
      </c>
      <c r="AI2" s="319">
        <v>27</v>
      </c>
      <c r="AJ2" s="319">
        <v>28</v>
      </c>
      <c r="AK2" s="319">
        <v>29</v>
      </c>
      <c r="AL2" s="319">
        <v>30</v>
      </c>
      <c r="AM2" s="319">
        <v>31</v>
      </c>
      <c r="AN2" s="319">
        <v>32</v>
      </c>
      <c r="AO2" s="319">
        <v>33</v>
      </c>
      <c r="AP2" s="319">
        <v>34</v>
      </c>
      <c r="AQ2" s="319">
        <v>35</v>
      </c>
      <c r="AR2" s="319">
        <v>36</v>
      </c>
      <c r="AS2" s="319">
        <v>37</v>
      </c>
      <c r="AT2" s="319">
        <v>38</v>
      </c>
      <c r="AU2" s="319">
        <v>39</v>
      </c>
      <c r="AV2" s="319">
        <v>40</v>
      </c>
      <c r="AW2" s="319">
        <v>41</v>
      </c>
      <c r="AX2" s="319">
        <v>42</v>
      </c>
      <c r="AY2" s="319">
        <v>43</v>
      </c>
      <c r="AZ2" s="319">
        <v>44</v>
      </c>
      <c r="BA2" s="319">
        <v>45</v>
      </c>
      <c r="BB2" s="319">
        <v>46</v>
      </c>
      <c r="BC2" s="319">
        <v>47</v>
      </c>
      <c r="BD2" s="319">
        <v>48</v>
      </c>
      <c r="BE2" s="319">
        <v>49</v>
      </c>
      <c r="BF2" s="319">
        <v>50</v>
      </c>
      <c r="BG2" s="319">
        <v>51</v>
      </c>
      <c r="BH2" s="319">
        <v>52</v>
      </c>
    </row>
    <row r="3" spans="1:60" ht="38.25" thickBot="1" x14ac:dyDescent="0.3">
      <c r="A3" s="832" t="s">
        <v>112</v>
      </c>
      <c r="B3" s="833"/>
      <c r="C3" s="549" t="s">
        <v>15</v>
      </c>
      <c r="D3" s="550" t="s">
        <v>175</v>
      </c>
      <c r="E3" s="550" t="s">
        <v>176</v>
      </c>
      <c r="F3" s="550" t="s">
        <v>177</v>
      </c>
      <c r="G3" s="551" t="s">
        <v>117</v>
      </c>
      <c r="H3" s="548" cm="1">
        <f t="array" ref="H3:BH3">Cashflow!$M$2:$BM$2</f>
        <v>46568</v>
      </c>
      <c r="I3" s="333">
        <v>46934</v>
      </c>
      <c r="J3" s="333">
        <v>47299</v>
      </c>
      <c r="K3" s="333">
        <v>47664</v>
      </c>
      <c r="L3" s="333">
        <v>48029</v>
      </c>
      <c r="M3" s="333">
        <v>48395</v>
      </c>
      <c r="N3" s="333">
        <v>48760</v>
      </c>
      <c r="O3" s="333">
        <v>49125</v>
      </c>
      <c r="P3" s="333">
        <v>49490</v>
      </c>
      <c r="Q3" s="333">
        <v>49856</v>
      </c>
      <c r="R3" s="333">
        <v>50221</v>
      </c>
      <c r="S3" s="333">
        <v>50586</v>
      </c>
      <c r="T3" s="333">
        <v>50951</v>
      </c>
      <c r="U3" s="333">
        <v>51317</v>
      </c>
      <c r="V3" s="333">
        <v>51682</v>
      </c>
      <c r="W3" s="333">
        <v>52047</v>
      </c>
      <c r="X3" s="333">
        <v>52412</v>
      </c>
      <c r="Y3" s="333">
        <v>52778</v>
      </c>
      <c r="Z3" s="333">
        <v>53143</v>
      </c>
      <c r="AA3" s="333">
        <v>53508</v>
      </c>
      <c r="AB3" s="333">
        <v>53873</v>
      </c>
      <c r="AC3" s="333">
        <v>54239</v>
      </c>
      <c r="AD3" s="333">
        <v>54604</v>
      </c>
      <c r="AE3" s="333">
        <v>54969</v>
      </c>
      <c r="AF3" s="333">
        <v>55334</v>
      </c>
      <c r="AG3" s="333">
        <v>55700</v>
      </c>
      <c r="AH3" s="333">
        <v>56065</v>
      </c>
      <c r="AI3" s="333">
        <v>56430</v>
      </c>
      <c r="AJ3" s="333">
        <v>56795</v>
      </c>
      <c r="AK3" s="333">
        <v>57161</v>
      </c>
      <c r="AL3" s="333">
        <v>57526</v>
      </c>
      <c r="AM3" s="333">
        <v>57891</v>
      </c>
      <c r="AN3" s="333">
        <v>58256</v>
      </c>
      <c r="AO3" s="333">
        <v>58622</v>
      </c>
      <c r="AP3" s="333">
        <v>58987</v>
      </c>
      <c r="AQ3" s="333">
        <v>59352</v>
      </c>
      <c r="AR3" s="333">
        <v>59717</v>
      </c>
      <c r="AS3" s="333">
        <v>60083</v>
      </c>
      <c r="AT3" s="333">
        <v>60448</v>
      </c>
      <c r="AU3" s="333">
        <v>60813</v>
      </c>
      <c r="AV3" s="333">
        <v>61178</v>
      </c>
      <c r="AW3" s="333">
        <v>61544</v>
      </c>
      <c r="AX3" s="333">
        <v>61909</v>
      </c>
      <c r="AY3" s="333">
        <v>62274</v>
      </c>
      <c r="AZ3" s="333">
        <v>62639</v>
      </c>
      <c r="BA3" s="333">
        <v>63005</v>
      </c>
      <c r="BB3" s="333">
        <v>63370</v>
      </c>
      <c r="BC3" s="333">
        <v>63735</v>
      </c>
      <c r="BD3" s="333">
        <v>64100</v>
      </c>
      <c r="BE3" s="333">
        <v>64466</v>
      </c>
      <c r="BF3" s="333">
        <v>64831</v>
      </c>
      <c r="BG3" s="333">
        <v>65196</v>
      </c>
      <c r="BH3" s="333">
        <v>65561</v>
      </c>
    </row>
    <row r="4" spans="1:60" ht="18.75" x14ac:dyDescent="0.25">
      <c r="A4" s="134" t="s">
        <v>178</v>
      </c>
      <c r="B4" s="646"/>
      <c r="C4" s="647"/>
      <c r="D4" s="648"/>
      <c r="E4" s="648"/>
      <c r="F4" s="648"/>
      <c r="G4" s="649"/>
      <c r="H4" s="171"/>
      <c r="I4" s="334"/>
      <c r="J4" s="334"/>
      <c r="K4" s="334"/>
      <c r="L4" s="334"/>
      <c r="M4" s="334"/>
      <c r="N4" s="334"/>
      <c r="O4" s="334"/>
      <c r="P4" s="334"/>
      <c r="Q4" s="334"/>
      <c r="R4" s="334"/>
      <c r="S4" s="334"/>
      <c r="T4" s="334"/>
      <c r="U4" s="334"/>
      <c r="V4" s="334"/>
      <c r="W4" s="334"/>
      <c r="X4" s="334"/>
      <c r="Y4" s="334"/>
      <c r="Z4" s="334"/>
      <c r="AA4" s="334"/>
      <c r="AB4" s="334"/>
      <c r="AC4" s="334"/>
      <c r="AD4" s="334"/>
      <c r="AE4" s="334"/>
      <c r="AF4" s="334"/>
      <c r="AG4" s="334"/>
      <c r="AH4" s="334"/>
      <c r="AI4" s="334"/>
      <c r="AJ4" s="334"/>
      <c r="AK4" s="334"/>
      <c r="AL4" s="334"/>
      <c r="AM4" s="334"/>
      <c r="AN4" s="334"/>
      <c r="AO4" s="334"/>
      <c r="AP4" s="334"/>
      <c r="AQ4" s="334"/>
      <c r="AR4" s="334"/>
      <c r="AS4" s="334"/>
      <c r="AT4" s="334"/>
      <c r="AU4" s="334"/>
      <c r="AV4" s="334"/>
      <c r="AW4" s="334"/>
      <c r="AX4" s="334"/>
      <c r="AY4" s="334"/>
      <c r="AZ4" s="334"/>
      <c r="BA4" s="334"/>
      <c r="BB4" s="334"/>
      <c r="BC4" s="334"/>
      <c r="BD4" s="334"/>
      <c r="BE4" s="334"/>
      <c r="BF4" s="334"/>
      <c r="BG4" s="334"/>
      <c r="BH4" s="335"/>
    </row>
    <row r="5" spans="1:60" ht="15" customHeight="1" x14ac:dyDescent="0.25">
      <c r="A5" s="461"/>
      <c r="B5" s="598" t="e">
        <f>"Investment threshold/hurdle rate (WACC = "&amp;TEXT(Funding!D20,"#0.00%"&amp;")")</f>
        <v>#DIV/0!</v>
      </c>
      <c r="C5" s="96" t="s">
        <v>36</v>
      </c>
      <c r="D5" s="919"/>
      <c r="E5" s="15"/>
      <c r="F5" s="645" cm="1">
        <f t="array" ref="F5">IF(H5&lt;&gt;"", INDEX(H5:BH5, $G$2+1), IF(E5="", D5, E5))</f>
        <v>0</v>
      </c>
      <c r="G5" s="615"/>
      <c r="H5" s="170"/>
      <c r="I5" s="331"/>
      <c r="J5" s="331"/>
      <c r="K5" s="331"/>
      <c r="L5" s="331"/>
      <c r="M5" s="331"/>
      <c r="N5" s="331"/>
      <c r="O5" s="331"/>
      <c r="P5" s="331"/>
      <c r="Q5" s="331"/>
      <c r="R5" s="331"/>
      <c r="S5" s="331"/>
      <c r="T5" s="331"/>
      <c r="U5" s="331"/>
      <c r="V5" s="331"/>
      <c r="W5" s="331"/>
      <c r="X5" s="331"/>
      <c r="Y5" s="331"/>
      <c r="Z5" s="331"/>
      <c r="AA5" s="331"/>
      <c r="AB5" s="331"/>
      <c r="AC5" s="331"/>
      <c r="AD5" s="331"/>
      <c r="AE5" s="331"/>
      <c r="AF5" s="331"/>
      <c r="AG5" s="331"/>
      <c r="AH5" s="331"/>
      <c r="AI5" s="331"/>
      <c r="AJ5" s="331"/>
      <c r="AK5" s="331"/>
      <c r="AL5" s="331"/>
      <c r="AM5" s="331"/>
      <c r="AN5" s="331"/>
      <c r="AO5" s="331"/>
      <c r="AP5" s="331"/>
      <c r="AQ5" s="331"/>
      <c r="AR5" s="331"/>
      <c r="AS5" s="331"/>
      <c r="AT5" s="331"/>
      <c r="AU5" s="331"/>
      <c r="AV5" s="331"/>
      <c r="AW5" s="331"/>
      <c r="AX5" s="331"/>
      <c r="AY5" s="331"/>
      <c r="AZ5" s="331"/>
      <c r="BA5" s="331"/>
      <c r="BB5" s="331"/>
      <c r="BC5" s="331"/>
      <c r="BD5" s="331"/>
      <c r="BE5" s="331"/>
      <c r="BF5" s="331"/>
      <c r="BG5" s="331"/>
      <c r="BH5" s="336"/>
    </row>
    <row r="6" spans="1:60" x14ac:dyDescent="0.25">
      <c r="A6" s="461"/>
      <c r="B6" s="598" t="e">
        <f>"Discount rate for NPV (WACC = "&amp;TEXT(Funding!D20,"#0.00%"&amp;")")</f>
        <v>#DIV/0!</v>
      </c>
      <c r="C6" s="96" t="s">
        <v>36</v>
      </c>
      <c r="D6" s="259"/>
      <c r="E6" s="15"/>
      <c r="F6" s="10" cm="1">
        <f t="array" ref="F6">IF(H6&lt;&gt;"", INDEX(H6:BH6, $G$2+1), IF(E6="", D6, E6))</f>
        <v>0</v>
      </c>
      <c r="G6" s="614"/>
      <c r="H6" s="170"/>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331"/>
      <c r="AY6" s="331"/>
      <c r="AZ6" s="331"/>
      <c r="BA6" s="331"/>
      <c r="BB6" s="331"/>
      <c r="BC6" s="331"/>
      <c r="BD6" s="331"/>
      <c r="BE6" s="331"/>
      <c r="BF6" s="331"/>
      <c r="BG6" s="331"/>
      <c r="BH6" s="336"/>
    </row>
    <row r="7" spans="1:60" x14ac:dyDescent="0.25">
      <c r="A7" s="461"/>
      <c r="B7" s="591" t="s">
        <v>179</v>
      </c>
      <c r="C7" s="96" t="s">
        <v>20</v>
      </c>
      <c r="D7" s="192">
        <f>Funding!B5</f>
        <v>0</v>
      </c>
      <c r="E7" s="130"/>
      <c r="F7" s="30" cm="1">
        <f t="array" ref="F7">IF(H7&lt;&gt;"", INDEX(H7:BH7, $G$2+1), IF(E7="", D7, E7))</f>
        <v>0</v>
      </c>
      <c r="G7" s="615"/>
      <c r="H7" s="170"/>
      <c r="I7" s="331"/>
      <c r="J7" s="331"/>
      <c r="K7" s="331"/>
      <c r="L7" s="331"/>
      <c r="M7" s="331"/>
      <c r="N7" s="331"/>
      <c r="O7" s="331"/>
      <c r="P7" s="331"/>
      <c r="Q7" s="331"/>
      <c r="R7" s="331"/>
      <c r="S7" s="331"/>
      <c r="T7" s="331"/>
      <c r="U7" s="331"/>
      <c r="V7" s="331"/>
      <c r="W7" s="331"/>
      <c r="X7" s="331"/>
      <c r="Y7" s="331"/>
      <c r="Z7" s="331"/>
      <c r="AA7" s="331"/>
      <c r="AB7" s="331"/>
      <c r="AC7" s="331"/>
      <c r="AD7" s="331"/>
      <c r="AE7" s="331"/>
      <c r="AF7" s="331"/>
      <c r="AG7" s="331"/>
      <c r="AH7" s="331"/>
      <c r="AI7" s="331"/>
      <c r="AJ7" s="331"/>
      <c r="AK7" s="331"/>
      <c r="AL7" s="331"/>
      <c r="AM7" s="331"/>
      <c r="AN7" s="331"/>
      <c r="AO7" s="331"/>
      <c r="AP7" s="331"/>
      <c r="AQ7" s="331"/>
      <c r="AR7" s="331"/>
      <c r="AS7" s="331"/>
      <c r="AT7" s="331"/>
      <c r="AU7" s="331"/>
      <c r="AV7" s="331"/>
      <c r="AW7" s="331"/>
      <c r="AX7" s="331"/>
      <c r="AY7" s="331"/>
      <c r="AZ7" s="331"/>
      <c r="BA7" s="331"/>
      <c r="BB7" s="331"/>
      <c r="BC7" s="331"/>
      <c r="BD7" s="331"/>
      <c r="BE7" s="331"/>
      <c r="BF7" s="331"/>
      <c r="BG7" s="331"/>
      <c r="BH7" s="336"/>
    </row>
    <row r="8" spans="1:60" x14ac:dyDescent="0.25">
      <c r="A8" s="461"/>
      <c r="B8" s="599" t="s">
        <v>180</v>
      </c>
      <c r="C8" s="183" t="s">
        <v>36</v>
      </c>
      <c r="D8" s="5">
        <v>0.1</v>
      </c>
      <c r="E8" s="5"/>
      <c r="F8" s="354" cm="1">
        <f t="array" ref="F8">IF(H8&lt;&gt;"", INDEX(H8:BH8, $G$2+1), IF(E8="", D8, E8))</f>
        <v>0.1</v>
      </c>
      <c r="G8" s="616" t="s">
        <v>181</v>
      </c>
      <c r="H8" s="170"/>
      <c r="I8" s="331"/>
      <c r="J8" s="331"/>
      <c r="K8" s="331"/>
      <c r="L8" s="331"/>
      <c r="M8" s="331"/>
      <c r="N8" s="331"/>
      <c r="O8" s="331"/>
      <c r="P8" s="331"/>
      <c r="Q8" s="331"/>
      <c r="R8" s="331"/>
      <c r="S8" s="331"/>
      <c r="T8" s="331"/>
      <c r="U8" s="331"/>
      <c r="V8" s="331"/>
      <c r="W8" s="331"/>
      <c r="X8" s="331"/>
      <c r="Y8" s="331"/>
      <c r="Z8" s="331"/>
      <c r="AA8" s="331"/>
      <c r="AB8" s="331"/>
      <c r="AC8" s="331"/>
      <c r="AD8" s="331"/>
      <c r="AE8" s="331"/>
      <c r="AF8" s="331"/>
      <c r="AG8" s="331"/>
      <c r="AH8" s="331"/>
      <c r="AI8" s="331"/>
      <c r="AJ8" s="331"/>
      <c r="AK8" s="331"/>
      <c r="AL8" s="331"/>
      <c r="AM8" s="331"/>
      <c r="AN8" s="331"/>
      <c r="AO8" s="331"/>
      <c r="AP8" s="331"/>
      <c r="AQ8" s="331"/>
      <c r="AR8" s="331"/>
      <c r="AS8" s="331"/>
      <c r="AT8" s="331"/>
      <c r="AU8" s="331"/>
      <c r="AV8" s="331"/>
      <c r="AW8" s="331"/>
      <c r="AX8" s="331"/>
      <c r="AY8" s="331"/>
      <c r="AZ8" s="331"/>
      <c r="BA8" s="331"/>
      <c r="BB8" s="331"/>
      <c r="BC8" s="331"/>
      <c r="BD8" s="331"/>
      <c r="BE8" s="331"/>
      <c r="BF8" s="331"/>
      <c r="BG8" s="331"/>
      <c r="BH8" s="336"/>
    </row>
    <row r="9" spans="1:60" x14ac:dyDescent="0.25">
      <c r="A9" s="461"/>
      <c r="B9" s="600" t="s">
        <v>182</v>
      </c>
      <c r="C9" s="182"/>
      <c r="D9" s="74">
        <v>46296</v>
      </c>
      <c r="E9" s="74"/>
      <c r="F9" s="355" cm="1">
        <f t="array" ref="F9">IF(H9&lt;&gt;"", INDEX(H9:BH9, $G$2+1), IF(E9="", D9, E9))</f>
        <v>46296</v>
      </c>
      <c r="G9" s="615" t="s">
        <v>183</v>
      </c>
      <c r="H9" s="170"/>
      <c r="I9" s="331"/>
      <c r="J9" s="331"/>
      <c r="K9" s="331"/>
      <c r="L9" s="331"/>
      <c r="M9" s="331"/>
      <c r="N9" s="331"/>
      <c r="O9" s="331"/>
      <c r="P9" s="331"/>
      <c r="Q9" s="331"/>
      <c r="R9" s="331"/>
      <c r="S9" s="331"/>
      <c r="T9" s="331"/>
      <c r="U9" s="331"/>
      <c r="V9" s="331"/>
      <c r="W9" s="331"/>
      <c r="X9" s="331"/>
      <c r="Y9" s="331"/>
      <c r="Z9" s="331"/>
      <c r="AA9" s="331"/>
      <c r="AB9" s="331"/>
      <c r="AC9" s="331"/>
      <c r="AD9" s="331"/>
      <c r="AE9" s="331"/>
      <c r="AF9" s="331"/>
      <c r="AG9" s="331"/>
      <c r="AH9" s="331"/>
      <c r="AI9" s="331"/>
      <c r="AJ9" s="331"/>
      <c r="AK9" s="331"/>
      <c r="AL9" s="331"/>
      <c r="AM9" s="331"/>
      <c r="AN9" s="331"/>
      <c r="AO9" s="331"/>
      <c r="AP9" s="331"/>
      <c r="AQ9" s="331"/>
      <c r="AR9" s="331"/>
      <c r="AS9" s="331"/>
      <c r="AT9" s="331"/>
      <c r="AU9" s="331"/>
      <c r="AV9" s="331"/>
      <c r="AW9" s="331"/>
      <c r="AX9" s="331"/>
      <c r="AY9" s="331"/>
      <c r="AZ9" s="331"/>
      <c r="BA9" s="331"/>
      <c r="BB9" s="331"/>
      <c r="BC9" s="331"/>
      <c r="BD9" s="331"/>
      <c r="BE9" s="331"/>
      <c r="BF9" s="331"/>
      <c r="BG9" s="331"/>
      <c r="BH9" s="336"/>
    </row>
    <row r="10" spans="1:60" x14ac:dyDescent="0.25">
      <c r="A10" s="461"/>
      <c r="B10" s="599" t="s">
        <v>184</v>
      </c>
      <c r="C10" s="247">
        <f>DATE(YEAR(D9),F10,1)</f>
        <v>46204</v>
      </c>
      <c r="D10" s="6">
        <v>7</v>
      </c>
      <c r="E10" s="6"/>
      <c r="F10" s="8" cm="1">
        <f t="array" ref="F10">IF(H10&lt;&gt;"", INDEX(H10:BH10, $G$2+1), IF(E10="", D10, E10))</f>
        <v>7</v>
      </c>
      <c r="G10" s="616" t="s">
        <v>185</v>
      </c>
      <c r="H10" s="170"/>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331"/>
      <c r="AY10" s="331"/>
      <c r="AZ10" s="331"/>
      <c r="BA10" s="331"/>
      <c r="BB10" s="331"/>
      <c r="BC10" s="331"/>
      <c r="BD10" s="331"/>
      <c r="BE10" s="331"/>
      <c r="BF10" s="331"/>
      <c r="BG10" s="331"/>
      <c r="BH10" s="336"/>
    </row>
    <row r="11" spans="1:60" ht="15" customHeight="1" x14ac:dyDescent="0.25">
      <c r="A11" s="461"/>
      <c r="B11" s="601" t="s">
        <v>121</v>
      </c>
      <c r="C11" s="346" t="s">
        <v>36</v>
      </c>
      <c r="D11" s="323">
        <v>2.5000000000000001E-2</v>
      </c>
      <c r="E11" s="322"/>
      <c r="F11" s="356" cm="1">
        <f t="array" ref="F11">IF(H11&lt;&gt;"", INDEX(H11:BH11, $G$2+1), IF(E11="", D11, E11))</f>
        <v>2.5000000000000001E-2</v>
      </c>
      <c r="G11" s="617" t="s">
        <v>186</v>
      </c>
      <c r="H11" s="552"/>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4"/>
      <c r="AW11" s="324"/>
      <c r="AX11" s="324"/>
      <c r="AY11" s="324"/>
      <c r="AZ11" s="324"/>
      <c r="BA11" s="324"/>
      <c r="BB11" s="324"/>
      <c r="BC11" s="324"/>
      <c r="BD11" s="324"/>
      <c r="BE11" s="324"/>
      <c r="BF11" s="324"/>
      <c r="BG11" s="324"/>
      <c r="BH11" s="325"/>
    </row>
    <row r="12" spans="1:60" ht="30" x14ac:dyDescent="0.25">
      <c r="A12" s="461"/>
      <c r="B12" s="600" t="s">
        <v>187</v>
      </c>
      <c r="C12" s="183" t="s">
        <v>153</v>
      </c>
      <c r="D12" s="6"/>
      <c r="E12" s="6"/>
      <c r="F12" s="8" cm="1">
        <f t="array" ref="F12">IF(H12&lt;&gt;"", INDEX(H12:BH12, $G$2+1), IF(E12="", D12, E12))</f>
        <v>0</v>
      </c>
      <c r="G12" s="615" t="s">
        <v>188</v>
      </c>
      <c r="H12" s="170"/>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N12" s="331"/>
      <c r="AO12" s="331"/>
      <c r="AP12" s="331"/>
      <c r="AQ12" s="331"/>
      <c r="AR12" s="331"/>
      <c r="AS12" s="331"/>
      <c r="AT12" s="331"/>
      <c r="AU12" s="331"/>
      <c r="AV12" s="331"/>
      <c r="AW12" s="331"/>
      <c r="AX12" s="331"/>
      <c r="AY12" s="331"/>
      <c r="AZ12" s="331"/>
      <c r="BA12" s="331"/>
      <c r="BB12" s="331"/>
      <c r="BC12" s="331"/>
      <c r="BD12" s="331"/>
      <c r="BE12" s="331"/>
      <c r="BF12" s="331"/>
      <c r="BG12" s="331"/>
      <c r="BH12" s="336"/>
    </row>
    <row r="13" spans="1:60" x14ac:dyDescent="0.25">
      <c r="A13" s="461"/>
      <c r="B13" s="599" t="s">
        <v>189</v>
      </c>
      <c r="C13" s="183" t="s">
        <v>190</v>
      </c>
      <c r="D13" s="332">
        <v>0.53</v>
      </c>
      <c r="E13" s="94"/>
      <c r="F13" s="357" cm="1">
        <f t="array" ref="F13">IF(H13&lt;&gt;"", INDEX(H13:BH13, $G$2+1), IF(E13="", D13, E13))</f>
        <v>0.53</v>
      </c>
      <c r="G13" s="618" t="s">
        <v>191</v>
      </c>
      <c r="H13" s="170"/>
      <c r="I13" s="331"/>
      <c r="J13" s="331"/>
      <c r="K13" s="331"/>
      <c r="L13" s="331"/>
      <c r="M13" s="331"/>
      <c r="N13" s="331"/>
      <c r="O13" s="331"/>
      <c r="P13" s="331"/>
      <c r="Q13" s="331"/>
      <c r="R13" s="331"/>
      <c r="S13" s="331"/>
      <c r="T13" s="331"/>
      <c r="U13" s="331"/>
      <c r="V13" s="331"/>
      <c r="W13" s="331"/>
      <c r="X13" s="331"/>
      <c r="Y13" s="331"/>
      <c r="Z13" s="331"/>
      <c r="AA13" s="331"/>
      <c r="AB13" s="331"/>
      <c r="AC13" s="331"/>
      <c r="AD13" s="331"/>
      <c r="AE13" s="331"/>
      <c r="AF13" s="331"/>
      <c r="AG13" s="331"/>
      <c r="AH13" s="331"/>
      <c r="AI13" s="331"/>
      <c r="AJ13" s="331"/>
      <c r="AK13" s="331"/>
      <c r="AL13" s="331"/>
      <c r="AM13" s="331"/>
      <c r="AN13" s="331"/>
      <c r="AO13" s="331"/>
      <c r="AP13" s="331"/>
      <c r="AQ13" s="331"/>
      <c r="AR13" s="331"/>
      <c r="AS13" s="331"/>
      <c r="AT13" s="331"/>
      <c r="AU13" s="331"/>
      <c r="AV13" s="331"/>
      <c r="AW13" s="331"/>
      <c r="AX13" s="331"/>
      <c r="AY13" s="331"/>
      <c r="AZ13" s="331"/>
      <c r="BA13" s="331"/>
      <c r="BB13" s="331"/>
      <c r="BC13" s="331"/>
      <c r="BD13" s="331"/>
      <c r="BE13" s="331"/>
      <c r="BF13" s="331"/>
      <c r="BG13" s="331"/>
      <c r="BH13" s="336"/>
    </row>
    <row r="14" spans="1:60" x14ac:dyDescent="0.25">
      <c r="A14" s="461"/>
      <c r="B14" s="599" t="s">
        <v>192</v>
      </c>
      <c r="C14" s="183" t="s">
        <v>190</v>
      </c>
      <c r="D14" s="332">
        <v>0.56259999999999999</v>
      </c>
      <c r="E14" s="332"/>
      <c r="F14" s="357" cm="1">
        <f t="array" ref="F14">IF(H14&lt;&gt;"", INDEX(H14:BH14, $G$2+1), IF(E14="", D14, E14))</f>
        <v>0.66</v>
      </c>
      <c r="G14" s="618" t="s">
        <v>193</v>
      </c>
      <c r="H14" s="162">
        <f>_xlfn.XLOOKUP(YEAR(H$3),'Grid emissions'!$C$19:$R$19,'Grid emissions'!$C$28:$R$28)</f>
        <v>0.66</v>
      </c>
      <c r="I14" s="162">
        <f>_xlfn.XLOOKUP(YEAR(I$3),'Grid emissions'!$C$19:$R$19,'Grid emissions'!$C$28:$R$28)</f>
        <v>0.64</v>
      </c>
      <c r="J14" s="162">
        <f>_xlfn.XLOOKUP(YEAR(J$3),'Grid emissions'!$C$19:$R$19,'Grid emissions'!$C$28:$R$28)</f>
        <v>0.62</v>
      </c>
      <c r="K14" s="162">
        <f>_xlfn.XLOOKUP(YEAR(K$3),'Grid emissions'!$C$19:$R$19,'Grid emissions'!$C$28:$R$28)</f>
        <v>0.6</v>
      </c>
      <c r="L14" s="162">
        <f>_xlfn.XLOOKUP(YEAR(L$3),'Grid emissions'!$C$19:$R$19,'Grid emissions'!$C$28:$R$28)</f>
        <v>0.55000000000000004</v>
      </c>
      <c r="M14" s="162">
        <f>_xlfn.XLOOKUP(YEAR(M$3),'Grid emissions'!$C$19:$R$19,'Grid emissions'!$C$28:$R$28)</f>
        <v>0.51</v>
      </c>
      <c r="N14" s="162">
        <f>_xlfn.XLOOKUP(YEAR(N$3),'Grid emissions'!$C$19:$R$19,'Grid emissions'!$C$28:$R$28)</f>
        <v>0.47</v>
      </c>
      <c r="O14" s="162">
        <f>_xlfn.XLOOKUP(YEAR(O$3),'Grid emissions'!$C$19:$R$19,'Grid emissions'!$C$28:$R$28)</f>
        <v>0.42</v>
      </c>
      <c r="P14" s="162">
        <f>_xlfn.XLOOKUP(YEAR(P$3),'Grid emissions'!$C$19:$R$19,'Grid emissions'!$C$28:$R$28)</f>
        <v>0.38</v>
      </c>
      <c r="Q14" s="162">
        <f>_xlfn.XLOOKUP(YEAR(Q$3),'Grid emissions'!$C$19:$R$19,'Grid emissions'!$C$28:$R$28)</f>
        <v>0.34</v>
      </c>
      <c r="R14" s="162">
        <f>_xlfn.XLOOKUP(YEAR(R$3),'Grid emissions'!$C$19:$R$19,'Grid emissions'!$C$28:$R$28)</f>
        <v>0.3</v>
      </c>
      <c r="S14" s="162">
        <f>_xlfn.XLOOKUP(YEAR(S$3),'Grid emissions'!$C$19:$R$19,'Grid emissions'!$C$28:$R$28)</f>
        <v>0.25</v>
      </c>
      <c r="T14" s="162">
        <f>_xlfn.XLOOKUP(YEAR(T$3),'Grid emissions'!$C$19:$R$19,'Grid emissions'!$C$28:$R$28)</f>
        <v>0.19</v>
      </c>
      <c r="U14" s="162">
        <f>_xlfn.XLOOKUP(YEAR(U$3),'Grid emissions'!$C$19:$R$19,'Grid emissions'!$C$28:$R$28)</f>
        <v>0.17</v>
      </c>
      <c r="V14" s="162">
        <f>$U14*(2050-YEAR(V$3))/10</f>
        <v>0.153</v>
      </c>
      <c r="W14" s="162">
        <f t="shared" ref="W14:AE16" si="0">(2050-YEAR(W$3))/10*$U14</f>
        <v>0.13600000000000001</v>
      </c>
      <c r="X14" s="162">
        <f t="shared" si="0"/>
        <v>0.11899999999999999</v>
      </c>
      <c r="Y14" s="162">
        <f t="shared" si="0"/>
        <v>0.10200000000000001</v>
      </c>
      <c r="Z14" s="162">
        <f t="shared" si="0"/>
        <v>8.5000000000000006E-2</v>
      </c>
      <c r="AA14" s="162">
        <f t="shared" si="0"/>
        <v>6.8000000000000005E-2</v>
      </c>
      <c r="AB14" s="162">
        <f t="shared" si="0"/>
        <v>5.1000000000000004E-2</v>
      </c>
      <c r="AC14" s="162">
        <f t="shared" si="0"/>
        <v>3.4000000000000002E-2</v>
      </c>
      <c r="AD14" s="162">
        <f t="shared" si="0"/>
        <v>1.7000000000000001E-2</v>
      </c>
      <c r="AE14" s="162">
        <f t="shared" si="0"/>
        <v>0</v>
      </c>
      <c r="AF14" s="162"/>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28"/>
    </row>
    <row r="15" spans="1:60" x14ac:dyDescent="0.25">
      <c r="A15" s="461"/>
      <c r="B15" s="599" t="s">
        <v>194</v>
      </c>
      <c r="C15" s="183" t="s">
        <v>190</v>
      </c>
      <c r="D15" s="332">
        <v>0.49</v>
      </c>
      <c r="E15" s="94"/>
      <c r="F15" s="357" cm="1">
        <f t="array" ref="F15">IF(H15&lt;&gt;"", INDEX(H15:BH15, $G$2+1), IF(E15="", D15, E15))</f>
        <v>0.49</v>
      </c>
      <c r="G15" s="618" t="s">
        <v>191</v>
      </c>
      <c r="H15" s="170"/>
      <c r="I15" s="170"/>
      <c r="J15" s="170"/>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331"/>
      <c r="AH15" s="331"/>
      <c r="AI15" s="331"/>
      <c r="AJ15" s="331"/>
      <c r="AK15" s="331"/>
      <c r="AL15" s="331"/>
      <c r="AM15" s="331"/>
      <c r="AN15" s="331"/>
      <c r="AO15" s="331"/>
      <c r="AP15" s="331"/>
      <c r="AQ15" s="331"/>
      <c r="AR15" s="331"/>
      <c r="AS15" s="331"/>
      <c r="AT15" s="331"/>
      <c r="AU15" s="331"/>
      <c r="AV15" s="331"/>
      <c r="AW15" s="331"/>
      <c r="AX15" s="331"/>
      <c r="AY15" s="331"/>
      <c r="AZ15" s="331"/>
      <c r="BA15" s="331"/>
      <c r="BB15" s="331"/>
      <c r="BC15" s="331"/>
      <c r="BD15" s="331"/>
      <c r="BE15" s="331"/>
      <c r="BF15" s="331"/>
      <c r="BG15" s="331"/>
      <c r="BH15" s="336"/>
    </row>
    <row r="16" spans="1:60" x14ac:dyDescent="0.25">
      <c r="A16" s="461"/>
      <c r="B16" s="602" t="s">
        <v>195</v>
      </c>
      <c r="C16" s="344" t="s">
        <v>190</v>
      </c>
      <c r="D16" s="337">
        <v>0.49</v>
      </c>
      <c r="E16" s="337"/>
      <c r="F16" s="358" cm="1">
        <f t="array" ref="F16">IF(H16&lt;&gt;"", INDEX(H16:BH16, $G$2+1), IF(E16="", D16, E16))</f>
        <v>0.48</v>
      </c>
      <c r="G16" s="619" t="s">
        <v>193</v>
      </c>
      <c r="H16" s="162">
        <f>_xlfn.XLOOKUP(YEAR(H$3),'Grid emissions'!$C$19:$R$19,'Grid emissions'!$C$27:$R$27)</f>
        <v>0.48</v>
      </c>
      <c r="I16" s="162">
        <f>_xlfn.XLOOKUP(YEAR(I$3),'Grid emissions'!$C$19:$R$19,'Grid emissions'!$C$27:$R$27)</f>
        <v>0.34</v>
      </c>
      <c r="J16" s="162">
        <f>_xlfn.XLOOKUP(YEAR(J$3),'Grid emissions'!$C$19:$R$19,'Grid emissions'!$C$27:$R$27)</f>
        <v>0.26</v>
      </c>
      <c r="K16" s="162">
        <f>_xlfn.XLOOKUP(YEAR(K$3),'Grid emissions'!$C$19:$R$19,'Grid emissions'!$C$27:$R$27)</f>
        <v>0.14000000000000001</v>
      </c>
      <c r="L16" s="162">
        <f>_xlfn.XLOOKUP(YEAR(L$3),'Grid emissions'!$C$19:$R$19,'Grid emissions'!$C$27:$R$27)</f>
        <v>0.13</v>
      </c>
      <c r="M16" s="162">
        <f>_xlfn.XLOOKUP(YEAR(M$3),'Grid emissions'!$C$19:$R$19,'Grid emissions'!$C$27:$R$27)</f>
        <v>0.14000000000000001</v>
      </c>
      <c r="N16" s="162">
        <f>_xlfn.XLOOKUP(YEAR(N$3),'Grid emissions'!$C$19:$R$19,'Grid emissions'!$C$27:$R$27)</f>
        <v>0.14000000000000001</v>
      </c>
      <c r="O16" s="162">
        <f>_xlfn.XLOOKUP(YEAR(O$3),'Grid emissions'!$C$19:$R$19,'Grid emissions'!$C$27:$R$27)</f>
        <v>0.13</v>
      </c>
      <c r="P16" s="162">
        <f>_xlfn.XLOOKUP(YEAR(P$3),'Grid emissions'!$C$19:$R$19,'Grid emissions'!$C$27:$R$27)</f>
        <v>0.13</v>
      </c>
      <c r="Q16" s="162">
        <f>_xlfn.XLOOKUP(YEAR(Q$3),'Grid emissions'!$C$19:$R$19,'Grid emissions'!$C$27:$R$27)</f>
        <v>0.12</v>
      </c>
      <c r="R16" s="162">
        <f>_xlfn.XLOOKUP(YEAR(R$3),'Grid emissions'!$C$19:$R$19,'Grid emissions'!$C$27:$R$27)</f>
        <v>0.12</v>
      </c>
      <c r="S16" s="162">
        <f>_xlfn.XLOOKUP(YEAR(S$3),'Grid emissions'!$C$19:$R$19,'Grid emissions'!$C$27:$R$27)</f>
        <v>0.12</v>
      </c>
      <c r="T16" s="162">
        <f>_xlfn.XLOOKUP(YEAR(T$3),'Grid emissions'!$C$19:$R$19,'Grid emissions'!$C$27:$R$27)</f>
        <v>0.11</v>
      </c>
      <c r="U16" s="162">
        <f>_xlfn.XLOOKUP(YEAR(U$3),'Grid emissions'!$C$19:$R$19,'Grid emissions'!$C$27:$R$27)</f>
        <v>0.14000000000000001</v>
      </c>
      <c r="V16" s="162">
        <f>$U16*(2050-YEAR(V$3))/10</f>
        <v>0.12600000000000003</v>
      </c>
      <c r="W16" s="162">
        <f t="shared" si="0"/>
        <v>0.11200000000000002</v>
      </c>
      <c r="X16" s="162">
        <f t="shared" si="0"/>
        <v>9.8000000000000004E-2</v>
      </c>
      <c r="Y16" s="162">
        <f t="shared" si="0"/>
        <v>8.4000000000000005E-2</v>
      </c>
      <c r="Z16" s="162">
        <f t="shared" si="0"/>
        <v>7.0000000000000007E-2</v>
      </c>
      <c r="AA16" s="162">
        <f t="shared" si="0"/>
        <v>5.6000000000000008E-2</v>
      </c>
      <c r="AB16" s="162">
        <f t="shared" si="0"/>
        <v>4.2000000000000003E-2</v>
      </c>
      <c r="AC16" s="162">
        <f t="shared" si="0"/>
        <v>2.8000000000000004E-2</v>
      </c>
      <c r="AD16" s="162">
        <f t="shared" si="0"/>
        <v>1.4000000000000002E-2</v>
      </c>
      <c r="AE16" s="162">
        <f t="shared" si="0"/>
        <v>0</v>
      </c>
      <c r="AF16" s="553"/>
      <c r="AG16" s="342"/>
      <c r="AH16" s="342"/>
      <c r="AI16" s="342"/>
      <c r="AJ16" s="342"/>
      <c r="AK16" s="342"/>
      <c r="AL16" s="342"/>
      <c r="AM16" s="342"/>
      <c r="AN16" s="342"/>
      <c r="AO16" s="342"/>
      <c r="AP16" s="342"/>
      <c r="AQ16" s="342"/>
      <c r="AR16" s="342"/>
      <c r="AS16" s="342"/>
      <c r="AT16" s="342"/>
      <c r="AU16" s="342"/>
      <c r="AV16" s="342"/>
      <c r="AW16" s="342"/>
      <c r="AX16" s="342"/>
      <c r="AY16" s="342"/>
      <c r="AZ16" s="342"/>
      <c r="BA16" s="342"/>
      <c r="BB16" s="342"/>
      <c r="BC16" s="342"/>
      <c r="BD16" s="342"/>
      <c r="BE16" s="342"/>
      <c r="BF16" s="342"/>
      <c r="BG16" s="342"/>
      <c r="BH16" s="343"/>
    </row>
    <row r="17" spans="1:60" x14ac:dyDescent="0.25">
      <c r="A17" s="555" t="s">
        <v>349</v>
      </c>
      <c r="B17" s="634"/>
      <c r="C17" s="635"/>
      <c r="D17" s="636"/>
      <c r="E17" s="636"/>
      <c r="F17" s="636"/>
      <c r="G17" s="637"/>
      <c r="H17" s="170"/>
      <c r="I17" s="331"/>
      <c r="J17" s="331"/>
      <c r="K17" s="331"/>
      <c r="L17" s="331"/>
      <c r="M17" s="331"/>
      <c r="N17" s="331"/>
      <c r="O17" s="331"/>
      <c r="P17" s="331"/>
      <c r="Q17" s="331"/>
      <c r="R17" s="331"/>
      <c r="S17" s="331"/>
      <c r="T17" s="331"/>
      <c r="U17" s="331"/>
      <c r="V17" s="331"/>
      <c r="W17" s="331"/>
      <c r="X17" s="331"/>
      <c r="Y17" s="331"/>
      <c r="Z17" s="331"/>
      <c r="AA17" s="331"/>
      <c r="AB17" s="331"/>
      <c r="AC17" s="331"/>
      <c r="AD17" s="331"/>
      <c r="AE17" s="331"/>
      <c r="AF17" s="331"/>
      <c r="AG17" s="331"/>
      <c r="AH17" s="331"/>
      <c r="AI17" s="331"/>
      <c r="AJ17" s="331"/>
      <c r="AK17" s="331"/>
      <c r="AL17" s="331"/>
      <c r="AM17" s="331"/>
      <c r="AN17" s="331"/>
      <c r="AO17" s="331"/>
      <c r="AP17" s="331"/>
      <c r="AQ17" s="331"/>
      <c r="AR17" s="331"/>
      <c r="AS17" s="331"/>
      <c r="AT17" s="331"/>
      <c r="AU17" s="331"/>
      <c r="AV17" s="331"/>
      <c r="AW17" s="331"/>
      <c r="AX17" s="331"/>
      <c r="AY17" s="331"/>
      <c r="AZ17" s="331"/>
      <c r="BA17" s="331"/>
      <c r="BB17" s="331"/>
      <c r="BC17" s="331"/>
      <c r="BD17" s="331"/>
      <c r="BE17" s="331"/>
      <c r="BF17" s="331"/>
      <c r="BG17" s="331"/>
      <c r="BH17" s="336"/>
    </row>
    <row r="18" spans="1:60" ht="15" customHeight="1" x14ac:dyDescent="0.25">
      <c r="A18" s="460"/>
      <c r="B18" s="604"/>
      <c r="C18" s="184"/>
      <c r="D18" s="4"/>
      <c r="E18" s="4"/>
      <c r="F18" s="30" cm="1">
        <f t="array" ref="F18">IF(H18&lt;&gt;"", INDEX(H18:BH18, $G$2+1), IF(E18="", D18, E18))</f>
        <v>0</v>
      </c>
      <c r="G18" s="615"/>
      <c r="H18" s="170"/>
      <c r="I18" s="331"/>
      <c r="J18" s="331"/>
      <c r="K18" s="331"/>
      <c r="L18" s="331"/>
      <c r="M18" s="331"/>
      <c r="N18" s="331"/>
      <c r="O18" s="331"/>
      <c r="P18" s="331"/>
      <c r="Q18" s="331"/>
      <c r="R18" s="331"/>
      <c r="S18" s="331"/>
      <c r="T18" s="331"/>
      <c r="U18" s="331"/>
      <c r="V18" s="331"/>
      <c r="W18" s="331"/>
      <c r="X18" s="331"/>
      <c r="Y18" s="331"/>
      <c r="Z18" s="331"/>
      <c r="AA18" s="331"/>
      <c r="AB18" s="331"/>
      <c r="AC18" s="331"/>
      <c r="AD18" s="331"/>
      <c r="AE18" s="331"/>
      <c r="AF18" s="331"/>
      <c r="AG18" s="331"/>
      <c r="AH18" s="331"/>
      <c r="AI18" s="331"/>
      <c r="AJ18" s="331"/>
      <c r="AK18" s="331"/>
      <c r="AL18" s="331"/>
      <c r="AM18" s="331"/>
      <c r="AN18" s="331"/>
      <c r="AO18" s="331"/>
      <c r="AP18" s="331"/>
      <c r="AQ18" s="331"/>
      <c r="AR18" s="331"/>
      <c r="AS18" s="331"/>
      <c r="AT18" s="331"/>
      <c r="AU18" s="331"/>
      <c r="AV18" s="331"/>
      <c r="AW18" s="331"/>
      <c r="AX18" s="331"/>
      <c r="AY18" s="331"/>
      <c r="AZ18" s="331"/>
      <c r="BA18" s="331"/>
      <c r="BB18" s="331"/>
      <c r="BC18" s="331"/>
      <c r="BD18" s="331"/>
      <c r="BE18" s="331"/>
      <c r="BF18" s="331"/>
      <c r="BG18" s="331"/>
      <c r="BH18" s="336"/>
    </row>
    <row r="19" spans="1:60" x14ac:dyDescent="0.25">
      <c r="A19" s="460"/>
      <c r="B19" s="604"/>
      <c r="C19" s="184"/>
      <c r="D19" s="4"/>
      <c r="E19" s="4"/>
      <c r="F19" s="30" cm="1">
        <f t="array" ref="F19">IF(H19&lt;&gt;"", INDEX(H19:BH19, $G$2+1), IF(E19="", D19, E19))</f>
        <v>0</v>
      </c>
      <c r="G19" s="615"/>
      <c r="H19" s="170"/>
      <c r="I19" s="331"/>
      <c r="J19" s="331"/>
      <c r="K19" s="331"/>
      <c r="L19" s="331"/>
      <c r="M19" s="331"/>
      <c r="N19" s="331"/>
      <c r="O19" s="331"/>
      <c r="P19" s="331"/>
      <c r="Q19" s="331"/>
      <c r="R19" s="331"/>
      <c r="S19" s="331"/>
      <c r="T19" s="331"/>
      <c r="U19" s="331"/>
      <c r="V19" s="331"/>
      <c r="W19" s="331"/>
      <c r="X19" s="331"/>
      <c r="Y19" s="331"/>
      <c r="Z19" s="331"/>
      <c r="AA19" s="331"/>
      <c r="AB19" s="331"/>
      <c r="AC19" s="331"/>
      <c r="AD19" s="331"/>
      <c r="AE19" s="331"/>
      <c r="AF19" s="331"/>
      <c r="AG19" s="331"/>
      <c r="AH19" s="331"/>
      <c r="AI19" s="331"/>
      <c r="AJ19" s="331"/>
      <c r="AK19" s="331"/>
      <c r="AL19" s="331"/>
      <c r="AM19" s="331"/>
      <c r="AN19" s="331"/>
      <c r="AO19" s="331"/>
      <c r="AP19" s="331"/>
      <c r="AQ19" s="331"/>
      <c r="AR19" s="331"/>
      <c r="AS19" s="331"/>
      <c r="AT19" s="331"/>
      <c r="AU19" s="331"/>
      <c r="AV19" s="331"/>
      <c r="AW19" s="331"/>
      <c r="AX19" s="331"/>
      <c r="AY19" s="331"/>
      <c r="AZ19" s="331"/>
      <c r="BA19" s="331"/>
      <c r="BB19" s="331"/>
      <c r="BC19" s="331"/>
      <c r="BD19" s="331"/>
      <c r="BE19" s="331"/>
      <c r="BF19" s="331"/>
      <c r="BG19" s="331"/>
      <c r="BH19" s="336"/>
    </row>
    <row r="20" spans="1:60" x14ac:dyDescent="0.25">
      <c r="A20" s="460"/>
      <c r="B20" s="604"/>
      <c r="C20" s="184"/>
      <c r="D20" s="4"/>
      <c r="E20" s="4"/>
      <c r="F20" s="30" cm="1">
        <f t="array" ref="F20">IF(H20&lt;&gt;"", INDEX(H20:BH20, $G$2+1), IF(E20="", D20, E20))</f>
        <v>0</v>
      </c>
      <c r="G20" s="615"/>
      <c r="H20" s="170"/>
      <c r="I20" s="331"/>
      <c r="J20" s="331"/>
      <c r="K20" s="331"/>
      <c r="L20" s="331"/>
      <c r="M20" s="331"/>
      <c r="N20" s="331"/>
      <c r="O20" s="331"/>
      <c r="P20" s="331"/>
      <c r="Q20" s="331"/>
      <c r="R20" s="331"/>
      <c r="S20" s="331"/>
      <c r="T20" s="331"/>
      <c r="U20" s="331"/>
      <c r="V20" s="331"/>
      <c r="W20" s="331"/>
      <c r="X20" s="331"/>
      <c r="Y20" s="331"/>
      <c r="Z20" s="331"/>
      <c r="AA20" s="331"/>
      <c r="AB20" s="331"/>
      <c r="AC20" s="331"/>
      <c r="AD20" s="331"/>
      <c r="AE20" s="331"/>
      <c r="AF20" s="331"/>
      <c r="AG20" s="331"/>
      <c r="AH20" s="331"/>
      <c r="AI20" s="331"/>
      <c r="AJ20" s="331"/>
      <c r="AK20" s="331"/>
      <c r="AL20" s="331"/>
      <c r="AM20" s="331"/>
      <c r="AN20" s="331"/>
      <c r="AO20" s="331"/>
      <c r="AP20" s="331"/>
      <c r="AQ20" s="331"/>
      <c r="AR20" s="331"/>
      <c r="AS20" s="331"/>
      <c r="AT20" s="331"/>
      <c r="AU20" s="331"/>
      <c r="AV20" s="331"/>
      <c r="AW20" s="331"/>
      <c r="AX20" s="331"/>
      <c r="AY20" s="331"/>
      <c r="AZ20" s="331"/>
      <c r="BA20" s="331"/>
      <c r="BB20" s="331"/>
      <c r="BC20" s="331"/>
      <c r="BD20" s="331"/>
      <c r="BE20" s="331"/>
      <c r="BF20" s="331"/>
      <c r="BG20" s="331"/>
      <c r="BH20" s="336"/>
    </row>
    <row r="21" spans="1:60" x14ac:dyDescent="0.25">
      <c r="A21" s="460"/>
      <c r="B21" s="604"/>
      <c r="C21" s="184"/>
      <c r="D21" s="4"/>
      <c r="E21" s="4"/>
      <c r="F21" s="30" cm="1">
        <f t="array" ref="F21">IF(H21&lt;&gt;"", INDEX(H21:BH21, $G$2+1), IF(E21="", D21, E21))</f>
        <v>0</v>
      </c>
      <c r="G21" s="615"/>
      <c r="H21" s="170"/>
      <c r="I21" s="331"/>
      <c r="J21" s="331"/>
      <c r="K21" s="331"/>
      <c r="L21" s="331"/>
      <c r="M21" s="331"/>
      <c r="N21" s="331"/>
      <c r="O21" s="331"/>
      <c r="P21" s="331"/>
      <c r="Q21" s="331"/>
      <c r="R21" s="331"/>
      <c r="S21" s="331"/>
      <c r="T21" s="331"/>
      <c r="U21" s="331"/>
      <c r="V21" s="331"/>
      <c r="W21" s="331"/>
      <c r="X21" s="331"/>
      <c r="Y21" s="331"/>
      <c r="Z21" s="331"/>
      <c r="AA21" s="331"/>
      <c r="AB21" s="331"/>
      <c r="AC21" s="331"/>
      <c r="AD21" s="331"/>
      <c r="AE21" s="331"/>
      <c r="AF21" s="331"/>
      <c r="AG21" s="331"/>
      <c r="AH21" s="331"/>
      <c r="AI21" s="331"/>
      <c r="AJ21" s="331"/>
      <c r="AK21" s="331"/>
      <c r="AL21" s="331"/>
      <c r="AM21" s="331"/>
      <c r="AN21" s="331"/>
      <c r="AO21" s="331"/>
      <c r="AP21" s="331"/>
      <c r="AQ21" s="331"/>
      <c r="AR21" s="331"/>
      <c r="AS21" s="331"/>
      <c r="AT21" s="331"/>
      <c r="AU21" s="331"/>
      <c r="AV21" s="331"/>
      <c r="AW21" s="331"/>
      <c r="AX21" s="331"/>
      <c r="AY21" s="331"/>
      <c r="AZ21" s="331"/>
      <c r="BA21" s="331"/>
      <c r="BB21" s="331"/>
      <c r="BC21" s="331"/>
      <c r="BD21" s="331"/>
      <c r="BE21" s="331"/>
      <c r="BF21" s="331"/>
      <c r="BG21" s="331"/>
      <c r="BH21" s="336"/>
    </row>
    <row r="22" spans="1:60" ht="14.25" customHeight="1" x14ac:dyDescent="0.25">
      <c r="A22" s="460"/>
      <c r="B22" s="604"/>
      <c r="C22" s="184"/>
      <c r="D22" s="643"/>
      <c r="E22" s="643"/>
      <c r="F22" s="348" cm="1">
        <f t="array" ref="F22">IF(H22&lt;&gt;"", INDEX(H22:BH22, $G$2+1), IF(E22="", D22, E22))</f>
        <v>0</v>
      </c>
      <c r="G22" s="616"/>
      <c r="H22" s="554"/>
      <c r="I22" s="321"/>
      <c r="J22" s="321"/>
      <c r="K22" s="321"/>
      <c r="L22" s="321"/>
      <c r="M22" s="321"/>
      <c r="N22" s="321"/>
      <c r="O22" s="321"/>
      <c r="P22" s="321"/>
      <c r="Q22" s="321"/>
      <c r="R22" s="321"/>
      <c r="S22" s="321"/>
      <c r="T22" s="321"/>
      <c r="U22" s="321"/>
      <c r="V22" s="321"/>
      <c r="W22" s="321"/>
      <c r="X22" s="321"/>
      <c r="Y22" s="321"/>
      <c r="Z22" s="321"/>
      <c r="AA22" s="321"/>
      <c r="AB22" s="321"/>
      <c r="AC22" s="321"/>
      <c r="AD22" s="321"/>
      <c r="AE22" s="321"/>
      <c r="AF22" s="321"/>
      <c r="AG22" s="321"/>
      <c r="AH22" s="321"/>
      <c r="AI22" s="321"/>
      <c r="AJ22" s="321"/>
      <c r="AK22" s="321"/>
      <c r="AL22" s="321"/>
      <c r="AM22" s="321"/>
      <c r="AN22" s="321"/>
      <c r="AO22" s="321"/>
      <c r="AP22" s="321"/>
      <c r="AQ22" s="321"/>
      <c r="AR22" s="321"/>
      <c r="AS22" s="321"/>
      <c r="AT22" s="321"/>
      <c r="AU22" s="321"/>
      <c r="AV22" s="321"/>
      <c r="AW22" s="321"/>
      <c r="AX22" s="321"/>
      <c r="AY22" s="321"/>
      <c r="AZ22" s="321"/>
      <c r="BA22" s="321"/>
      <c r="BB22" s="321"/>
      <c r="BC22" s="321"/>
      <c r="BD22" s="321"/>
      <c r="BE22" s="321"/>
      <c r="BF22" s="321"/>
      <c r="BG22" s="321"/>
      <c r="BH22" s="340"/>
    </row>
    <row r="23" spans="1:60" ht="15" customHeight="1" x14ac:dyDescent="0.25">
      <c r="A23" s="460"/>
      <c r="B23" s="944"/>
      <c r="C23" s="184"/>
      <c r="D23" s="6"/>
      <c r="E23" s="6"/>
      <c r="F23" s="8" cm="1">
        <f t="array" ref="F23">IF(H23&lt;&gt;"", INDEX(H23:BH23, $G$2+1), IF(E23="", D23, E23))</f>
        <v>0</v>
      </c>
      <c r="G23" s="616"/>
      <c r="H23" s="170"/>
      <c r="I23" s="331"/>
      <c r="J23" s="331"/>
      <c r="K23" s="331"/>
      <c r="L23" s="331"/>
      <c r="M23" s="331"/>
      <c r="N23" s="331"/>
      <c r="O23" s="331"/>
      <c r="P23" s="331"/>
      <c r="Q23" s="331"/>
      <c r="R23" s="331"/>
      <c r="S23" s="331"/>
      <c r="T23" s="331"/>
      <c r="U23" s="331"/>
      <c r="V23" s="331"/>
      <c r="W23" s="331"/>
      <c r="X23" s="331"/>
      <c r="Y23" s="331"/>
      <c r="Z23" s="331"/>
      <c r="AA23" s="331"/>
      <c r="AB23" s="331"/>
      <c r="AC23" s="331"/>
      <c r="AD23" s="331"/>
      <c r="AE23" s="331"/>
      <c r="AF23" s="331"/>
      <c r="AG23" s="331"/>
      <c r="AH23" s="331"/>
      <c r="AI23" s="331"/>
      <c r="AJ23" s="331"/>
      <c r="AK23" s="331"/>
      <c r="AL23" s="331"/>
      <c r="AM23" s="331"/>
      <c r="AN23" s="331"/>
      <c r="AO23" s="331"/>
      <c r="AP23" s="331"/>
      <c r="AQ23" s="331"/>
      <c r="AR23" s="331"/>
      <c r="AS23" s="331"/>
      <c r="AT23" s="331"/>
      <c r="AU23" s="331"/>
      <c r="AV23" s="331"/>
      <c r="AW23" s="331"/>
      <c r="AX23" s="331"/>
      <c r="AY23" s="331"/>
      <c r="AZ23" s="331"/>
      <c r="BA23" s="331"/>
      <c r="BB23" s="331"/>
      <c r="BC23" s="331"/>
      <c r="BD23" s="331"/>
      <c r="BE23" s="331"/>
      <c r="BF23" s="331"/>
      <c r="BG23" s="331"/>
      <c r="BH23" s="336"/>
    </row>
    <row r="24" spans="1:60" ht="15" customHeight="1" thickBot="1" x14ac:dyDescent="0.3">
      <c r="A24" s="462"/>
      <c r="B24" s="941"/>
      <c r="C24" s="942"/>
      <c r="D24" s="828"/>
      <c r="E24" s="828"/>
      <c r="F24" s="338" cm="1">
        <f t="array" ref="F24">IF(H24&lt;&gt;"", INDEX(H24:BH24, $G$2+1), IF(E24="", D24, E24))</f>
        <v>0</v>
      </c>
      <c r="G24" s="943"/>
      <c r="H24" s="683"/>
      <c r="I24" s="684"/>
      <c r="J24" s="684"/>
      <c r="K24" s="684"/>
      <c r="L24" s="684"/>
      <c r="M24" s="684"/>
      <c r="N24" s="684"/>
      <c r="O24" s="684"/>
      <c r="P24" s="684"/>
      <c r="Q24" s="684"/>
      <c r="R24" s="684"/>
      <c r="S24" s="684"/>
      <c r="T24" s="684"/>
      <c r="U24" s="684"/>
      <c r="V24" s="684"/>
      <c r="W24" s="684"/>
      <c r="X24" s="684"/>
      <c r="Y24" s="684"/>
      <c r="Z24" s="684"/>
      <c r="AA24" s="684"/>
      <c r="AB24" s="684"/>
      <c r="AC24" s="684"/>
      <c r="AD24" s="684"/>
      <c r="AE24" s="684"/>
      <c r="AF24" s="684"/>
      <c r="AG24" s="684"/>
      <c r="AH24" s="684"/>
      <c r="AI24" s="684"/>
      <c r="AJ24" s="684"/>
      <c r="AK24" s="684"/>
      <c r="AL24" s="684"/>
      <c r="AM24" s="684"/>
      <c r="AN24" s="684"/>
      <c r="AO24" s="684"/>
      <c r="AP24" s="684"/>
      <c r="AQ24" s="684"/>
      <c r="AR24" s="684"/>
      <c r="AS24" s="684"/>
      <c r="AT24" s="684"/>
      <c r="AU24" s="684"/>
      <c r="AV24" s="684"/>
      <c r="AW24" s="684"/>
      <c r="AX24" s="684"/>
      <c r="AY24" s="684"/>
      <c r="AZ24" s="684"/>
      <c r="BA24" s="684"/>
      <c r="BB24" s="684"/>
      <c r="BC24" s="684"/>
      <c r="BD24" s="684"/>
      <c r="BE24" s="684"/>
      <c r="BF24" s="684"/>
      <c r="BG24" s="684"/>
      <c r="BH24" s="685"/>
    </row>
    <row r="25" spans="1:60" ht="14.25" customHeight="1" x14ac:dyDescent="0.25">
      <c r="A25" s="650" t="s">
        <v>350</v>
      </c>
      <c r="B25" s="605"/>
      <c r="C25" s="635"/>
      <c r="D25" s="498"/>
      <c r="E25" s="638"/>
      <c r="F25" s="498"/>
      <c r="G25" s="639"/>
      <c r="H25" s="171"/>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4"/>
      <c r="AQ25" s="334"/>
      <c r="AR25" s="334"/>
      <c r="AS25" s="334"/>
      <c r="AT25" s="334"/>
      <c r="AU25" s="334"/>
      <c r="AV25" s="334"/>
      <c r="AW25" s="334"/>
      <c r="AX25" s="334"/>
      <c r="AY25" s="334"/>
      <c r="AZ25" s="334"/>
      <c r="BA25" s="334"/>
      <c r="BB25" s="334"/>
      <c r="BC25" s="334"/>
      <c r="BD25" s="334"/>
      <c r="BE25" s="334"/>
      <c r="BF25" s="334"/>
      <c r="BG25" s="334"/>
      <c r="BH25" s="335"/>
    </row>
    <row r="26" spans="1:60" ht="15" customHeight="1" x14ac:dyDescent="0.25">
      <c r="A26" s="461"/>
      <c r="B26" s="604"/>
      <c r="C26" s="184"/>
      <c r="D26" s="6"/>
      <c r="E26" s="4"/>
      <c r="F26" s="8" cm="1">
        <f t="array" ref="F26">IF(H26&lt;&gt;"", INDEX(H26:BH26, $G$2+1), IF(E26="", D26, E26))</f>
        <v>0</v>
      </c>
      <c r="G26" s="615"/>
      <c r="H26" s="170"/>
      <c r="I26" s="331"/>
      <c r="J26" s="331"/>
      <c r="K26" s="331"/>
      <c r="L26" s="331"/>
      <c r="M26" s="331"/>
      <c r="N26" s="331"/>
      <c r="O26" s="331"/>
      <c r="P26" s="331"/>
      <c r="Q26" s="331"/>
      <c r="R26" s="331"/>
      <c r="S26" s="331"/>
      <c r="T26" s="331"/>
      <c r="U26" s="331"/>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331"/>
      <c r="AS26" s="331"/>
      <c r="AT26" s="331"/>
      <c r="AU26" s="331"/>
      <c r="AV26" s="331"/>
      <c r="AW26" s="331"/>
      <c r="AX26" s="331"/>
      <c r="AY26" s="331"/>
      <c r="AZ26" s="331"/>
      <c r="BA26" s="331"/>
      <c r="BB26" s="331"/>
      <c r="BC26" s="331"/>
      <c r="BD26" s="331"/>
      <c r="BE26" s="331"/>
      <c r="BF26" s="331"/>
      <c r="BG26" s="331"/>
      <c r="BH26" s="336"/>
    </row>
    <row r="27" spans="1:60" ht="15" customHeight="1" x14ac:dyDescent="0.25">
      <c r="A27" s="461"/>
      <c r="B27" s="604"/>
      <c r="C27" s="184"/>
      <c r="D27" s="5"/>
      <c r="E27" s="5"/>
      <c r="F27" s="354" cm="1">
        <f t="array" ref="F27">IF(H27&lt;&gt;"", INDEX(H27:BH27, $G$2+1), IF(E27="", D27, E27))</f>
        <v>0</v>
      </c>
      <c r="G27" s="616"/>
      <c r="H27" s="170"/>
      <c r="I27" s="331"/>
      <c r="J27" s="331"/>
      <c r="K27" s="331"/>
      <c r="L27" s="331"/>
      <c r="M27" s="331"/>
      <c r="N27" s="331"/>
      <c r="O27" s="331"/>
      <c r="P27" s="331"/>
      <c r="Q27" s="331"/>
      <c r="R27" s="331"/>
      <c r="S27" s="331"/>
      <c r="T27" s="331"/>
      <c r="U27" s="331"/>
      <c r="V27" s="331"/>
      <c r="W27" s="331"/>
      <c r="X27" s="331"/>
      <c r="Y27" s="331"/>
      <c r="Z27" s="331"/>
      <c r="AA27" s="331"/>
      <c r="AB27" s="331"/>
      <c r="AC27" s="331"/>
      <c r="AD27" s="331"/>
      <c r="AE27" s="331"/>
      <c r="AF27" s="331"/>
      <c r="AG27" s="331"/>
      <c r="AH27" s="331"/>
      <c r="AI27" s="331"/>
      <c r="AJ27" s="331"/>
      <c r="AK27" s="331"/>
      <c r="AL27" s="331"/>
      <c r="AM27" s="331"/>
      <c r="AN27" s="331"/>
      <c r="AO27" s="331"/>
      <c r="AP27" s="331"/>
      <c r="AQ27" s="331"/>
      <c r="AR27" s="331"/>
      <c r="AS27" s="331"/>
      <c r="AT27" s="331"/>
      <c r="AU27" s="331"/>
      <c r="AV27" s="331"/>
      <c r="AW27" s="331"/>
      <c r="AX27" s="331"/>
      <c r="AY27" s="331"/>
      <c r="AZ27" s="331"/>
      <c r="BA27" s="331"/>
      <c r="BB27" s="331"/>
      <c r="BC27" s="331"/>
      <c r="BD27" s="331"/>
      <c r="BE27" s="331"/>
      <c r="BF27" s="331"/>
      <c r="BG27" s="331"/>
      <c r="BH27" s="336"/>
    </row>
    <row r="28" spans="1:60" ht="15" customHeight="1" x14ac:dyDescent="0.25">
      <c r="A28" s="461"/>
      <c r="B28" s="604"/>
      <c r="C28" s="184"/>
      <c r="D28" s="5"/>
      <c r="E28" s="5"/>
      <c r="F28" s="354" cm="1">
        <f t="array" ref="F28">IF(H28&lt;&gt;"", INDEX(H28:BH28, $G$2+1), IF(E28="", D28, E28))</f>
        <v>0</v>
      </c>
      <c r="G28" s="616"/>
      <c r="H28" s="170"/>
      <c r="I28" s="331"/>
      <c r="J28" s="331"/>
      <c r="K28" s="331"/>
      <c r="L28" s="331"/>
      <c r="M28" s="331"/>
      <c r="N28" s="331"/>
      <c r="O28" s="331"/>
      <c r="P28" s="331"/>
      <c r="Q28" s="331"/>
      <c r="R28" s="331"/>
      <c r="S28" s="331"/>
      <c r="T28" s="331"/>
      <c r="U28" s="331"/>
      <c r="V28" s="331"/>
      <c r="W28" s="331"/>
      <c r="X28" s="331"/>
      <c r="Y28" s="331"/>
      <c r="Z28" s="331"/>
      <c r="AA28" s="331"/>
      <c r="AB28" s="331"/>
      <c r="AC28" s="331"/>
      <c r="AD28" s="331"/>
      <c r="AE28" s="331"/>
      <c r="AF28" s="331"/>
      <c r="AG28" s="331"/>
      <c r="AH28" s="331"/>
      <c r="AI28" s="331"/>
      <c r="AJ28" s="331"/>
      <c r="AK28" s="331"/>
      <c r="AL28" s="331"/>
      <c r="AM28" s="331"/>
      <c r="AN28" s="331"/>
      <c r="AO28" s="331"/>
      <c r="AP28" s="331"/>
      <c r="AQ28" s="331"/>
      <c r="AR28" s="331"/>
      <c r="AS28" s="331"/>
      <c r="AT28" s="331"/>
      <c r="AU28" s="331"/>
      <c r="AV28" s="331"/>
      <c r="AW28" s="331"/>
      <c r="AX28" s="331"/>
      <c r="AY28" s="331"/>
      <c r="AZ28" s="331"/>
      <c r="BA28" s="331"/>
      <c r="BB28" s="331"/>
      <c r="BC28" s="331"/>
      <c r="BD28" s="331"/>
      <c r="BE28" s="331"/>
      <c r="BF28" s="331"/>
      <c r="BG28" s="331"/>
      <c r="BH28" s="336"/>
    </row>
    <row r="29" spans="1:60" ht="15" customHeight="1" x14ac:dyDescent="0.25">
      <c r="A29" s="461"/>
      <c r="B29" s="604"/>
      <c r="C29" s="184"/>
      <c r="D29" s="5"/>
      <c r="E29" s="5"/>
      <c r="F29" s="354" cm="1">
        <f t="array" ref="F29">IF(H29&lt;&gt;"", INDEX(H29:BH29, $G$2+1), IF(E29="", D29, E29))</f>
        <v>0</v>
      </c>
      <c r="G29" s="616"/>
      <c r="H29" s="170"/>
      <c r="I29" s="331"/>
      <c r="J29" s="331"/>
      <c r="K29" s="331"/>
      <c r="L29" s="331"/>
      <c r="M29" s="331"/>
      <c r="N29" s="331"/>
      <c r="O29" s="331"/>
      <c r="P29" s="331"/>
      <c r="Q29" s="331"/>
      <c r="R29" s="331"/>
      <c r="S29" s="331"/>
      <c r="T29" s="331"/>
      <c r="U29" s="331"/>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331"/>
      <c r="AU29" s="331"/>
      <c r="AV29" s="331"/>
      <c r="AW29" s="331"/>
      <c r="AX29" s="331"/>
      <c r="AY29" s="331"/>
      <c r="AZ29" s="331"/>
      <c r="BA29" s="331"/>
      <c r="BB29" s="331"/>
      <c r="BC29" s="331"/>
      <c r="BD29" s="331"/>
      <c r="BE29" s="331"/>
      <c r="BF29" s="331"/>
      <c r="BG29" s="331"/>
      <c r="BH29" s="336"/>
    </row>
    <row r="30" spans="1:60" x14ac:dyDescent="0.25">
      <c r="A30" s="461"/>
      <c r="B30" s="604"/>
      <c r="C30" s="184"/>
      <c r="D30" s="4"/>
      <c r="E30" s="4"/>
      <c r="F30" s="30" cm="1">
        <f t="array" ref="F30">IF(H30&lt;&gt;"", INDEX(H30:BH30, $G$2+1), IF(E30="", D30, E30))</f>
        <v>0</v>
      </c>
      <c r="G30" s="615"/>
      <c r="H30" s="170"/>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331"/>
      <c r="BC30" s="331"/>
      <c r="BD30" s="331"/>
      <c r="BE30" s="331"/>
      <c r="BF30" s="331"/>
      <c r="BG30" s="331"/>
      <c r="BH30" s="336"/>
    </row>
    <row r="31" spans="1:60" x14ac:dyDescent="0.25">
      <c r="A31" s="461"/>
      <c r="B31" s="604"/>
      <c r="C31" s="184"/>
      <c r="D31" s="6"/>
      <c r="E31" s="6"/>
      <c r="F31" s="8" cm="1">
        <f t="array" ref="F31">IF(H31&lt;&gt;"", INDEX(H31:BH31, $G$2+1), IF(E31="", D31, E31))</f>
        <v>0</v>
      </c>
      <c r="G31" s="615"/>
      <c r="H31" s="170"/>
      <c r="I31" s="331"/>
      <c r="J31" s="331"/>
      <c r="K31" s="331"/>
      <c r="L31" s="331"/>
      <c r="M31" s="331"/>
      <c r="N31" s="331"/>
      <c r="O31" s="331"/>
      <c r="P31" s="331"/>
      <c r="Q31" s="331"/>
      <c r="R31" s="331"/>
      <c r="S31" s="331"/>
      <c r="T31" s="331"/>
      <c r="U31" s="331"/>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331"/>
      <c r="AS31" s="331"/>
      <c r="AT31" s="331"/>
      <c r="AU31" s="331"/>
      <c r="AV31" s="331"/>
      <c r="AW31" s="331"/>
      <c r="AX31" s="331"/>
      <c r="AY31" s="331"/>
      <c r="AZ31" s="331"/>
      <c r="BA31" s="331"/>
      <c r="BB31" s="331"/>
      <c r="BC31" s="331"/>
      <c r="BD31" s="331"/>
      <c r="BE31" s="331"/>
      <c r="BF31" s="331"/>
      <c r="BG31" s="331"/>
      <c r="BH31" s="336"/>
    </row>
    <row r="32" spans="1:60" ht="15.75" thickBot="1" x14ac:dyDescent="0.3">
      <c r="A32" s="462"/>
      <c r="B32" s="607"/>
      <c r="C32" s="243"/>
      <c r="D32" s="246"/>
      <c r="E32" s="246"/>
      <c r="F32" s="361" cm="1">
        <f t="array" ref="F32">IF(H32&lt;&gt;"", INDEX(H32:BH32, $G$2+1), IF(E32="", D32, E32))</f>
        <v>0</v>
      </c>
      <c r="G32" s="622"/>
      <c r="H32" s="347"/>
      <c r="I32" s="338"/>
      <c r="J32" s="338"/>
      <c r="K32" s="338"/>
      <c r="L32" s="338"/>
      <c r="M32" s="338"/>
      <c r="N32" s="338"/>
      <c r="O32" s="338"/>
      <c r="P32" s="338"/>
      <c r="Q32" s="338"/>
      <c r="R32" s="338"/>
      <c r="S32" s="338"/>
      <c r="T32" s="338"/>
      <c r="U32" s="338"/>
      <c r="V32" s="338"/>
      <c r="W32" s="338"/>
      <c r="X32" s="338"/>
      <c r="Y32" s="338"/>
      <c r="Z32" s="338"/>
      <c r="AA32" s="338"/>
      <c r="AB32" s="338"/>
      <c r="AC32" s="338"/>
      <c r="AD32" s="338"/>
      <c r="AE32" s="338"/>
      <c r="AF32" s="338"/>
      <c r="AG32" s="338"/>
      <c r="AH32" s="338"/>
      <c r="AI32" s="338"/>
      <c r="AJ32" s="338"/>
      <c r="AK32" s="338"/>
      <c r="AL32" s="338"/>
      <c r="AM32" s="338"/>
      <c r="AN32" s="338"/>
      <c r="AO32" s="338"/>
      <c r="AP32" s="338"/>
      <c r="AQ32" s="338"/>
      <c r="AR32" s="338"/>
      <c r="AS32" s="338"/>
      <c r="AT32" s="338"/>
      <c r="AU32" s="338"/>
      <c r="AV32" s="338"/>
      <c r="AW32" s="338"/>
      <c r="AX32" s="338"/>
      <c r="AY32" s="338"/>
      <c r="AZ32" s="338"/>
      <c r="BA32" s="338"/>
      <c r="BB32" s="338"/>
      <c r="BC32" s="338"/>
      <c r="BD32" s="338"/>
      <c r="BE32" s="338"/>
      <c r="BF32" s="338"/>
      <c r="BG32" s="338"/>
      <c r="BH32" s="339"/>
    </row>
    <row r="33" spans="1:60" x14ac:dyDescent="0.25">
      <c r="A33" s="641" t="s">
        <v>351</v>
      </c>
      <c r="B33" s="640"/>
      <c r="C33" s="635"/>
      <c r="D33" s="638"/>
      <c r="E33" s="638"/>
      <c r="F33" s="638"/>
      <c r="G33" s="639"/>
      <c r="H33" s="365"/>
      <c r="I33" s="326"/>
      <c r="J33" s="326"/>
      <c r="K33" s="326"/>
      <c r="L33" s="326"/>
      <c r="M33" s="326"/>
      <c r="N33" s="326"/>
      <c r="O33" s="326"/>
      <c r="P33" s="326"/>
      <c r="Q33" s="326"/>
      <c r="R33" s="326"/>
      <c r="S33" s="326"/>
      <c r="T33" s="326"/>
      <c r="U33" s="326"/>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26"/>
      <c r="BH33" s="327"/>
    </row>
    <row r="34" spans="1:60" ht="14.25" customHeight="1" x14ac:dyDescent="0.25">
      <c r="A34" s="460"/>
      <c r="B34" s="604"/>
      <c r="C34" s="184"/>
      <c r="D34" s="6"/>
      <c r="E34" s="4"/>
      <c r="F34" s="8" cm="1">
        <f t="array" ref="F34">IF(H34&lt;&gt;"", INDEX(H34:BH34, $G$2+1), IF(E34="", D34, E34))</f>
        <v>0</v>
      </c>
      <c r="G34" s="615"/>
      <c r="H34" s="170"/>
      <c r="I34" s="331"/>
      <c r="J34" s="331"/>
      <c r="K34" s="331"/>
      <c r="L34" s="331"/>
      <c r="M34" s="331"/>
      <c r="N34" s="331"/>
      <c r="O34" s="331"/>
      <c r="P34" s="331"/>
      <c r="Q34" s="331"/>
      <c r="R34" s="331"/>
      <c r="S34" s="331"/>
      <c r="T34" s="331"/>
      <c r="U34" s="331"/>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331"/>
      <c r="AU34" s="331"/>
      <c r="AV34" s="331"/>
      <c r="AW34" s="331"/>
      <c r="AX34" s="331"/>
      <c r="AY34" s="331"/>
      <c r="AZ34" s="331"/>
      <c r="BA34" s="331"/>
      <c r="BB34" s="331"/>
      <c r="BC34" s="331"/>
      <c r="BD34" s="331"/>
      <c r="BE34" s="331"/>
      <c r="BF34" s="331"/>
      <c r="BG34" s="331"/>
      <c r="BH34" s="336"/>
    </row>
    <row r="35" spans="1:60" ht="15" customHeight="1" x14ac:dyDescent="0.25">
      <c r="A35" s="460"/>
      <c r="B35" s="604"/>
      <c r="C35" s="184"/>
      <c r="D35" s="5"/>
      <c r="E35" s="5"/>
      <c r="F35" s="354" cm="1">
        <f t="array" ref="F35">IF(H35&lt;&gt;"", INDEX(H35:BH35, $G$2+1), IF(E35="", D35, E35))</f>
        <v>0</v>
      </c>
      <c r="G35" s="616"/>
      <c r="H35" s="170"/>
      <c r="I35" s="331"/>
      <c r="J35" s="331"/>
      <c r="K35" s="331"/>
      <c r="L35" s="331"/>
      <c r="M35" s="331"/>
      <c r="N35" s="331"/>
      <c r="O35" s="331"/>
      <c r="P35" s="331"/>
      <c r="Q35" s="331"/>
      <c r="R35" s="331"/>
      <c r="S35" s="331"/>
      <c r="T35" s="331"/>
      <c r="U35" s="331"/>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331"/>
      <c r="BC35" s="331"/>
      <c r="BD35" s="331"/>
      <c r="BE35" s="331"/>
      <c r="BF35" s="331"/>
      <c r="BG35" s="331"/>
      <c r="BH35" s="336"/>
    </row>
    <row r="36" spans="1:60" ht="15" customHeight="1" x14ac:dyDescent="0.25">
      <c r="A36" s="460"/>
      <c r="B36" s="604"/>
      <c r="C36" s="184"/>
      <c r="D36" s="5"/>
      <c r="E36" s="5"/>
      <c r="F36" s="354" cm="1">
        <f t="array" ref="F36">IF(H36&lt;&gt;"", INDEX(H36:BH36, $G$2+1), IF(E36="", D36, E36))</f>
        <v>0</v>
      </c>
      <c r="G36" s="616"/>
      <c r="H36" s="170"/>
      <c r="I36" s="331"/>
      <c r="J36" s="331"/>
      <c r="K36" s="331"/>
      <c r="L36" s="331"/>
      <c r="M36" s="331"/>
      <c r="N36" s="331"/>
      <c r="O36" s="331"/>
      <c r="P36" s="331"/>
      <c r="Q36" s="331"/>
      <c r="R36" s="331"/>
      <c r="S36" s="331"/>
      <c r="T36" s="331"/>
      <c r="U36" s="331"/>
      <c r="V36" s="331"/>
      <c r="W36" s="331"/>
      <c r="X36" s="331"/>
      <c r="Y36" s="331"/>
      <c r="Z36" s="331"/>
      <c r="AA36" s="331"/>
      <c r="AB36" s="331"/>
      <c r="AC36" s="331"/>
      <c r="AD36" s="331"/>
      <c r="AE36" s="331"/>
      <c r="AF36" s="331"/>
      <c r="AG36" s="331"/>
      <c r="AH36" s="331"/>
      <c r="AI36" s="331"/>
      <c r="AJ36" s="331"/>
      <c r="AK36" s="331"/>
      <c r="AL36" s="331"/>
      <c r="AM36" s="331"/>
      <c r="AN36" s="331"/>
      <c r="AO36" s="331"/>
      <c r="AP36" s="331"/>
      <c r="AQ36" s="331"/>
      <c r="AR36" s="331"/>
      <c r="AS36" s="331"/>
      <c r="AT36" s="331"/>
      <c r="AU36" s="331"/>
      <c r="AV36" s="331"/>
      <c r="AW36" s="331"/>
      <c r="AX36" s="331"/>
      <c r="AY36" s="331"/>
      <c r="AZ36" s="331"/>
      <c r="BA36" s="331"/>
      <c r="BB36" s="331"/>
      <c r="BC36" s="331"/>
      <c r="BD36" s="331"/>
      <c r="BE36" s="331"/>
      <c r="BF36" s="331"/>
      <c r="BG36" s="331"/>
      <c r="BH36" s="336"/>
    </row>
    <row r="37" spans="1:60" ht="15" customHeight="1" x14ac:dyDescent="0.25">
      <c r="A37" s="460"/>
      <c r="B37" s="604"/>
      <c r="C37" s="184"/>
      <c r="D37" s="5"/>
      <c r="E37" s="5"/>
      <c r="F37" s="354" cm="1">
        <f t="array" ref="F37">IF(H37&lt;&gt;"", INDEX(H37:BH37, $G$2+1), IF(E37="", D37, E37))</f>
        <v>0</v>
      </c>
      <c r="G37" s="616"/>
      <c r="H37" s="170"/>
      <c r="I37" s="331"/>
      <c r="J37" s="331"/>
      <c r="K37" s="331"/>
      <c r="L37" s="331"/>
      <c r="M37" s="331"/>
      <c r="N37" s="331"/>
      <c r="O37" s="331"/>
      <c r="P37" s="331"/>
      <c r="Q37" s="331"/>
      <c r="R37" s="331"/>
      <c r="S37" s="331"/>
      <c r="T37" s="331"/>
      <c r="U37" s="331"/>
      <c r="V37" s="331"/>
      <c r="W37" s="331"/>
      <c r="X37" s="331"/>
      <c r="Y37" s="331"/>
      <c r="Z37" s="331"/>
      <c r="AA37" s="331"/>
      <c r="AB37" s="331"/>
      <c r="AC37" s="331"/>
      <c r="AD37" s="331"/>
      <c r="AE37" s="331"/>
      <c r="AF37" s="331"/>
      <c r="AG37" s="331"/>
      <c r="AH37" s="331"/>
      <c r="AI37" s="331"/>
      <c r="AJ37" s="331"/>
      <c r="AK37" s="331"/>
      <c r="AL37" s="331"/>
      <c r="AM37" s="331"/>
      <c r="AN37" s="331"/>
      <c r="AO37" s="331"/>
      <c r="AP37" s="331"/>
      <c r="AQ37" s="331"/>
      <c r="AR37" s="331"/>
      <c r="AS37" s="331"/>
      <c r="AT37" s="331"/>
      <c r="AU37" s="331"/>
      <c r="AV37" s="331"/>
      <c r="AW37" s="331"/>
      <c r="AX37" s="331"/>
      <c r="AY37" s="331"/>
      <c r="AZ37" s="331"/>
      <c r="BA37" s="331"/>
      <c r="BB37" s="331"/>
      <c r="BC37" s="331"/>
      <c r="BD37" s="331"/>
      <c r="BE37" s="331"/>
      <c r="BF37" s="331"/>
      <c r="BG37" s="331"/>
      <c r="BH37" s="336"/>
    </row>
    <row r="38" spans="1:60" x14ac:dyDescent="0.25">
      <c r="A38" s="460"/>
      <c r="B38" s="604"/>
      <c r="C38" s="184"/>
      <c r="D38" s="4"/>
      <c r="E38" s="4"/>
      <c r="F38" s="30" cm="1">
        <f t="array" ref="F38">IF(H38&lt;&gt;"", INDEX(H38:BH38, $G$2+1), IF(E38="", D38, E38))</f>
        <v>0</v>
      </c>
      <c r="G38" s="615"/>
      <c r="H38" s="170"/>
      <c r="I38" s="331"/>
      <c r="J38" s="331"/>
      <c r="K38" s="331"/>
      <c r="L38" s="331"/>
      <c r="M38" s="331"/>
      <c r="N38" s="331"/>
      <c r="O38" s="331"/>
      <c r="P38" s="331"/>
      <c r="Q38" s="331"/>
      <c r="R38" s="331"/>
      <c r="S38" s="331"/>
      <c r="T38" s="331"/>
      <c r="U38" s="331"/>
      <c r="V38" s="331"/>
      <c r="W38" s="331"/>
      <c r="X38" s="331"/>
      <c r="Y38" s="331"/>
      <c r="Z38" s="331"/>
      <c r="AA38" s="331"/>
      <c r="AB38" s="331"/>
      <c r="AC38" s="331"/>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331"/>
      <c r="BB38" s="331"/>
      <c r="BC38" s="331"/>
      <c r="BD38" s="331"/>
      <c r="BE38" s="331"/>
      <c r="BF38" s="331"/>
      <c r="BG38" s="331"/>
      <c r="BH38" s="336"/>
    </row>
    <row r="39" spans="1:60" x14ac:dyDescent="0.25">
      <c r="A39" s="460"/>
      <c r="B39" s="604"/>
      <c r="C39" s="184"/>
      <c r="D39" s="6"/>
      <c r="E39" s="6"/>
      <c r="F39" s="8" cm="1">
        <f t="array" ref="F39">IF(H39&lt;&gt;"", INDEX(H39:BH39, $G$2+1), IF(E39="", D39, E39))</f>
        <v>0</v>
      </c>
      <c r="G39" s="615"/>
      <c r="H39" s="170"/>
      <c r="I39" s="331"/>
      <c r="J39" s="331"/>
      <c r="K39" s="331"/>
      <c r="L39" s="331"/>
      <c r="M39" s="331"/>
      <c r="N39" s="331"/>
      <c r="O39" s="331"/>
      <c r="P39" s="331"/>
      <c r="Q39" s="331"/>
      <c r="R39" s="331"/>
      <c r="S39" s="331"/>
      <c r="T39" s="331"/>
      <c r="U39" s="331"/>
      <c r="V39" s="331"/>
      <c r="W39" s="331"/>
      <c r="X39" s="331"/>
      <c r="Y39" s="331"/>
      <c r="Z39" s="331"/>
      <c r="AA39" s="331"/>
      <c r="AB39" s="331"/>
      <c r="AC39" s="331"/>
      <c r="AD39" s="331"/>
      <c r="AE39" s="331"/>
      <c r="AF39" s="331"/>
      <c r="AG39" s="331"/>
      <c r="AH39" s="331"/>
      <c r="AI39" s="331"/>
      <c r="AJ39" s="331"/>
      <c r="AK39" s="331"/>
      <c r="AL39" s="331"/>
      <c r="AM39" s="331"/>
      <c r="AN39" s="331"/>
      <c r="AO39" s="331"/>
      <c r="AP39" s="331"/>
      <c r="AQ39" s="331"/>
      <c r="AR39" s="331"/>
      <c r="AS39" s="331"/>
      <c r="AT39" s="331"/>
      <c r="AU39" s="331"/>
      <c r="AV39" s="331"/>
      <c r="AW39" s="331"/>
      <c r="AX39" s="331"/>
      <c r="AY39" s="331"/>
      <c r="AZ39" s="331"/>
      <c r="BA39" s="331"/>
      <c r="BB39" s="331"/>
      <c r="BC39" s="331"/>
      <c r="BD39" s="331"/>
      <c r="BE39" s="331"/>
      <c r="BF39" s="331"/>
      <c r="BG39" s="331"/>
      <c r="BH39" s="336"/>
    </row>
    <row r="40" spans="1:60" ht="15.75" thickBot="1" x14ac:dyDescent="0.3">
      <c r="A40" s="463"/>
      <c r="B40" s="607"/>
      <c r="C40" s="243"/>
      <c r="D40" s="246"/>
      <c r="E40" s="246"/>
      <c r="F40" s="361" cm="1">
        <f t="array" ref="F40">IF(H40&lt;&gt;"", INDEX(H40:BH40, $G$2+1), IF(E40="", D40, E40))</f>
        <v>0</v>
      </c>
      <c r="G40" s="622"/>
      <c r="H40" s="365"/>
      <c r="I40" s="326"/>
      <c r="J40" s="326"/>
      <c r="K40" s="326"/>
      <c r="L40" s="326"/>
      <c r="M40" s="326"/>
      <c r="N40" s="326"/>
      <c r="O40" s="326"/>
      <c r="P40" s="326"/>
      <c r="Q40" s="326"/>
      <c r="R40" s="326"/>
      <c r="S40" s="326"/>
      <c r="T40" s="326"/>
      <c r="U40" s="326"/>
      <c r="V40" s="326"/>
      <c r="W40" s="326"/>
      <c r="X40" s="326"/>
      <c r="Y40" s="326"/>
      <c r="Z40" s="326"/>
      <c r="AA40" s="326"/>
      <c r="AB40" s="326"/>
      <c r="AC40" s="326"/>
      <c r="AD40" s="326"/>
      <c r="AE40" s="326"/>
      <c r="AF40" s="326"/>
      <c r="AG40" s="326"/>
      <c r="AH40" s="326"/>
      <c r="AI40" s="326"/>
      <c r="AJ40" s="326"/>
      <c r="AK40" s="326"/>
      <c r="AL40" s="326"/>
      <c r="AM40" s="326"/>
      <c r="AN40" s="326"/>
      <c r="AO40" s="326"/>
      <c r="AP40" s="326"/>
      <c r="AQ40" s="326"/>
      <c r="AR40" s="326"/>
      <c r="AS40" s="326"/>
      <c r="AT40" s="326"/>
      <c r="AU40" s="326"/>
      <c r="AV40" s="326"/>
      <c r="AW40" s="326"/>
      <c r="AX40" s="326"/>
      <c r="AY40" s="326"/>
      <c r="AZ40" s="326"/>
      <c r="BA40" s="326"/>
      <c r="BB40" s="326"/>
      <c r="BC40" s="326"/>
      <c r="BD40" s="326"/>
      <c r="BE40" s="326"/>
      <c r="BF40" s="326"/>
      <c r="BG40" s="326"/>
      <c r="BH40" s="327"/>
    </row>
    <row r="41" spans="1:60" x14ac:dyDescent="0.25">
      <c r="A41" s="555" t="s">
        <v>352</v>
      </c>
      <c r="B41" s="605"/>
      <c r="C41" s="635"/>
      <c r="D41" s="638"/>
      <c r="E41" s="638"/>
      <c r="F41" s="638"/>
      <c r="G41" s="639"/>
      <c r="H41" s="633"/>
      <c r="I41" s="556"/>
      <c r="J41" s="556"/>
      <c r="K41" s="556"/>
      <c r="L41" s="556"/>
      <c r="M41" s="556"/>
      <c r="N41" s="556"/>
      <c r="O41" s="556"/>
      <c r="P41" s="556"/>
      <c r="Q41" s="556"/>
      <c r="R41" s="556"/>
      <c r="S41" s="556"/>
      <c r="T41" s="556"/>
      <c r="U41" s="556"/>
      <c r="V41" s="556"/>
      <c r="W41" s="556"/>
      <c r="X41" s="556"/>
      <c r="Y41" s="556"/>
      <c r="Z41" s="556"/>
      <c r="AA41" s="556"/>
      <c r="AB41" s="556"/>
      <c r="AC41" s="556"/>
      <c r="AD41" s="556"/>
      <c r="AE41" s="556"/>
      <c r="AF41" s="556"/>
      <c r="AG41" s="556"/>
      <c r="AH41" s="556"/>
      <c r="AI41" s="556"/>
      <c r="AJ41" s="556"/>
      <c r="AK41" s="556"/>
      <c r="AL41" s="556"/>
      <c r="AM41" s="556"/>
      <c r="AN41" s="556"/>
      <c r="AO41" s="556"/>
      <c r="AP41" s="556"/>
      <c r="AQ41" s="556"/>
      <c r="AR41" s="556"/>
      <c r="AS41" s="556"/>
      <c r="AT41" s="556"/>
      <c r="AU41" s="556"/>
      <c r="AV41" s="556"/>
      <c r="AW41" s="556"/>
      <c r="AX41" s="556"/>
      <c r="AY41" s="556"/>
      <c r="AZ41" s="556"/>
      <c r="BA41" s="556"/>
      <c r="BB41" s="556"/>
      <c r="BC41" s="556"/>
      <c r="BD41" s="556"/>
      <c r="BE41" s="556"/>
      <c r="BF41" s="556"/>
      <c r="BG41" s="556"/>
      <c r="BH41" s="558"/>
    </row>
    <row r="42" spans="1:60" x14ac:dyDescent="0.25">
      <c r="A42" s="461"/>
      <c r="B42" s="604"/>
      <c r="C42" s="184"/>
      <c r="D42" s="6"/>
      <c r="E42" s="4"/>
      <c r="F42" s="8" cm="1">
        <f t="array" ref="F42">IF(H42&lt;&gt;"", INDEX(H42:BH42, $G$2+1), IF(E42="", D42, E42))</f>
        <v>0</v>
      </c>
      <c r="G42" s="615"/>
      <c r="H42" s="365"/>
      <c r="I42" s="326"/>
      <c r="J42" s="326"/>
      <c r="K42" s="326"/>
      <c r="L42" s="326"/>
      <c r="M42" s="326"/>
      <c r="N42" s="326"/>
      <c r="O42" s="326"/>
      <c r="P42" s="326"/>
      <c r="Q42" s="326"/>
      <c r="R42" s="326"/>
      <c r="S42" s="326"/>
      <c r="T42" s="326"/>
      <c r="U42" s="326"/>
      <c r="V42" s="326"/>
      <c r="W42" s="326"/>
      <c r="X42" s="326"/>
      <c r="Y42" s="326"/>
      <c r="Z42" s="326"/>
      <c r="AA42" s="326"/>
      <c r="AB42" s="326"/>
      <c r="AC42" s="326"/>
      <c r="AD42" s="326"/>
      <c r="AE42" s="326"/>
      <c r="AF42" s="326"/>
      <c r="AG42" s="326"/>
      <c r="AH42" s="326"/>
      <c r="AI42" s="326"/>
      <c r="AJ42" s="326"/>
      <c r="AK42" s="326"/>
      <c r="AL42" s="326"/>
      <c r="AM42" s="326"/>
      <c r="AN42" s="326"/>
      <c r="AO42" s="326"/>
      <c r="AP42" s="326"/>
      <c r="AQ42" s="326"/>
      <c r="AR42" s="326"/>
      <c r="AS42" s="326"/>
      <c r="AT42" s="326"/>
      <c r="AU42" s="326"/>
      <c r="AV42" s="326"/>
      <c r="AW42" s="326"/>
      <c r="AX42" s="326"/>
      <c r="AY42" s="326"/>
      <c r="AZ42" s="326"/>
      <c r="BA42" s="326"/>
      <c r="BB42" s="326"/>
      <c r="BC42" s="326"/>
      <c r="BD42" s="326"/>
      <c r="BE42" s="326"/>
      <c r="BF42" s="326"/>
      <c r="BG42" s="326"/>
      <c r="BH42" s="327"/>
    </row>
    <row r="43" spans="1:60" x14ac:dyDescent="0.25">
      <c r="A43" s="461"/>
      <c r="B43" s="604"/>
      <c r="C43" s="184"/>
      <c r="D43" s="5"/>
      <c r="E43" s="5"/>
      <c r="F43" s="354" cm="1">
        <f t="array" ref="F43">IF(H43&lt;&gt;"", INDEX(H43:BH43, $G$2+1), IF(E43="", D43, E43))</f>
        <v>0</v>
      </c>
      <c r="G43" s="616"/>
      <c r="H43" s="365"/>
      <c r="I43" s="326"/>
      <c r="J43" s="326"/>
      <c r="K43" s="326"/>
      <c r="L43" s="326"/>
      <c r="M43" s="326"/>
      <c r="N43" s="326"/>
      <c r="O43" s="326"/>
      <c r="P43" s="326"/>
      <c r="Q43" s="326"/>
      <c r="R43" s="326"/>
      <c r="S43" s="326"/>
      <c r="T43" s="326"/>
      <c r="U43" s="326"/>
      <c r="V43" s="326"/>
      <c r="W43" s="326"/>
      <c r="X43" s="326"/>
      <c r="Y43" s="326"/>
      <c r="Z43" s="326"/>
      <c r="AA43" s="326"/>
      <c r="AB43" s="326"/>
      <c r="AC43" s="326"/>
      <c r="AD43" s="326"/>
      <c r="AE43" s="326"/>
      <c r="AF43" s="326"/>
      <c r="AG43" s="326"/>
      <c r="AH43" s="326"/>
      <c r="AI43" s="326"/>
      <c r="AJ43" s="326"/>
      <c r="AK43" s="326"/>
      <c r="AL43" s="326"/>
      <c r="AM43" s="326"/>
      <c r="AN43" s="326"/>
      <c r="AO43" s="326"/>
      <c r="AP43" s="326"/>
      <c r="AQ43" s="326"/>
      <c r="AR43" s="326"/>
      <c r="AS43" s="326"/>
      <c r="AT43" s="326"/>
      <c r="AU43" s="326"/>
      <c r="AV43" s="326"/>
      <c r="AW43" s="326"/>
      <c r="AX43" s="326"/>
      <c r="AY43" s="326"/>
      <c r="AZ43" s="326"/>
      <c r="BA43" s="326"/>
      <c r="BB43" s="326"/>
      <c r="BC43" s="326"/>
      <c r="BD43" s="326"/>
      <c r="BE43" s="326"/>
      <c r="BF43" s="326"/>
      <c r="BG43" s="326"/>
      <c r="BH43" s="327"/>
    </row>
    <row r="44" spans="1:60" x14ac:dyDescent="0.25">
      <c r="A44" s="461"/>
      <c r="B44" s="604"/>
      <c r="C44" s="184"/>
      <c r="D44" s="5"/>
      <c r="E44" s="5"/>
      <c r="F44" s="354" cm="1">
        <f t="array" ref="F44">IF(H44&lt;&gt;"", INDEX(H44:BH44, $G$2+1), IF(E44="", D44, E44))</f>
        <v>0</v>
      </c>
      <c r="G44" s="616"/>
      <c r="H44" s="365"/>
      <c r="I44" s="326"/>
      <c r="J44" s="326"/>
      <c r="K44" s="326"/>
      <c r="L44" s="326"/>
      <c r="M44" s="326"/>
      <c r="N44" s="326"/>
      <c r="O44" s="326"/>
      <c r="P44" s="326"/>
      <c r="Q44" s="326"/>
      <c r="R44" s="326"/>
      <c r="S44" s="326"/>
      <c r="T44" s="326"/>
      <c r="U44" s="326"/>
      <c r="V44" s="326"/>
      <c r="W44" s="326"/>
      <c r="X44" s="326"/>
      <c r="Y44" s="326"/>
      <c r="Z44" s="326"/>
      <c r="AA44" s="326"/>
      <c r="AB44" s="326"/>
      <c r="AC44" s="326"/>
      <c r="AD44" s="326"/>
      <c r="AE44" s="326"/>
      <c r="AF44" s="326"/>
      <c r="AG44" s="326"/>
      <c r="AH44" s="326"/>
      <c r="AI44" s="326"/>
      <c r="AJ44" s="326"/>
      <c r="AK44" s="326"/>
      <c r="AL44" s="326"/>
      <c r="AM44" s="326"/>
      <c r="AN44" s="326"/>
      <c r="AO44" s="326"/>
      <c r="AP44" s="326"/>
      <c r="AQ44" s="326"/>
      <c r="AR44" s="326"/>
      <c r="AS44" s="326"/>
      <c r="AT44" s="326"/>
      <c r="AU44" s="326"/>
      <c r="AV44" s="326"/>
      <c r="AW44" s="326"/>
      <c r="AX44" s="326"/>
      <c r="AY44" s="326"/>
      <c r="AZ44" s="326"/>
      <c r="BA44" s="326"/>
      <c r="BB44" s="326"/>
      <c r="BC44" s="326"/>
      <c r="BD44" s="326"/>
      <c r="BE44" s="326"/>
      <c r="BF44" s="326"/>
      <c r="BG44" s="326"/>
      <c r="BH44" s="327"/>
    </row>
    <row r="45" spans="1:60" x14ac:dyDescent="0.25">
      <c r="A45" s="461"/>
      <c r="B45" s="604"/>
      <c r="C45" s="184"/>
      <c r="D45" s="5"/>
      <c r="E45" s="5"/>
      <c r="F45" s="354" cm="1">
        <f t="array" ref="F45">IF(H45&lt;&gt;"", INDEX(H45:BH45, $G$2+1), IF(E45="", D45, E45))</f>
        <v>0</v>
      </c>
      <c r="G45" s="616"/>
      <c r="H45" s="365"/>
      <c r="I45" s="326"/>
      <c r="J45" s="326"/>
      <c r="K45" s="326"/>
      <c r="L45" s="326"/>
      <c r="M45" s="326"/>
      <c r="N45" s="326"/>
      <c r="O45" s="326"/>
      <c r="P45" s="326"/>
      <c r="Q45" s="326"/>
      <c r="R45" s="326"/>
      <c r="S45" s="326"/>
      <c r="T45" s="326"/>
      <c r="U45" s="326"/>
      <c r="V45" s="326"/>
      <c r="W45" s="326"/>
      <c r="X45" s="326"/>
      <c r="Y45" s="326"/>
      <c r="Z45" s="326"/>
      <c r="AA45" s="326"/>
      <c r="AB45" s="326"/>
      <c r="AC45" s="326"/>
      <c r="AD45" s="326"/>
      <c r="AE45" s="326"/>
      <c r="AF45" s="326"/>
      <c r="AG45" s="326"/>
      <c r="AH45" s="326"/>
      <c r="AI45" s="326"/>
      <c r="AJ45" s="326"/>
      <c r="AK45" s="326"/>
      <c r="AL45" s="326"/>
      <c r="AM45" s="326"/>
      <c r="AN45" s="326"/>
      <c r="AO45" s="326"/>
      <c r="AP45" s="326"/>
      <c r="AQ45" s="326"/>
      <c r="AR45" s="326"/>
      <c r="AS45" s="326"/>
      <c r="AT45" s="326"/>
      <c r="AU45" s="326"/>
      <c r="AV45" s="326"/>
      <c r="AW45" s="326"/>
      <c r="AX45" s="326"/>
      <c r="AY45" s="326"/>
      <c r="AZ45" s="326"/>
      <c r="BA45" s="326"/>
      <c r="BB45" s="326"/>
      <c r="BC45" s="326"/>
      <c r="BD45" s="326"/>
      <c r="BE45" s="326"/>
      <c r="BF45" s="326"/>
      <c r="BG45" s="326"/>
      <c r="BH45" s="327"/>
    </row>
    <row r="46" spans="1:60" x14ac:dyDescent="0.25">
      <c r="A46" s="461"/>
      <c r="B46" s="604"/>
      <c r="C46" s="184"/>
      <c r="D46" s="4"/>
      <c r="E46" s="4"/>
      <c r="F46" s="30" cm="1">
        <f t="array" ref="F46">IF(H46&lt;&gt;"", INDEX(H46:BH46, $G$2+1), IF(E46="", D46, E46))</f>
        <v>0</v>
      </c>
      <c r="G46" s="615"/>
      <c r="H46" s="365"/>
      <c r="I46" s="326"/>
      <c r="J46" s="326"/>
      <c r="K46" s="326"/>
      <c r="L46" s="326"/>
      <c r="M46" s="326"/>
      <c r="N46" s="326"/>
      <c r="O46" s="326"/>
      <c r="P46" s="326"/>
      <c r="Q46" s="326"/>
      <c r="R46" s="326"/>
      <c r="S46" s="326"/>
      <c r="T46" s="326"/>
      <c r="U46" s="326"/>
      <c r="V46" s="326"/>
      <c r="W46" s="326"/>
      <c r="X46" s="326"/>
      <c r="Y46" s="326"/>
      <c r="Z46" s="326"/>
      <c r="AA46" s="326"/>
      <c r="AB46" s="326"/>
      <c r="AC46" s="326"/>
      <c r="AD46" s="326"/>
      <c r="AE46" s="326"/>
      <c r="AF46" s="326"/>
      <c r="AG46" s="326"/>
      <c r="AH46" s="326"/>
      <c r="AI46" s="326"/>
      <c r="AJ46" s="326"/>
      <c r="AK46" s="326"/>
      <c r="AL46" s="326"/>
      <c r="AM46" s="326"/>
      <c r="AN46" s="326"/>
      <c r="AO46" s="326"/>
      <c r="AP46" s="326"/>
      <c r="AQ46" s="326"/>
      <c r="AR46" s="326"/>
      <c r="AS46" s="326"/>
      <c r="AT46" s="326"/>
      <c r="AU46" s="326"/>
      <c r="AV46" s="326"/>
      <c r="AW46" s="326"/>
      <c r="AX46" s="326"/>
      <c r="AY46" s="326"/>
      <c r="AZ46" s="326"/>
      <c r="BA46" s="326"/>
      <c r="BB46" s="326"/>
      <c r="BC46" s="326"/>
      <c r="BD46" s="326"/>
      <c r="BE46" s="326"/>
      <c r="BF46" s="326"/>
      <c r="BG46" s="326"/>
      <c r="BH46" s="327"/>
    </row>
    <row r="47" spans="1:60" x14ac:dyDescent="0.25">
      <c r="A47" s="461"/>
      <c r="B47" s="604"/>
      <c r="C47" s="184"/>
      <c r="D47" s="6"/>
      <c r="E47" s="6"/>
      <c r="F47" s="8" cm="1">
        <f t="array" ref="F47">IF(H47&lt;&gt;"", INDEX(H47:BH47, $G$2+1), IF(E47="", D47, E47))</f>
        <v>0</v>
      </c>
      <c r="G47" s="615"/>
      <c r="H47" s="365"/>
      <c r="I47" s="326"/>
      <c r="J47" s="326"/>
      <c r="K47" s="326"/>
      <c r="L47" s="326"/>
      <c r="M47" s="326"/>
      <c r="N47" s="326"/>
      <c r="O47" s="326"/>
      <c r="P47" s="326"/>
      <c r="Q47" s="326"/>
      <c r="R47" s="326"/>
      <c r="S47" s="326"/>
      <c r="T47" s="326"/>
      <c r="U47" s="326"/>
      <c r="V47" s="326"/>
      <c r="W47" s="326"/>
      <c r="X47" s="326"/>
      <c r="Y47" s="326"/>
      <c r="Z47" s="326"/>
      <c r="AA47" s="326"/>
      <c r="AB47" s="326"/>
      <c r="AC47" s="326"/>
      <c r="AD47" s="326"/>
      <c r="AE47" s="326"/>
      <c r="AF47" s="326"/>
      <c r="AG47" s="326"/>
      <c r="AH47" s="326"/>
      <c r="AI47" s="326"/>
      <c r="AJ47" s="326"/>
      <c r="AK47" s="326"/>
      <c r="AL47" s="326"/>
      <c r="AM47" s="326"/>
      <c r="AN47" s="326"/>
      <c r="AO47" s="326"/>
      <c r="AP47" s="326"/>
      <c r="AQ47" s="326"/>
      <c r="AR47" s="326"/>
      <c r="AS47" s="326"/>
      <c r="AT47" s="326"/>
      <c r="AU47" s="326"/>
      <c r="AV47" s="326"/>
      <c r="AW47" s="326"/>
      <c r="AX47" s="326"/>
      <c r="AY47" s="326"/>
      <c r="AZ47" s="326"/>
      <c r="BA47" s="326"/>
      <c r="BB47" s="326"/>
      <c r="BC47" s="326"/>
      <c r="BD47" s="326"/>
      <c r="BE47" s="326"/>
      <c r="BF47" s="326"/>
      <c r="BG47" s="326"/>
      <c r="BH47" s="327"/>
    </row>
    <row r="48" spans="1:60" ht="15.75" thickBot="1" x14ac:dyDescent="0.3">
      <c r="A48" s="462"/>
      <c r="B48" s="607"/>
      <c r="C48" s="243"/>
      <c r="D48" s="246"/>
      <c r="E48" s="246"/>
      <c r="F48" s="361" cm="1">
        <f t="array" ref="F48">IF(H48&lt;&gt;"", INDEX(H48:BH48, $G$2+1), IF(E48="", D48, E48))</f>
        <v>0</v>
      </c>
      <c r="G48" s="622"/>
      <c r="H48" s="347"/>
      <c r="I48" s="338"/>
      <c r="J48" s="338"/>
      <c r="K48" s="338"/>
      <c r="L48" s="338"/>
      <c r="M48" s="338"/>
      <c r="N48" s="338"/>
      <c r="O48" s="338"/>
      <c r="P48" s="338"/>
      <c r="Q48" s="338"/>
      <c r="R48" s="338"/>
      <c r="S48" s="338"/>
      <c r="T48" s="338"/>
      <c r="U48" s="338"/>
      <c r="V48" s="338"/>
      <c r="W48" s="338"/>
      <c r="X48" s="338"/>
      <c r="Y48" s="338"/>
      <c r="Z48" s="338"/>
      <c r="AA48" s="338"/>
      <c r="AB48" s="338"/>
      <c r="AC48" s="338"/>
      <c r="AD48" s="338"/>
      <c r="AE48" s="338"/>
      <c r="AF48" s="338"/>
      <c r="AG48" s="338"/>
      <c r="AH48" s="338"/>
      <c r="AI48" s="338"/>
      <c r="AJ48" s="338"/>
      <c r="AK48" s="338"/>
      <c r="AL48" s="338"/>
      <c r="AM48" s="338"/>
      <c r="AN48" s="338"/>
      <c r="AO48" s="338"/>
      <c r="AP48" s="338"/>
      <c r="AQ48" s="338"/>
      <c r="AR48" s="338"/>
      <c r="AS48" s="338"/>
      <c r="AT48" s="338"/>
      <c r="AU48" s="338"/>
      <c r="AV48" s="338"/>
      <c r="AW48" s="338"/>
      <c r="AX48" s="338"/>
      <c r="AY48" s="338"/>
      <c r="AZ48" s="338"/>
      <c r="BA48" s="338"/>
      <c r="BB48" s="338"/>
      <c r="BC48" s="338"/>
      <c r="BD48" s="338"/>
      <c r="BE48" s="338"/>
      <c r="BF48" s="338"/>
      <c r="BG48" s="338"/>
      <c r="BH48" s="339"/>
    </row>
    <row r="49" spans="1:60" x14ac:dyDescent="0.25">
      <c r="A49" s="644" t="s">
        <v>353</v>
      </c>
      <c r="B49" s="631"/>
      <c r="C49" s="630"/>
      <c r="D49" s="632"/>
      <c r="E49" s="632"/>
      <c r="F49" s="632"/>
      <c r="G49" s="642"/>
      <c r="H49" s="365"/>
      <c r="I49" s="326"/>
      <c r="J49" s="326"/>
      <c r="K49" s="326"/>
      <c r="L49" s="326"/>
      <c r="M49" s="326"/>
      <c r="N49" s="326"/>
      <c r="O49" s="326"/>
      <c r="P49" s="326"/>
      <c r="Q49" s="326"/>
      <c r="R49" s="326"/>
      <c r="S49" s="326"/>
      <c r="T49" s="326"/>
      <c r="U49" s="326"/>
      <c r="V49" s="326"/>
      <c r="W49" s="326"/>
      <c r="X49" s="326"/>
      <c r="Y49" s="326"/>
      <c r="Z49" s="326"/>
      <c r="AA49" s="326"/>
      <c r="AB49" s="326"/>
      <c r="AC49" s="326"/>
      <c r="AD49" s="326"/>
      <c r="AE49" s="326"/>
      <c r="AF49" s="326"/>
      <c r="AG49" s="326"/>
      <c r="AH49" s="326"/>
      <c r="AI49" s="326"/>
      <c r="AJ49" s="326"/>
      <c r="AK49" s="326"/>
      <c r="AL49" s="326"/>
      <c r="AM49" s="326"/>
      <c r="AN49" s="326"/>
      <c r="AO49" s="326"/>
      <c r="AP49" s="326"/>
      <c r="AQ49" s="326"/>
      <c r="AR49" s="326"/>
      <c r="AS49" s="326"/>
      <c r="AT49" s="326"/>
      <c r="AU49" s="326"/>
      <c r="AV49" s="326"/>
      <c r="AW49" s="326"/>
      <c r="AX49" s="326"/>
      <c r="AY49" s="326"/>
      <c r="AZ49" s="326"/>
      <c r="BA49" s="326"/>
      <c r="BB49" s="326"/>
      <c r="BC49" s="326"/>
      <c r="BD49" s="326"/>
      <c r="BE49" s="326"/>
      <c r="BF49" s="326"/>
      <c r="BG49" s="326"/>
      <c r="BH49" s="327"/>
    </row>
    <row r="50" spans="1:60" x14ac:dyDescent="0.25">
      <c r="A50" s="460"/>
      <c r="B50" s="604"/>
      <c r="C50" s="184"/>
      <c r="D50" s="6"/>
      <c r="E50" s="4"/>
      <c r="F50" s="8" cm="1">
        <f t="array" ref="F50">IF(H50&lt;&gt;"", INDEX(H50:BH50, $G$2+1), IF(E50="", D50, E50))</f>
        <v>0</v>
      </c>
      <c r="G50" s="615"/>
      <c r="H50" s="365"/>
      <c r="I50" s="326"/>
      <c r="J50" s="326"/>
      <c r="K50" s="326"/>
      <c r="L50" s="326"/>
      <c r="M50" s="326"/>
      <c r="N50" s="326"/>
      <c r="O50" s="326"/>
      <c r="P50" s="326"/>
      <c r="Q50" s="326"/>
      <c r="R50" s="326"/>
      <c r="S50" s="326"/>
      <c r="T50" s="326"/>
      <c r="U50" s="326"/>
      <c r="V50" s="326"/>
      <c r="W50" s="326"/>
      <c r="X50" s="326"/>
      <c r="Y50" s="326"/>
      <c r="Z50" s="326"/>
      <c r="AA50" s="326"/>
      <c r="AB50" s="326"/>
      <c r="AC50" s="326"/>
      <c r="AD50" s="326"/>
      <c r="AE50" s="326"/>
      <c r="AF50" s="326"/>
      <c r="AG50" s="326"/>
      <c r="AH50" s="326"/>
      <c r="AI50" s="326"/>
      <c r="AJ50" s="326"/>
      <c r="AK50" s="326"/>
      <c r="AL50" s="326"/>
      <c r="AM50" s="326"/>
      <c r="AN50" s="326"/>
      <c r="AO50" s="326"/>
      <c r="AP50" s="326"/>
      <c r="AQ50" s="326"/>
      <c r="AR50" s="326"/>
      <c r="AS50" s="326"/>
      <c r="AT50" s="326"/>
      <c r="AU50" s="326"/>
      <c r="AV50" s="326"/>
      <c r="AW50" s="326"/>
      <c r="AX50" s="326"/>
      <c r="AY50" s="326"/>
      <c r="AZ50" s="326"/>
      <c r="BA50" s="326"/>
      <c r="BB50" s="326"/>
      <c r="BC50" s="326"/>
      <c r="BD50" s="326"/>
      <c r="BE50" s="326"/>
      <c r="BF50" s="326"/>
      <c r="BG50" s="326"/>
      <c r="BH50" s="327"/>
    </row>
    <row r="51" spans="1:60" x14ac:dyDescent="0.25">
      <c r="A51" s="460"/>
      <c r="B51" s="604"/>
      <c r="C51" s="184"/>
      <c r="D51" s="5"/>
      <c r="E51" s="4"/>
      <c r="F51" s="354" cm="1">
        <f t="array" ref="F51">IF(H51&lt;&gt;"", INDEX(H51:BH51, $G$2+1), IF(E51="", D51, E51))</f>
        <v>0</v>
      </c>
      <c r="G51" s="615"/>
      <c r="H51" s="365"/>
      <c r="I51" s="326"/>
      <c r="J51" s="326"/>
      <c r="K51" s="326"/>
      <c r="L51" s="326"/>
      <c r="M51" s="326"/>
      <c r="N51" s="326"/>
      <c r="O51" s="326"/>
      <c r="P51" s="326"/>
      <c r="Q51" s="326"/>
      <c r="R51" s="326"/>
      <c r="S51" s="326"/>
      <c r="T51" s="326"/>
      <c r="U51" s="326"/>
      <c r="V51" s="326"/>
      <c r="W51" s="326"/>
      <c r="X51" s="326"/>
      <c r="Y51" s="326"/>
      <c r="Z51" s="326"/>
      <c r="AA51" s="326"/>
      <c r="AB51" s="326"/>
      <c r="AC51" s="326"/>
      <c r="AD51" s="326"/>
      <c r="AE51" s="326"/>
      <c r="AF51" s="326"/>
      <c r="AG51" s="326"/>
      <c r="AH51" s="326"/>
      <c r="AI51" s="326"/>
      <c r="AJ51" s="326"/>
      <c r="AK51" s="326"/>
      <c r="AL51" s="326"/>
      <c r="AM51" s="326"/>
      <c r="AN51" s="326"/>
      <c r="AO51" s="326"/>
      <c r="AP51" s="326"/>
      <c r="AQ51" s="326"/>
      <c r="AR51" s="326"/>
      <c r="AS51" s="326"/>
      <c r="AT51" s="326"/>
      <c r="AU51" s="326"/>
      <c r="AV51" s="326"/>
      <c r="AW51" s="326"/>
      <c r="AX51" s="326"/>
      <c r="AY51" s="326"/>
      <c r="AZ51" s="326"/>
      <c r="BA51" s="326"/>
      <c r="BB51" s="326"/>
      <c r="BC51" s="326"/>
      <c r="BD51" s="326"/>
      <c r="BE51" s="326"/>
      <c r="BF51" s="326"/>
      <c r="BG51" s="326"/>
      <c r="BH51" s="327"/>
    </row>
    <row r="52" spans="1:60" x14ac:dyDescent="0.25">
      <c r="A52" s="460"/>
      <c r="B52" s="604"/>
      <c r="C52" s="184"/>
      <c r="D52" s="5"/>
      <c r="E52" s="4"/>
      <c r="F52" s="360" cm="1">
        <f t="array" ref="F52">IF(H52&lt;&gt;"", INDEX(H52:BH52, $G$2+1), IF(E52="", D52, E52))</f>
        <v>0</v>
      </c>
      <c r="G52" s="615"/>
      <c r="H52" s="365"/>
      <c r="I52" s="326"/>
      <c r="J52" s="326"/>
      <c r="K52" s="326"/>
      <c r="L52" s="326"/>
      <c r="M52" s="326"/>
      <c r="N52" s="326"/>
      <c r="O52" s="326"/>
      <c r="P52" s="326"/>
      <c r="Q52" s="326"/>
      <c r="R52" s="326"/>
      <c r="S52" s="326"/>
      <c r="T52" s="326"/>
      <c r="U52" s="326"/>
      <c r="V52" s="326"/>
      <c r="W52" s="326"/>
      <c r="X52" s="326"/>
      <c r="Y52" s="326"/>
      <c r="Z52" s="326"/>
      <c r="AA52" s="326"/>
      <c r="AB52" s="326"/>
      <c r="AC52" s="326"/>
      <c r="AD52" s="326"/>
      <c r="AE52" s="326"/>
      <c r="AF52" s="326"/>
      <c r="AG52" s="326"/>
      <c r="AH52" s="326"/>
      <c r="AI52" s="326"/>
      <c r="AJ52" s="326"/>
      <c r="AK52" s="326"/>
      <c r="AL52" s="326"/>
      <c r="AM52" s="326"/>
      <c r="AN52" s="326"/>
      <c r="AO52" s="326"/>
      <c r="AP52" s="326"/>
      <c r="AQ52" s="326"/>
      <c r="AR52" s="326"/>
      <c r="AS52" s="326"/>
      <c r="AT52" s="326"/>
      <c r="AU52" s="326"/>
      <c r="AV52" s="326"/>
      <c r="AW52" s="326"/>
      <c r="AX52" s="326"/>
      <c r="AY52" s="326"/>
      <c r="AZ52" s="326"/>
      <c r="BA52" s="326"/>
      <c r="BB52" s="326"/>
      <c r="BC52" s="326"/>
      <c r="BD52" s="326"/>
      <c r="BE52" s="326"/>
      <c r="BF52" s="326"/>
      <c r="BG52" s="326"/>
      <c r="BH52" s="327"/>
    </row>
    <row r="53" spans="1:60" ht="15" customHeight="1" x14ac:dyDescent="0.25">
      <c r="A53" s="460"/>
      <c r="B53" s="604"/>
      <c r="C53" s="184"/>
      <c r="D53" s="5"/>
      <c r="E53" s="5"/>
      <c r="F53" s="354" cm="1">
        <f t="array" ref="F53">IF(H53&lt;&gt;"", INDEX(H53:BH53, $G$2+1), IF(E53="", D53, E53))</f>
        <v>0</v>
      </c>
      <c r="G53" s="616"/>
      <c r="H53" s="920"/>
      <c r="I53" s="921"/>
      <c r="J53" s="921"/>
      <c r="K53" s="921"/>
      <c r="L53" s="921"/>
      <c r="M53" s="921"/>
      <c r="N53" s="921"/>
      <c r="O53" s="921"/>
      <c r="P53" s="921"/>
      <c r="Q53" s="921"/>
      <c r="R53" s="921"/>
      <c r="S53" s="921"/>
      <c r="T53" s="921"/>
      <c r="U53" s="921"/>
      <c r="V53" s="921"/>
      <c r="W53" s="921"/>
      <c r="X53" s="921"/>
      <c r="Y53" s="921"/>
      <c r="Z53" s="921"/>
      <c r="AA53" s="921"/>
      <c r="AB53" s="921"/>
      <c r="AC53" s="921"/>
      <c r="AD53" s="921"/>
      <c r="AE53" s="921"/>
      <c r="AF53" s="921"/>
      <c r="AG53" s="921"/>
      <c r="AH53" s="921"/>
      <c r="AI53" s="921"/>
      <c r="AJ53" s="921"/>
      <c r="AK53" s="921"/>
      <c r="AL53" s="921"/>
      <c r="AM53" s="921"/>
      <c r="AN53" s="921"/>
      <c r="AO53" s="921"/>
      <c r="AP53" s="921"/>
      <c r="AQ53" s="921"/>
      <c r="AR53" s="921"/>
      <c r="AS53" s="921"/>
      <c r="AT53" s="921"/>
      <c r="AU53" s="921"/>
      <c r="AV53" s="921"/>
      <c r="AW53" s="921"/>
      <c r="AX53" s="921"/>
      <c r="AY53" s="921"/>
      <c r="AZ53" s="921"/>
      <c r="BA53" s="921"/>
      <c r="BB53" s="921"/>
      <c r="BC53" s="921"/>
      <c r="BD53" s="921"/>
      <c r="BE53" s="921"/>
      <c r="BF53" s="921"/>
      <c r="BG53" s="921"/>
      <c r="BH53" s="922"/>
    </row>
    <row r="54" spans="1:60" ht="15" customHeight="1" x14ac:dyDescent="0.25">
      <c r="A54" s="460"/>
      <c r="B54" s="608"/>
      <c r="C54" s="330"/>
      <c r="D54" s="5"/>
      <c r="E54" s="322"/>
      <c r="F54" s="362" cm="1">
        <f t="array" ref="F54">IF(H54&lt;&gt;"", INDEX(H54:BH54, $G$2+1), IF(E54="", D54, E54))</f>
        <v>0</v>
      </c>
      <c r="G54" s="617"/>
      <c r="H54" s="923"/>
      <c r="I54" s="924"/>
      <c r="J54" s="924"/>
      <c r="K54" s="924"/>
      <c r="L54" s="924"/>
      <c r="M54" s="924"/>
      <c r="N54" s="924"/>
      <c r="O54" s="924"/>
      <c r="P54" s="924"/>
      <c r="Q54" s="924"/>
      <c r="R54" s="924"/>
      <c r="S54" s="924"/>
      <c r="T54" s="924"/>
      <c r="U54" s="924"/>
      <c r="V54" s="924"/>
      <c r="W54" s="924"/>
      <c r="X54" s="924"/>
      <c r="Y54" s="924"/>
      <c r="Z54" s="924"/>
      <c r="AA54" s="924"/>
      <c r="AB54" s="924"/>
      <c r="AC54" s="924"/>
      <c r="AD54" s="924"/>
      <c r="AE54" s="924"/>
      <c r="AF54" s="924"/>
      <c r="AG54" s="924"/>
      <c r="AH54" s="924"/>
      <c r="AI54" s="924"/>
      <c r="AJ54" s="924"/>
      <c r="AK54" s="924"/>
      <c r="AL54" s="924"/>
      <c r="AM54" s="924"/>
      <c r="AN54" s="924"/>
      <c r="AO54" s="924"/>
      <c r="AP54" s="924"/>
      <c r="AQ54" s="924"/>
      <c r="AR54" s="924"/>
      <c r="AS54" s="924"/>
      <c r="AT54" s="924"/>
      <c r="AU54" s="924"/>
      <c r="AV54" s="924"/>
      <c r="AW54" s="924"/>
      <c r="AX54" s="924"/>
      <c r="AY54" s="924"/>
      <c r="AZ54" s="924"/>
      <c r="BA54" s="924"/>
      <c r="BB54" s="924"/>
      <c r="BC54" s="924"/>
      <c r="BD54" s="924"/>
      <c r="BE54" s="924"/>
      <c r="BF54" s="924"/>
      <c r="BG54" s="924"/>
      <c r="BH54" s="925"/>
    </row>
    <row r="55" spans="1:60" ht="15" customHeight="1" x14ac:dyDescent="0.25">
      <c r="A55" s="460"/>
      <c r="B55" s="608"/>
      <c r="C55" s="330"/>
      <c r="D55" s="5"/>
      <c r="E55" s="322"/>
      <c r="F55" s="363" cm="1">
        <f t="array" ref="F55">IF(H55&lt;&gt;"", INDEX(H55:BH55, $G$2+1), IF(E55="", D55, E55))</f>
        <v>0</v>
      </c>
      <c r="G55" s="617"/>
      <c r="H55" s="923"/>
      <c r="I55" s="924"/>
      <c r="J55" s="924"/>
      <c r="K55" s="924"/>
      <c r="L55" s="924"/>
      <c r="M55" s="924"/>
      <c r="N55" s="924"/>
      <c r="O55" s="924"/>
      <c r="P55" s="924"/>
      <c r="Q55" s="924"/>
      <c r="R55" s="924"/>
      <c r="S55" s="924"/>
      <c r="T55" s="924"/>
      <c r="U55" s="924"/>
      <c r="V55" s="924"/>
      <c r="W55" s="924"/>
      <c r="X55" s="924"/>
      <c r="Y55" s="924"/>
      <c r="Z55" s="924"/>
      <c r="AA55" s="924"/>
      <c r="AB55" s="924"/>
      <c r="AC55" s="924"/>
      <c r="AD55" s="924"/>
      <c r="AE55" s="924"/>
      <c r="AF55" s="924"/>
      <c r="AG55" s="924"/>
      <c r="AH55" s="924"/>
      <c r="AI55" s="924"/>
      <c r="AJ55" s="924"/>
      <c r="AK55" s="924"/>
      <c r="AL55" s="924"/>
      <c r="AM55" s="924"/>
      <c r="AN55" s="924"/>
      <c r="AO55" s="924"/>
      <c r="AP55" s="924"/>
      <c r="AQ55" s="924"/>
      <c r="AR55" s="924"/>
      <c r="AS55" s="924"/>
      <c r="AT55" s="924"/>
      <c r="AU55" s="924"/>
      <c r="AV55" s="924"/>
      <c r="AW55" s="924"/>
      <c r="AX55" s="924"/>
      <c r="AY55" s="924"/>
      <c r="AZ55" s="924"/>
      <c r="BA55" s="924"/>
      <c r="BB55" s="924"/>
      <c r="BC55" s="924"/>
      <c r="BD55" s="924"/>
      <c r="BE55" s="924"/>
      <c r="BF55" s="924"/>
      <c r="BG55" s="924"/>
      <c r="BH55" s="925"/>
    </row>
    <row r="56" spans="1:60" x14ac:dyDescent="0.25">
      <c r="A56" s="460"/>
      <c r="B56" s="608"/>
      <c r="C56" s="244"/>
      <c r="D56" s="245"/>
      <c r="E56" s="245"/>
      <c r="F56" s="364" cm="1">
        <f t="array" ref="F56">IF(H56&lt;&gt;"", INDEX(H56:BH56, $G$2+1), IF(E56="", D56, E56))</f>
        <v>0</v>
      </c>
      <c r="G56" s="621"/>
      <c r="H56" s="926"/>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7"/>
      <c r="AY56" s="927"/>
      <c r="AZ56" s="927"/>
      <c r="BA56" s="927"/>
      <c r="BB56" s="927"/>
      <c r="BC56" s="927"/>
      <c r="BD56" s="927"/>
      <c r="BE56" s="927"/>
      <c r="BF56" s="927"/>
      <c r="BG56" s="927"/>
      <c r="BH56" s="928"/>
    </row>
    <row r="57" spans="1:60" ht="15.75" thickBot="1" x14ac:dyDescent="0.3">
      <c r="A57" s="463"/>
      <c r="B57" s="607"/>
      <c r="C57" s="243"/>
      <c r="D57" s="246"/>
      <c r="E57" s="246"/>
      <c r="F57" s="361" cm="1">
        <f t="array" ref="F57">IF(H57&lt;&gt;"", INDEX(H57:BH57, $G$2+1), IF(E57="", D57, E57))</f>
        <v>0</v>
      </c>
      <c r="G57" s="622"/>
      <c r="H57" s="929"/>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0"/>
      <c r="AY57" s="930"/>
      <c r="AZ57" s="930"/>
      <c r="BA57" s="930"/>
      <c r="BB57" s="930"/>
      <c r="BC57" s="930"/>
      <c r="BD57" s="930"/>
      <c r="BE57" s="930"/>
      <c r="BF57" s="930"/>
      <c r="BG57" s="930"/>
      <c r="BH57" s="931"/>
    </row>
    <row r="58" spans="1:60" x14ac:dyDescent="0.25">
      <c r="A58" s="555" t="s">
        <v>354</v>
      </c>
      <c r="B58" s="605"/>
      <c r="C58" s="635"/>
      <c r="D58" s="638"/>
      <c r="E58" s="638"/>
      <c r="F58" s="638"/>
      <c r="G58" s="639"/>
      <c r="H58" s="932"/>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933"/>
      <c r="AM58" s="933"/>
      <c r="AN58" s="933"/>
      <c r="AO58" s="933"/>
      <c r="AP58" s="933"/>
      <c r="AQ58" s="933"/>
      <c r="AR58" s="933"/>
      <c r="AS58" s="933"/>
      <c r="AT58" s="933"/>
      <c r="AU58" s="933"/>
      <c r="AV58" s="933"/>
      <c r="AW58" s="933"/>
      <c r="AX58" s="933"/>
      <c r="AY58" s="933"/>
      <c r="AZ58" s="933"/>
      <c r="BA58" s="933"/>
      <c r="BB58" s="933"/>
      <c r="BC58" s="933"/>
      <c r="BD58" s="933"/>
      <c r="BE58" s="933"/>
      <c r="BF58" s="933"/>
      <c r="BG58" s="933"/>
      <c r="BH58" s="934"/>
    </row>
    <row r="59" spans="1:60" ht="14.25" customHeight="1" x14ac:dyDescent="0.25">
      <c r="A59" s="460"/>
      <c r="B59" s="604"/>
      <c r="C59" s="184"/>
      <c r="D59" s="6"/>
      <c r="E59" s="4"/>
      <c r="F59" s="8" cm="1">
        <f t="array" ref="F59">IF(H59&lt;&gt;"", INDEX(H59:BH59, $G$2+1), IF(E59="", D59, E59))</f>
        <v>0</v>
      </c>
      <c r="G59" s="615"/>
      <c r="H59" s="935"/>
      <c r="I59" s="936"/>
      <c r="J59" s="936"/>
      <c r="K59" s="936"/>
      <c r="L59" s="936"/>
      <c r="M59" s="936"/>
      <c r="N59" s="936"/>
      <c r="O59" s="936"/>
      <c r="P59" s="936"/>
      <c r="Q59" s="936"/>
      <c r="R59" s="936"/>
      <c r="S59" s="936"/>
      <c r="T59" s="936"/>
      <c r="U59" s="936"/>
      <c r="V59" s="936"/>
      <c r="W59" s="936"/>
      <c r="X59" s="936"/>
      <c r="Y59" s="936"/>
      <c r="Z59" s="936"/>
      <c r="AA59" s="936"/>
      <c r="AB59" s="936"/>
      <c r="AC59" s="936"/>
      <c r="AD59" s="936"/>
      <c r="AE59" s="936"/>
      <c r="AF59" s="936"/>
      <c r="AG59" s="936"/>
      <c r="AH59" s="936"/>
      <c r="AI59" s="936"/>
      <c r="AJ59" s="936"/>
      <c r="AK59" s="936"/>
      <c r="AL59" s="936"/>
      <c r="AM59" s="936"/>
      <c r="AN59" s="936"/>
      <c r="AO59" s="936"/>
      <c r="AP59" s="936"/>
      <c r="AQ59" s="936"/>
      <c r="AR59" s="936"/>
      <c r="AS59" s="936"/>
      <c r="AT59" s="936"/>
      <c r="AU59" s="936"/>
      <c r="AV59" s="936"/>
      <c r="AW59" s="936"/>
      <c r="AX59" s="936"/>
      <c r="AY59" s="936"/>
      <c r="AZ59" s="936"/>
      <c r="BA59" s="936"/>
      <c r="BB59" s="936"/>
      <c r="BC59" s="936"/>
      <c r="BD59" s="936"/>
      <c r="BE59" s="936"/>
      <c r="BF59" s="936"/>
      <c r="BG59" s="936"/>
      <c r="BH59" s="937"/>
    </row>
    <row r="60" spans="1:60" ht="14.65" customHeight="1" x14ac:dyDescent="0.25">
      <c r="A60" s="460"/>
      <c r="B60" s="604"/>
      <c r="C60" s="184"/>
      <c r="D60" s="5"/>
      <c r="E60" s="5"/>
      <c r="F60" s="354" cm="1">
        <f t="array" ref="F60">IF(H60&lt;&gt;"", INDEX(H60:BH60, $G$2+1), IF(E60="", D60, E60))</f>
        <v>0</v>
      </c>
      <c r="G60" s="616"/>
      <c r="H60" s="935"/>
      <c r="I60" s="936"/>
      <c r="J60" s="936"/>
      <c r="K60" s="936"/>
      <c r="L60" s="936"/>
      <c r="M60" s="936"/>
      <c r="N60" s="936"/>
      <c r="O60" s="936"/>
      <c r="P60" s="936"/>
      <c r="Q60" s="936"/>
      <c r="R60" s="936"/>
      <c r="S60" s="936"/>
      <c r="T60" s="936"/>
      <c r="U60" s="936"/>
      <c r="V60" s="936"/>
      <c r="W60" s="936"/>
      <c r="X60" s="936"/>
      <c r="Y60" s="936"/>
      <c r="Z60" s="936"/>
      <c r="AA60" s="936"/>
      <c r="AB60" s="936"/>
      <c r="AC60" s="936"/>
      <c r="AD60" s="936"/>
      <c r="AE60" s="936"/>
      <c r="AF60" s="936"/>
      <c r="AG60" s="936"/>
      <c r="AH60" s="936"/>
      <c r="AI60" s="936"/>
      <c r="AJ60" s="936"/>
      <c r="AK60" s="936"/>
      <c r="AL60" s="936"/>
      <c r="AM60" s="936"/>
      <c r="AN60" s="936"/>
      <c r="AO60" s="936"/>
      <c r="AP60" s="936"/>
      <c r="AQ60" s="936"/>
      <c r="AR60" s="936"/>
      <c r="AS60" s="936"/>
      <c r="AT60" s="936"/>
      <c r="AU60" s="936"/>
      <c r="AV60" s="936"/>
      <c r="AW60" s="936"/>
      <c r="AX60" s="936"/>
      <c r="AY60" s="936"/>
      <c r="AZ60" s="936"/>
      <c r="BA60" s="936"/>
      <c r="BB60" s="936"/>
      <c r="BC60" s="936"/>
      <c r="BD60" s="936"/>
      <c r="BE60" s="936"/>
      <c r="BF60" s="936"/>
      <c r="BG60" s="936"/>
      <c r="BH60" s="937"/>
    </row>
    <row r="61" spans="1:60" ht="14.65" customHeight="1" x14ac:dyDescent="0.25">
      <c r="A61" s="460"/>
      <c r="B61" s="604"/>
      <c r="C61" s="184"/>
      <c r="D61" s="259"/>
      <c r="E61" s="5"/>
      <c r="F61" s="360" cm="1">
        <f t="array" ref="F61">IF(H61&lt;&gt;"", INDEX(H61:BH61, $G$2+1), IF(E61="", D61, E61))</f>
        <v>0</v>
      </c>
      <c r="G61" s="616"/>
      <c r="H61" s="935"/>
      <c r="I61" s="936"/>
      <c r="J61" s="936"/>
      <c r="K61" s="936"/>
      <c r="L61" s="936"/>
      <c r="M61" s="936"/>
      <c r="N61" s="936"/>
      <c r="O61" s="936"/>
      <c r="P61" s="936"/>
      <c r="Q61" s="936"/>
      <c r="R61" s="936"/>
      <c r="S61" s="936"/>
      <c r="T61" s="936"/>
      <c r="U61" s="936"/>
      <c r="V61" s="936"/>
      <c r="W61" s="936"/>
      <c r="X61" s="936"/>
      <c r="Y61" s="936"/>
      <c r="Z61" s="936"/>
      <c r="AA61" s="936"/>
      <c r="AB61" s="936"/>
      <c r="AC61" s="936"/>
      <c r="AD61" s="936"/>
      <c r="AE61" s="936"/>
      <c r="AF61" s="936"/>
      <c r="AG61" s="936"/>
      <c r="AH61" s="936"/>
      <c r="AI61" s="936"/>
      <c r="AJ61" s="936"/>
      <c r="AK61" s="936"/>
      <c r="AL61" s="936"/>
      <c r="AM61" s="936"/>
      <c r="AN61" s="936"/>
      <c r="AO61" s="936"/>
      <c r="AP61" s="936"/>
      <c r="AQ61" s="936"/>
      <c r="AR61" s="936"/>
      <c r="AS61" s="936"/>
      <c r="AT61" s="936"/>
      <c r="AU61" s="936"/>
      <c r="AV61" s="936"/>
      <c r="AW61" s="936"/>
      <c r="AX61" s="936"/>
      <c r="AY61" s="936"/>
      <c r="AZ61" s="936"/>
      <c r="BA61" s="936"/>
      <c r="BB61" s="936"/>
      <c r="BC61" s="936"/>
      <c r="BD61" s="936"/>
      <c r="BE61" s="936"/>
      <c r="BF61" s="936"/>
      <c r="BG61" s="936"/>
      <c r="BH61" s="937"/>
    </row>
    <row r="62" spans="1:60" ht="14.65" customHeight="1" x14ac:dyDescent="0.25">
      <c r="A62" s="460"/>
      <c r="B62" s="604"/>
      <c r="C62" s="184"/>
      <c r="D62" s="604"/>
      <c r="E62" s="5"/>
      <c r="F62" s="354" cm="1">
        <f t="array" ref="F62">IF(H62&lt;&gt;"", INDEX(H62:BH62, $G$2+1), IF(E62="", D62, E62))</f>
        <v>0</v>
      </c>
      <c r="G62" s="616"/>
      <c r="H62" s="920"/>
      <c r="I62" s="921"/>
      <c r="J62" s="921"/>
      <c r="K62" s="921"/>
      <c r="L62" s="921"/>
      <c r="M62" s="921"/>
      <c r="N62" s="921"/>
      <c r="O62" s="921"/>
      <c r="P62" s="921"/>
      <c r="Q62" s="921"/>
      <c r="R62" s="921"/>
      <c r="S62" s="921"/>
      <c r="T62" s="921"/>
      <c r="U62" s="921"/>
      <c r="V62" s="921"/>
      <c r="W62" s="921"/>
      <c r="X62" s="921"/>
      <c r="Y62" s="921"/>
      <c r="Z62" s="921"/>
      <c r="AA62" s="921"/>
      <c r="AB62" s="921"/>
      <c r="AC62" s="921"/>
      <c r="AD62" s="921"/>
      <c r="AE62" s="921"/>
      <c r="AF62" s="921"/>
      <c r="AG62" s="921"/>
      <c r="AH62" s="921"/>
      <c r="AI62" s="921"/>
      <c r="AJ62" s="921"/>
      <c r="AK62" s="921"/>
      <c r="AL62" s="921"/>
      <c r="AM62" s="921"/>
      <c r="AN62" s="921"/>
      <c r="AO62" s="921"/>
      <c r="AP62" s="921"/>
      <c r="AQ62" s="921"/>
      <c r="AR62" s="921"/>
      <c r="AS62" s="921"/>
      <c r="AT62" s="921"/>
      <c r="AU62" s="921"/>
      <c r="AV62" s="921"/>
      <c r="AW62" s="921"/>
      <c r="AX62" s="921"/>
      <c r="AY62" s="921"/>
      <c r="AZ62" s="921"/>
      <c r="BA62" s="921"/>
      <c r="BB62" s="921"/>
      <c r="BC62" s="921"/>
      <c r="BD62" s="921"/>
      <c r="BE62" s="921"/>
      <c r="BF62" s="921"/>
      <c r="BG62" s="921"/>
      <c r="BH62" s="922"/>
    </row>
    <row r="63" spans="1:60" x14ac:dyDescent="0.25">
      <c r="A63" s="460"/>
      <c r="B63" s="604"/>
      <c r="C63" s="184"/>
      <c r="D63" s="4"/>
      <c r="E63" s="4"/>
      <c r="F63" s="30" cm="1">
        <f t="array" ref="F63">IF(H63&lt;&gt;"", INDEX(H63:BH63, $G$2+1), IF(E63="", D63, E63))</f>
        <v>0</v>
      </c>
      <c r="G63" s="615"/>
      <c r="H63" s="935"/>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6"/>
      <c r="AY63" s="936"/>
      <c r="AZ63" s="936"/>
      <c r="BA63" s="936"/>
      <c r="BB63" s="936"/>
      <c r="BC63" s="936"/>
      <c r="BD63" s="936"/>
      <c r="BE63" s="936"/>
      <c r="BF63" s="936"/>
      <c r="BG63" s="936"/>
      <c r="BH63" s="937"/>
    </row>
    <row r="64" spans="1:60" x14ac:dyDescent="0.25">
      <c r="A64" s="460"/>
      <c r="B64" s="604"/>
      <c r="C64" s="184"/>
      <c r="D64" s="6"/>
      <c r="E64" s="6"/>
      <c r="F64" s="8" cm="1">
        <f t="array" ref="F64">IF(H64&lt;&gt;"", INDEX(H64:BH64, $G$2+1), IF(E64="", D64, E64))</f>
        <v>0</v>
      </c>
      <c r="G64" s="623"/>
      <c r="H64" s="935"/>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6"/>
      <c r="AY64" s="936"/>
      <c r="AZ64" s="936"/>
      <c r="BA64" s="936"/>
      <c r="BB64" s="936"/>
      <c r="BC64" s="936"/>
      <c r="BD64" s="936"/>
      <c r="BE64" s="936"/>
      <c r="BF64" s="936"/>
      <c r="BG64" s="936"/>
      <c r="BH64" s="937"/>
    </row>
    <row r="65" spans="1:60" x14ac:dyDescent="0.25">
      <c r="A65" s="460"/>
      <c r="B65" s="604"/>
      <c r="C65" s="184"/>
      <c r="D65" s="4"/>
      <c r="E65" s="4"/>
      <c r="F65" s="30" cm="1">
        <f t="array" ref="F65">IF(H65&lt;&gt;"", INDEX(H65:BH65, $G$2+1), IF(E65="", D65, E65))</f>
        <v>0</v>
      </c>
      <c r="G65" s="615"/>
      <c r="H65" s="935"/>
      <c r="I65" s="936"/>
      <c r="J65" s="936"/>
      <c r="K65" s="936"/>
      <c r="L65" s="936"/>
      <c r="M65" s="936"/>
      <c r="N65" s="936"/>
      <c r="O65" s="936"/>
      <c r="P65" s="936"/>
      <c r="Q65" s="936"/>
      <c r="R65" s="936"/>
      <c r="S65" s="936"/>
      <c r="T65" s="936"/>
      <c r="U65" s="936"/>
      <c r="V65" s="936"/>
      <c r="W65" s="936"/>
      <c r="X65" s="936"/>
      <c r="Y65" s="936"/>
      <c r="Z65" s="936"/>
      <c r="AA65" s="936"/>
      <c r="AB65" s="936"/>
      <c r="AC65" s="936"/>
      <c r="AD65" s="936"/>
      <c r="AE65" s="936"/>
      <c r="AF65" s="936"/>
      <c r="AG65" s="936"/>
      <c r="AH65" s="936"/>
      <c r="AI65" s="936"/>
      <c r="AJ65" s="936"/>
      <c r="AK65" s="936"/>
      <c r="AL65" s="936"/>
      <c r="AM65" s="936"/>
      <c r="AN65" s="936"/>
      <c r="AO65" s="936"/>
      <c r="AP65" s="936"/>
      <c r="AQ65" s="936"/>
      <c r="AR65" s="936"/>
      <c r="AS65" s="936"/>
      <c r="AT65" s="936"/>
      <c r="AU65" s="936"/>
      <c r="AV65" s="936"/>
      <c r="AW65" s="936"/>
      <c r="AX65" s="936"/>
      <c r="AY65" s="936"/>
      <c r="AZ65" s="936"/>
      <c r="BA65" s="936"/>
      <c r="BB65" s="936"/>
      <c r="BC65" s="936"/>
      <c r="BD65" s="936"/>
      <c r="BE65" s="936"/>
      <c r="BF65" s="936"/>
      <c r="BG65" s="936"/>
      <c r="BH65" s="937"/>
    </row>
    <row r="66" spans="1:60" ht="15.75" thickBot="1" x14ac:dyDescent="0.3">
      <c r="A66" s="460"/>
      <c r="B66" s="608"/>
      <c r="C66" s="244"/>
      <c r="D66" s="245"/>
      <c r="E66" s="245"/>
      <c r="F66" s="364" cm="1">
        <f t="array" ref="F66">IF(H66&lt;&gt;"", INDEX(H66:BH66, $G$2+1), IF(E66="", D66, E66))</f>
        <v>0</v>
      </c>
      <c r="G66" s="621"/>
      <c r="H66" s="938"/>
      <c r="I66" s="938"/>
      <c r="J66" s="938"/>
      <c r="K66" s="938"/>
      <c r="L66" s="938"/>
      <c r="M66" s="938"/>
      <c r="N66" s="938"/>
      <c r="O66" s="938"/>
      <c r="P66" s="938"/>
      <c r="Q66" s="938"/>
      <c r="R66" s="938"/>
      <c r="S66" s="938"/>
      <c r="T66" s="938"/>
      <c r="U66" s="938"/>
      <c r="V66" s="938"/>
      <c r="W66" s="938"/>
      <c r="X66" s="938"/>
      <c r="Y66" s="938"/>
      <c r="Z66" s="938"/>
      <c r="AA66" s="938"/>
      <c r="AB66" s="938"/>
      <c r="AC66" s="938"/>
      <c r="AD66" s="938"/>
      <c r="AE66" s="938"/>
      <c r="AF66" s="938"/>
      <c r="AG66" s="938"/>
      <c r="AH66" s="938"/>
      <c r="AI66" s="938"/>
      <c r="AJ66" s="938"/>
      <c r="AK66" s="938"/>
      <c r="AL66" s="938"/>
      <c r="AM66" s="938"/>
      <c r="AN66" s="938"/>
      <c r="AO66" s="938"/>
      <c r="AP66" s="938"/>
      <c r="AQ66" s="938"/>
      <c r="AR66" s="938"/>
      <c r="AS66" s="938"/>
      <c r="AT66" s="938"/>
      <c r="AU66" s="938"/>
      <c r="AV66" s="938"/>
      <c r="AW66" s="938"/>
      <c r="AX66" s="938"/>
      <c r="AY66" s="938"/>
      <c r="AZ66" s="938"/>
      <c r="BA66" s="938"/>
      <c r="BB66" s="938"/>
      <c r="BC66" s="938"/>
      <c r="BD66" s="938"/>
      <c r="BE66" s="938"/>
      <c r="BF66" s="938"/>
      <c r="BG66" s="938"/>
      <c r="BH66" s="939"/>
    </row>
    <row r="67" spans="1:60" x14ac:dyDescent="0.25">
      <c r="A67" s="641" t="s">
        <v>355</v>
      </c>
      <c r="B67" s="640"/>
      <c r="C67" s="635"/>
      <c r="D67" s="638"/>
      <c r="E67" s="638"/>
      <c r="F67" s="638"/>
      <c r="G67" s="639"/>
      <c r="H67" s="932"/>
      <c r="I67" s="932"/>
      <c r="J67" s="932"/>
      <c r="K67" s="932"/>
      <c r="L67" s="932"/>
      <c r="M67" s="932"/>
      <c r="N67" s="932"/>
      <c r="O67" s="932"/>
      <c r="P67" s="932"/>
      <c r="Q67" s="932"/>
      <c r="R67" s="932"/>
      <c r="S67" s="932"/>
      <c r="T67" s="932"/>
      <c r="U67" s="932"/>
      <c r="V67" s="932"/>
      <c r="W67" s="932"/>
      <c r="X67" s="932"/>
      <c r="Y67" s="932"/>
      <c r="Z67" s="932"/>
      <c r="AA67" s="932"/>
      <c r="AB67" s="932"/>
      <c r="AC67" s="932"/>
      <c r="AD67" s="932"/>
      <c r="AE67" s="932"/>
      <c r="AF67" s="932"/>
      <c r="AG67" s="932"/>
      <c r="AH67" s="932"/>
      <c r="AI67" s="932"/>
      <c r="AJ67" s="932"/>
      <c r="AK67" s="932"/>
      <c r="AL67" s="932"/>
      <c r="AM67" s="932"/>
      <c r="AN67" s="932"/>
      <c r="AO67" s="932"/>
      <c r="AP67" s="932"/>
      <c r="AQ67" s="932"/>
      <c r="AR67" s="932"/>
      <c r="AS67" s="932"/>
      <c r="AT67" s="932"/>
      <c r="AU67" s="932"/>
      <c r="AV67" s="932"/>
      <c r="AW67" s="932"/>
      <c r="AX67" s="932"/>
      <c r="AY67" s="932"/>
      <c r="AZ67" s="932"/>
      <c r="BA67" s="932"/>
      <c r="BB67" s="932"/>
      <c r="BC67" s="932"/>
      <c r="BD67" s="932"/>
      <c r="BE67" s="932"/>
      <c r="BF67" s="932"/>
      <c r="BG67" s="932"/>
      <c r="BH67" s="940"/>
    </row>
    <row r="68" spans="1:60" ht="14.25" customHeight="1" x14ac:dyDescent="0.25">
      <c r="A68" s="461"/>
      <c r="B68" s="604"/>
      <c r="C68" s="268"/>
      <c r="D68" s="6"/>
      <c r="E68" s="4"/>
      <c r="F68" s="8" cm="1">
        <f t="array" ref="F68">IF(H68&lt;&gt;"", INDEX(H68:BH68, $G$2+1), IF(E68="", D68, E68))</f>
        <v>0</v>
      </c>
      <c r="G68" s="615"/>
      <c r="H68" s="935"/>
      <c r="I68" s="936"/>
      <c r="J68" s="936"/>
      <c r="K68" s="936"/>
      <c r="L68" s="936"/>
      <c r="M68" s="936"/>
      <c r="N68" s="936"/>
      <c r="O68" s="936"/>
      <c r="P68" s="936"/>
      <c r="Q68" s="936"/>
      <c r="R68" s="936"/>
      <c r="S68" s="936"/>
      <c r="T68" s="936"/>
      <c r="U68" s="936"/>
      <c r="V68" s="936"/>
      <c r="W68" s="936"/>
      <c r="X68" s="936"/>
      <c r="Y68" s="936"/>
      <c r="Z68" s="936"/>
      <c r="AA68" s="936"/>
      <c r="AB68" s="936"/>
      <c r="AC68" s="936"/>
      <c r="AD68" s="936"/>
      <c r="AE68" s="936"/>
      <c r="AF68" s="936"/>
      <c r="AG68" s="936"/>
      <c r="AH68" s="936"/>
      <c r="AI68" s="936"/>
      <c r="AJ68" s="936"/>
      <c r="AK68" s="936"/>
      <c r="AL68" s="936"/>
      <c r="AM68" s="936"/>
      <c r="AN68" s="936"/>
      <c r="AO68" s="936"/>
      <c r="AP68" s="936"/>
      <c r="AQ68" s="936"/>
      <c r="AR68" s="936"/>
      <c r="AS68" s="936"/>
      <c r="AT68" s="936"/>
      <c r="AU68" s="936"/>
      <c r="AV68" s="936"/>
      <c r="AW68" s="936"/>
      <c r="AX68" s="936"/>
      <c r="AY68" s="936"/>
      <c r="AZ68" s="936"/>
      <c r="BA68" s="936"/>
      <c r="BB68" s="936"/>
      <c r="BC68" s="936"/>
      <c r="BD68" s="936"/>
      <c r="BE68" s="936"/>
      <c r="BF68" s="936"/>
      <c r="BG68" s="936"/>
      <c r="BH68" s="937"/>
    </row>
    <row r="69" spans="1:60" ht="14.25" customHeight="1" x14ac:dyDescent="0.25">
      <c r="A69" s="461"/>
      <c r="B69" s="606"/>
      <c r="C69" s="268"/>
      <c r="D69" s="6"/>
      <c r="E69" s="4"/>
      <c r="F69" s="8" cm="1">
        <f t="array" ref="F69">IF(H69&lt;&gt;"", INDEX(H69:BH69, $G$2+1), IF(E69="", D69, E69))</f>
        <v>0</v>
      </c>
      <c r="G69" s="615"/>
      <c r="H69" s="935"/>
      <c r="I69" s="936"/>
      <c r="J69" s="936"/>
      <c r="K69" s="936"/>
      <c r="L69" s="936"/>
      <c r="M69" s="936"/>
      <c r="N69" s="936"/>
      <c r="O69" s="936"/>
      <c r="P69" s="936"/>
      <c r="Q69" s="936"/>
      <c r="R69" s="936"/>
      <c r="S69" s="936"/>
      <c r="T69" s="936"/>
      <c r="U69" s="936"/>
      <c r="V69" s="936"/>
      <c r="W69" s="936"/>
      <c r="X69" s="936"/>
      <c r="Y69" s="936"/>
      <c r="Z69" s="936"/>
      <c r="AA69" s="936"/>
      <c r="AB69" s="936"/>
      <c r="AC69" s="936"/>
      <c r="AD69" s="936"/>
      <c r="AE69" s="936"/>
      <c r="AF69" s="936"/>
      <c r="AG69" s="936"/>
      <c r="AH69" s="936"/>
      <c r="AI69" s="936"/>
      <c r="AJ69" s="936"/>
      <c r="AK69" s="936"/>
      <c r="AL69" s="936"/>
      <c r="AM69" s="936"/>
      <c r="AN69" s="936"/>
      <c r="AO69" s="936"/>
      <c r="AP69" s="936"/>
      <c r="AQ69" s="936"/>
      <c r="AR69" s="936"/>
      <c r="AS69" s="936"/>
      <c r="AT69" s="936"/>
      <c r="AU69" s="936"/>
      <c r="AV69" s="936"/>
      <c r="AW69" s="936"/>
      <c r="AX69" s="936"/>
      <c r="AY69" s="936"/>
      <c r="AZ69" s="936"/>
      <c r="BA69" s="936"/>
      <c r="BB69" s="936"/>
      <c r="BC69" s="936"/>
      <c r="BD69" s="936"/>
      <c r="BE69" s="936"/>
      <c r="BF69" s="936"/>
      <c r="BG69" s="936"/>
      <c r="BH69" s="937"/>
    </row>
    <row r="70" spans="1:60" ht="14.25" customHeight="1" x14ac:dyDescent="0.25">
      <c r="A70" s="461"/>
      <c r="B70" s="606"/>
      <c r="C70" s="268"/>
      <c r="D70" s="5"/>
      <c r="E70" s="4"/>
      <c r="F70" s="824" cm="1">
        <f t="array" ref="F70">IF(H70&lt;&gt;"", INDEX(H70:BH70, $G$2+1), IF(E70="", D70, E70))</f>
        <v>0</v>
      </c>
      <c r="G70" s="615"/>
      <c r="H70" s="935"/>
      <c r="I70" s="936"/>
      <c r="J70" s="936"/>
      <c r="K70" s="936"/>
      <c r="L70" s="936"/>
      <c r="M70" s="936"/>
      <c r="N70" s="936"/>
      <c r="O70" s="936"/>
      <c r="P70" s="936"/>
      <c r="Q70" s="936"/>
      <c r="R70" s="936"/>
      <c r="S70" s="936"/>
      <c r="T70" s="936"/>
      <c r="U70" s="936"/>
      <c r="V70" s="936"/>
      <c r="W70" s="936"/>
      <c r="X70" s="936"/>
      <c r="Y70" s="936"/>
      <c r="Z70" s="936"/>
      <c r="AA70" s="936"/>
      <c r="AB70" s="936"/>
      <c r="AC70" s="936"/>
      <c r="AD70" s="936"/>
      <c r="AE70" s="936"/>
      <c r="AF70" s="936"/>
      <c r="AG70" s="936"/>
      <c r="AH70" s="936"/>
      <c r="AI70" s="936"/>
      <c r="AJ70" s="936"/>
      <c r="AK70" s="936"/>
      <c r="AL70" s="936"/>
      <c r="AM70" s="936"/>
      <c r="AN70" s="936"/>
      <c r="AO70" s="936"/>
      <c r="AP70" s="936"/>
      <c r="AQ70" s="936"/>
      <c r="AR70" s="936"/>
      <c r="AS70" s="936"/>
      <c r="AT70" s="936"/>
      <c r="AU70" s="936"/>
      <c r="AV70" s="936"/>
      <c r="AW70" s="936"/>
      <c r="AX70" s="936"/>
      <c r="AY70" s="936"/>
      <c r="AZ70" s="936"/>
      <c r="BA70" s="936"/>
      <c r="BB70" s="936"/>
      <c r="BC70" s="936"/>
      <c r="BD70" s="936"/>
      <c r="BE70" s="936"/>
      <c r="BF70" s="936"/>
      <c r="BG70" s="936"/>
      <c r="BH70" s="937"/>
    </row>
    <row r="71" spans="1:60" ht="14.25" customHeight="1" x14ac:dyDescent="0.25">
      <c r="A71" s="461"/>
      <c r="B71" s="606"/>
      <c r="C71" s="268"/>
      <c r="D71" s="5"/>
      <c r="E71" s="4"/>
      <c r="F71" s="824" cm="1">
        <f t="array" ref="F71">IF(H71&lt;&gt;"", INDEX(H71:BH71, $G$2+1), IF(E71="", D71, E71))</f>
        <v>0</v>
      </c>
      <c r="G71" s="615"/>
      <c r="H71" s="935"/>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6"/>
      <c r="AY71" s="936"/>
      <c r="AZ71" s="936"/>
      <c r="BA71" s="936"/>
      <c r="BB71" s="936"/>
      <c r="BC71" s="936"/>
      <c r="BD71" s="936"/>
      <c r="BE71" s="936"/>
      <c r="BF71" s="936"/>
      <c r="BG71" s="936"/>
      <c r="BH71" s="937"/>
    </row>
    <row r="72" spans="1:60" ht="14.25" customHeight="1" x14ac:dyDescent="0.25">
      <c r="A72" s="461"/>
      <c r="B72" s="606"/>
      <c r="C72" s="268"/>
      <c r="D72" s="5"/>
      <c r="E72" s="4"/>
      <c r="F72" s="345" cm="1">
        <f t="array" ref="F72">IF(H72&lt;&gt;"", INDEX(H72:BH72, $G$2+1), IF(E72="", D72, E72))</f>
        <v>0</v>
      </c>
      <c r="G72" s="615"/>
      <c r="H72" s="935"/>
      <c r="I72" s="936"/>
      <c r="J72" s="936"/>
      <c r="K72" s="936"/>
      <c r="L72" s="936"/>
      <c r="M72" s="936"/>
      <c r="N72" s="936"/>
      <c r="O72" s="936"/>
      <c r="P72" s="936"/>
      <c r="Q72" s="936"/>
      <c r="R72" s="936"/>
      <c r="S72" s="936"/>
      <c r="T72" s="936"/>
      <c r="U72" s="936"/>
      <c r="V72" s="936"/>
      <c r="W72" s="936"/>
      <c r="X72" s="936"/>
      <c r="Y72" s="936"/>
      <c r="Z72" s="936"/>
      <c r="AA72" s="936"/>
      <c r="AB72" s="936"/>
      <c r="AC72" s="936"/>
      <c r="AD72" s="936"/>
      <c r="AE72" s="936"/>
      <c r="AF72" s="936"/>
      <c r="AG72" s="936"/>
      <c r="AH72" s="936"/>
      <c r="AI72" s="936"/>
      <c r="AJ72" s="936"/>
      <c r="AK72" s="936"/>
      <c r="AL72" s="936"/>
      <c r="AM72" s="936"/>
      <c r="AN72" s="936"/>
      <c r="AO72" s="936"/>
      <c r="AP72" s="936"/>
      <c r="AQ72" s="936"/>
      <c r="AR72" s="936"/>
      <c r="AS72" s="936"/>
      <c r="AT72" s="936"/>
      <c r="AU72" s="936"/>
      <c r="AV72" s="936"/>
      <c r="AW72" s="936"/>
      <c r="AX72" s="936"/>
      <c r="AY72" s="936"/>
      <c r="AZ72" s="936"/>
      <c r="BA72" s="936"/>
      <c r="BB72" s="936"/>
      <c r="BC72" s="936"/>
      <c r="BD72" s="936"/>
      <c r="BE72" s="936"/>
      <c r="BF72" s="936"/>
      <c r="BG72" s="936"/>
      <c r="BH72" s="937"/>
    </row>
    <row r="73" spans="1:60" ht="14.25" customHeight="1" x14ac:dyDescent="0.25">
      <c r="A73" s="461"/>
      <c r="B73" s="604"/>
      <c r="C73" s="268"/>
      <c r="D73" s="5"/>
      <c r="E73" s="4"/>
      <c r="F73" s="824" cm="1">
        <f t="array" ref="F73">IF(H73&lt;&gt;"", INDEX(H73:BH73, $G$2+1), IF(E73="", D73, E73))</f>
        <v>0</v>
      </c>
      <c r="G73" s="831"/>
      <c r="H73" s="920"/>
      <c r="I73" s="921"/>
      <c r="J73" s="921"/>
      <c r="K73" s="921"/>
      <c r="L73" s="921"/>
      <c r="M73" s="921"/>
      <c r="N73" s="921"/>
      <c r="O73" s="921"/>
      <c r="P73" s="921"/>
      <c r="Q73" s="921"/>
      <c r="R73" s="921"/>
      <c r="S73" s="921"/>
      <c r="T73" s="921"/>
      <c r="U73" s="921"/>
      <c r="V73" s="921"/>
      <c r="W73" s="921"/>
      <c r="X73" s="921"/>
      <c r="Y73" s="936"/>
      <c r="Z73" s="936"/>
      <c r="AA73" s="936"/>
      <c r="AB73" s="936"/>
      <c r="AC73" s="936"/>
      <c r="AD73" s="936"/>
      <c r="AE73" s="936"/>
      <c r="AF73" s="936"/>
      <c r="AG73" s="936"/>
      <c r="AH73" s="936"/>
      <c r="AI73" s="936"/>
      <c r="AJ73" s="936"/>
      <c r="AK73" s="936"/>
      <c r="AL73" s="936"/>
      <c r="AM73" s="936"/>
      <c r="AN73" s="936"/>
      <c r="AO73" s="936"/>
      <c r="AP73" s="936"/>
      <c r="AQ73" s="936"/>
      <c r="AR73" s="936"/>
      <c r="AS73" s="936"/>
      <c r="AT73" s="936"/>
      <c r="AU73" s="936"/>
      <c r="AV73" s="936"/>
      <c r="AW73" s="936"/>
      <c r="AX73" s="936"/>
      <c r="AY73" s="936"/>
      <c r="AZ73" s="936"/>
      <c r="BA73" s="936"/>
      <c r="BB73" s="936"/>
      <c r="BC73" s="936"/>
      <c r="BD73" s="936"/>
      <c r="BE73" s="936"/>
      <c r="BF73" s="936"/>
      <c r="BG73" s="936"/>
      <c r="BH73" s="937"/>
    </row>
    <row r="74" spans="1:60" ht="14.25" customHeight="1" thickBot="1" x14ac:dyDescent="0.3">
      <c r="A74" s="461"/>
      <c r="B74" s="825"/>
      <c r="C74" s="826"/>
      <c r="D74" s="827"/>
      <c r="E74" s="828"/>
      <c r="F74" s="829" cm="1">
        <f t="array" ref="F74">IF(H74&lt;&gt;"", INDEX(H74:BH74, $G$2+1), IF(E74="", D74, E74))</f>
        <v>0</v>
      </c>
      <c r="G74" s="830"/>
      <c r="H74" s="920"/>
      <c r="I74" s="921"/>
      <c r="J74" s="921"/>
      <c r="K74" s="921"/>
      <c r="L74" s="921"/>
      <c r="M74" s="921"/>
      <c r="N74" s="921"/>
      <c r="O74" s="921"/>
      <c r="P74" s="921"/>
      <c r="Q74" s="921"/>
      <c r="R74" s="921"/>
      <c r="S74" s="921"/>
      <c r="T74" s="921"/>
      <c r="U74" s="921"/>
      <c r="V74" s="921"/>
      <c r="W74" s="921"/>
      <c r="X74" s="921"/>
      <c r="Y74" s="921"/>
      <c r="Z74" s="921"/>
      <c r="AA74" s="921"/>
      <c r="AB74" s="921"/>
      <c r="AC74" s="921"/>
      <c r="AD74" s="921"/>
      <c r="AE74" s="921"/>
      <c r="AF74" s="921"/>
      <c r="AG74" s="921"/>
      <c r="AH74" s="921"/>
      <c r="AI74" s="921"/>
      <c r="AJ74" s="921"/>
      <c r="AK74" s="921"/>
      <c r="AL74" s="921"/>
      <c r="AM74" s="921"/>
      <c r="AN74" s="921"/>
      <c r="AO74" s="921"/>
      <c r="AP74" s="921"/>
      <c r="AQ74" s="921"/>
      <c r="AR74" s="921"/>
      <c r="AS74" s="921"/>
      <c r="AT74" s="921"/>
      <c r="AU74" s="921"/>
      <c r="AV74" s="921"/>
      <c r="AW74" s="921"/>
      <c r="AX74" s="921"/>
      <c r="AY74" s="921"/>
      <c r="AZ74" s="921"/>
      <c r="BA74" s="921"/>
      <c r="BB74" s="921"/>
      <c r="BC74" s="921"/>
      <c r="BD74" s="921"/>
      <c r="BE74" s="921"/>
      <c r="BF74" s="921"/>
      <c r="BG74" s="921"/>
      <c r="BH74" s="922"/>
    </row>
    <row r="75" spans="1:60" x14ac:dyDescent="0.25">
      <c r="A75" s="461"/>
      <c r="B75" s="609"/>
      <c r="C75" s="583"/>
      <c r="D75" s="135"/>
      <c r="E75" s="242"/>
      <c r="F75" s="202" cm="1">
        <f t="array" ref="F75">IF(H75&lt;&gt;"", INDEX(H75:BH75, $G$2+1), IF(E75="", D75, E75))</f>
        <v>0</v>
      </c>
      <c r="G75" s="624"/>
      <c r="H75" s="935"/>
      <c r="I75" s="936"/>
      <c r="J75" s="936"/>
      <c r="K75" s="936"/>
      <c r="L75" s="936"/>
      <c r="M75" s="936"/>
      <c r="N75" s="936"/>
      <c r="O75" s="936"/>
      <c r="P75" s="936"/>
      <c r="Q75" s="936"/>
      <c r="R75" s="936"/>
      <c r="S75" s="936"/>
      <c r="T75" s="936"/>
      <c r="U75" s="936"/>
      <c r="V75" s="936"/>
      <c r="W75" s="936"/>
      <c r="X75" s="936"/>
      <c r="Y75" s="936"/>
      <c r="Z75" s="936"/>
      <c r="AA75" s="936"/>
      <c r="AB75" s="936"/>
      <c r="AC75" s="936"/>
      <c r="AD75" s="936"/>
      <c r="AE75" s="936"/>
      <c r="AF75" s="936"/>
      <c r="AG75" s="936"/>
      <c r="AH75" s="936"/>
      <c r="AI75" s="936"/>
      <c r="AJ75" s="936"/>
      <c r="AK75" s="936"/>
      <c r="AL75" s="936"/>
      <c r="AM75" s="936"/>
      <c r="AN75" s="936"/>
      <c r="AO75" s="936"/>
      <c r="AP75" s="936"/>
      <c r="AQ75" s="936"/>
      <c r="AR75" s="936"/>
      <c r="AS75" s="936"/>
      <c r="AT75" s="936"/>
      <c r="AU75" s="936"/>
      <c r="AV75" s="936"/>
      <c r="AW75" s="936"/>
      <c r="AX75" s="936"/>
      <c r="AY75" s="936"/>
      <c r="AZ75" s="936"/>
      <c r="BA75" s="936"/>
      <c r="BB75" s="936"/>
      <c r="BC75" s="936"/>
      <c r="BD75" s="936"/>
      <c r="BE75" s="936"/>
      <c r="BF75" s="936"/>
      <c r="BG75" s="936"/>
      <c r="BH75" s="937"/>
    </row>
    <row r="76" spans="1:60" x14ac:dyDescent="0.25">
      <c r="A76" s="461"/>
      <c r="B76" s="606"/>
      <c r="C76" s="268"/>
      <c r="D76" s="6"/>
      <c r="E76" s="4"/>
      <c r="F76" s="8" cm="1">
        <f t="array" ref="F76">IF(H76&lt;&gt;"", INDEX(H76:BH76, $G$2+1), IF(E76="", D76, E76))</f>
        <v>0</v>
      </c>
      <c r="G76" s="615"/>
      <c r="H76" s="935"/>
      <c r="I76" s="936"/>
      <c r="J76" s="936"/>
      <c r="K76" s="936"/>
      <c r="L76" s="936"/>
      <c r="M76" s="936"/>
      <c r="N76" s="936"/>
      <c r="O76" s="936"/>
      <c r="P76" s="936"/>
      <c r="Q76" s="936"/>
      <c r="R76" s="936"/>
      <c r="S76" s="936"/>
      <c r="T76" s="936"/>
      <c r="U76" s="936"/>
      <c r="V76" s="936"/>
      <c r="W76" s="936"/>
      <c r="X76" s="936"/>
      <c r="Y76" s="936"/>
      <c r="Z76" s="936"/>
      <c r="AA76" s="936"/>
      <c r="AB76" s="936"/>
      <c r="AC76" s="936"/>
      <c r="AD76" s="936"/>
      <c r="AE76" s="936"/>
      <c r="AF76" s="936"/>
      <c r="AG76" s="936"/>
      <c r="AH76" s="936"/>
      <c r="AI76" s="936"/>
      <c r="AJ76" s="936"/>
      <c r="AK76" s="936"/>
      <c r="AL76" s="936"/>
      <c r="AM76" s="936"/>
      <c r="AN76" s="936"/>
      <c r="AO76" s="936"/>
      <c r="AP76" s="936"/>
      <c r="AQ76" s="936"/>
      <c r="AR76" s="936"/>
      <c r="AS76" s="936"/>
      <c r="AT76" s="936"/>
      <c r="AU76" s="936"/>
      <c r="AV76" s="936"/>
      <c r="AW76" s="936"/>
      <c r="AX76" s="936"/>
      <c r="AY76" s="936"/>
      <c r="AZ76" s="936"/>
      <c r="BA76" s="936"/>
      <c r="BB76" s="936"/>
      <c r="BC76" s="936"/>
      <c r="BD76" s="936"/>
      <c r="BE76" s="936"/>
      <c r="BF76" s="936"/>
      <c r="BG76" s="936"/>
      <c r="BH76" s="937"/>
    </row>
    <row r="77" spans="1:60" x14ac:dyDescent="0.25">
      <c r="A77" s="461"/>
      <c r="B77" s="606"/>
      <c r="C77" s="268"/>
      <c r="D77" s="5"/>
      <c r="E77" s="4"/>
      <c r="F77" s="8" cm="1">
        <f t="array" ref="F77">IF(H77&lt;&gt;"", INDEX(H77:BH77, $G$2+1), IF(E77="", D77, E77))</f>
        <v>0</v>
      </c>
      <c r="G77" s="615"/>
      <c r="H77" s="935"/>
      <c r="I77" s="936"/>
      <c r="J77" s="936"/>
      <c r="K77" s="936"/>
      <c r="L77" s="936"/>
      <c r="M77" s="936"/>
      <c r="N77" s="936"/>
      <c r="O77" s="936"/>
      <c r="P77" s="936"/>
      <c r="Q77" s="936"/>
      <c r="R77" s="936"/>
      <c r="S77" s="936"/>
      <c r="T77" s="936"/>
      <c r="U77" s="936"/>
      <c r="V77" s="936"/>
      <c r="W77" s="936"/>
      <c r="X77" s="936"/>
      <c r="Y77" s="936"/>
      <c r="Z77" s="936"/>
      <c r="AA77" s="936"/>
      <c r="AB77" s="936"/>
      <c r="AC77" s="936"/>
      <c r="AD77" s="936"/>
      <c r="AE77" s="936"/>
      <c r="AF77" s="936"/>
      <c r="AG77" s="936"/>
      <c r="AH77" s="936"/>
      <c r="AI77" s="936"/>
      <c r="AJ77" s="936"/>
      <c r="AK77" s="936"/>
      <c r="AL77" s="936"/>
      <c r="AM77" s="936"/>
      <c r="AN77" s="936"/>
      <c r="AO77" s="936"/>
      <c r="AP77" s="936"/>
      <c r="AQ77" s="936"/>
      <c r="AR77" s="936"/>
      <c r="AS77" s="936"/>
      <c r="AT77" s="936"/>
      <c r="AU77" s="936"/>
      <c r="AV77" s="936"/>
      <c r="AW77" s="936"/>
      <c r="AX77" s="936"/>
      <c r="AY77" s="936"/>
      <c r="AZ77" s="936"/>
      <c r="BA77" s="936"/>
      <c r="BB77" s="936"/>
      <c r="BC77" s="936"/>
      <c r="BD77" s="936"/>
      <c r="BE77" s="936"/>
      <c r="BF77" s="936"/>
      <c r="BG77" s="936"/>
      <c r="BH77" s="937"/>
    </row>
    <row r="78" spans="1:60" x14ac:dyDescent="0.25">
      <c r="A78" s="461"/>
      <c r="B78" s="606"/>
      <c r="C78" s="268"/>
      <c r="D78" s="5"/>
      <c r="E78" s="4"/>
      <c r="F78" s="345" cm="1">
        <f t="array" ref="F78">IF(H78&lt;&gt;"", INDEX(H78:BH78, $G$2+1), IF(E78="", D78, E78))</f>
        <v>0</v>
      </c>
      <c r="G78" s="615"/>
      <c r="H78" s="935"/>
      <c r="I78" s="936"/>
      <c r="J78" s="936"/>
      <c r="K78" s="936"/>
      <c r="L78" s="936"/>
      <c r="M78" s="936"/>
      <c r="N78" s="936"/>
      <c r="O78" s="936"/>
      <c r="P78" s="936"/>
      <c r="Q78" s="936"/>
      <c r="R78" s="936"/>
      <c r="S78" s="936"/>
      <c r="T78" s="936"/>
      <c r="U78" s="936"/>
      <c r="V78" s="936"/>
      <c r="W78" s="936"/>
      <c r="X78" s="936"/>
      <c r="Y78" s="936"/>
      <c r="Z78" s="936"/>
      <c r="AA78" s="936"/>
      <c r="AB78" s="936"/>
      <c r="AC78" s="936"/>
      <c r="AD78" s="936"/>
      <c r="AE78" s="936"/>
      <c r="AF78" s="936"/>
      <c r="AG78" s="936"/>
      <c r="AH78" s="936"/>
      <c r="AI78" s="936"/>
      <c r="AJ78" s="936"/>
      <c r="AK78" s="936"/>
      <c r="AL78" s="936"/>
      <c r="AM78" s="936"/>
      <c r="AN78" s="936"/>
      <c r="AO78" s="936"/>
      <c r="AP78" s="936"/>
      <c r="AQ78" s="936"/>
      <c r="AR78" s="936"/>
      <c r="AS78" s="936"/>
      <c r="AT78" s="936"/>
      <c r="AU78" s="936"/>
      <c r="AV78" s="936"/>
      <c r="AW78" s="936"/>
      <c r="AX78" s="936"/>
      <c r="AY78" s="936"/>
      <c r="AZ78" s="936"/>
      <c r="BA78" s="936"/>
      <c r="BB78" s="936"/>
      <c r="BC78" s="936"/>
      <c r="BD78" s="936"/>
      <c r="BE78" s="936"/>
      <c r="BF78" s="936"/>
      <c r="BG78" s="936"/>
      <c r="BH78" s="937"/>
    </row>
    <row r="79" spans="1:60" ht="15.75" thickBot="1" x14ac:dyDescent="0.3">
      <c r="A79" s="461"/>
      <c r="B79" s="610"/>
      <c r="C79" s="584"/>
      <c r="D79" s="585"/>
      <c r="E79" s="246"/>
      <c r="F79" s="586" cm="1">
        <f t="array" ref="F79">IF(H79&lt;&gt;"", INDEX(H79:BH79, $G$2+1), IF(E79="", D79, E79))</f>
        <v>0</v>
      </c>
      <c r="G79" s="620"/>
      <c r="H79" s="920"/>
      <c r="I79" s="921"/>
      <c r="J79" s="921"/>
      <c r="K79" s="921"/>
      <c r="L79" s="921"/>
      <c r="M79" s="921"/>
      <c r="N79" s="921"/>
      <c r="O79" s="921"/>
      <c r="P79" s="921"/>
      <c r="Q79" s="921"/>
      <c r="R79" s="921"/>
      <c r="S79" s="921"/>
      <c r="T79" s="921"/>
      <c r="U79" s="921"/>
      <c r="V79" s="921"/>
      <c r="W79" s="921"/>
      <c r="X79" s="921"/>
      <c r="Y79" s="921"/>
      <c r="Z79" s="921"/>
      <c r="AA79" s="921"/>
      <c r="AB79" s="921"/>
      <c r="AC79" s="921"/>
      <c r="AD79" s="921"/>
      <c r="AE79" s="921"/>
      <c r="AF79" s="921"/>
      <c r="AG79" s="921"/>
      <c r="AH79" s="921"/>
      <c r="AI79" s="921"/>
      <c r="AJ79" s="921"/>
      <c r="AK79" s="921"/>
      <c r="AL79" s="921"/>
      <c r="AM79" s="921"/>
      <c r="AN79" s="921"/>
      <c r="AO79" s="921"/>
      <c r="AP79" s="921"/>
      <c r="AQ79" s="921"/>
      <c r="AR79" s="921"/>
      <c r="AS79" s="921"/>
      <c r="AT79" s="921"/>
      <c r="AU79" s="921"/>
      <c r="AV79" s="921"/>
      <c r="AW79" s="921"/>
      <c r="AX79" s="921"/>
      <c r="AY79" s="921"/>
      <c r="AZ79" s="921"/>
      <c r="BA79" s="921"/>
      <c r="BB79" s="921"/>
      <c r="BC79" s="921"/>
      <c r="BD79" s="921"/>
      <c r="BE79" s="921"/>
      <c r="BF79" s="921"/>
      <c r="BG79" s="921"/>
      <c r="BH79" s="921"/>
    </row>
    <row r="80" spans="1:60" ht="14.25" customHeight="1" x14ac:dyDescent="0.25">
      <c r="A80" s="461"/>
      <c r="B80" s="603"/>
      <c r="C80" s="240"/>
      <c r="D80" s="241"/>
      <c r="E80" s="241"/>
      <c r="F80" s="359" cm="1">
        <f t="array" ref="F80">IF(H80&lt;&gt;"", INDEX(H80:BH80, $G$2+1), IF(E80="", D80, E80))</f>
        <v>0</v>
      </c>
      <c r="G80" s="613"/>
      <c r="H80" s="935"/>
      <c r="I80" s="936"/>
      <c r="J80" s="936"/>
      <c r="K80" s="936"/>
      <c r="L80" s="936"/>
      <c r="M80" s="936"/>
      <c r="N80" s="936"/>
      <c r="O80" s="936"/>
      <c r="P80" s="936"/>
      <c r="Q80" s="936"/>
      <c r="R80" s="936"/>
      <c r="S80" s="936"/>
      <c r="T80" s="936"/>
      <c r="U80" s="936"/>
      <c r="V80" s="936"/>
      <c r="W80" s="936"/>
      <c r="X80" s="936"/>
      <c r="Y80" s="936"/>
      <c r="Z80" s="936"/>
      <c r="AA80" s="936"/>
      <c r="AB80" s="936"/>
      <c r="AC80" s="936"/>
      <c r="AD80" s="936"/>
      <c r="AE80" s="936"/>
      <c r="AF80" s="936"/>
      <c r="AG80" s="936"/>
      <c r="AH80" s="936"/>
      <c r="AI80" s="936"/>
      <c r="AJ80" s="936"/>
      <c r="AK80" s="936"/>
      <c r="AL80" s="936"/>
      <c r="AM80" s="936"/>
      <c r="AN80" s="936"/>
      <c r="AO80" s="936"/>
      <c r="AP80" s="936"/>
      <c r="AQ80" s="936"/>
      <c r="AR80" s="936"/>
      <c r="AS80" s="936"/>
      <c r="AT80" s="936"/>
      <c r="AU80" s="936"/>
      <c r="AV80" s="936"/>
      <c r="AW80" s="936"/>
      <c r="AX80" s="936"/>
      <c r="AY80" s="936"/>
      <c r="AZ80" s="936"/>
      <c r="BA80" s="936"/>
      <c r="BB80" s="936"/>
      <c r="BC80" s="936"/>
      <c r="BD80" s="936"/>
      <c r="BE80" s="936"/>
      <c r="BF80" s="936"/>
      <c r="BG80" s="936"/>
      <c r="BH80" s="937"/>
    </row>
    <row r="81" spans="1:60" x14ac:dyDescent="0.25">
      <c r="A81" s="461"/>
      <c r="B81" s="604"/>
      <c r="C81" s="184"/>
      <c r="D81" s="4"/>
      <c r="E81" s="4"/>
      <c r="F81" s="30" cm="1">
        <f t="array" ref="F81">IF(H81&lt;&gt;"", INDEX(H81:BH81, $G$2+1), IF(E81="", D81, E81))</f>
        <v>0</v>
      </c>
      <c r="G81" s="615"/>
      <c r="H81" s="365"/>
      <c r="I81" s="326"/>
      <c r="J81" s="326"/>
      <c r="K81" s="326"/>
      <c r="L81" s="326"/>
      <c r="M81" s="326"/>
      <c r="N81" s="326"/>
      <c r="O81" s="326"/>
      <c r="P81" s="326"/>
      <c r="Q81" s="326"/>
      <c r="R81" s="326"/>
      <c r="S81" s="326"/>
      <c r="T81" s="326"/>
      <c r="U81" s="326"/>
      <c r="V81" s="326"/>
      <c r="W81" s="326"/>
      <c r="X81" s="326"/>
      <c r="Y81" s="326"/>
      <c r="Z81" s="326"/>
      <c r="AA81" s="326"/>
      <c r="AB81" s="326"/>
      <c r="AC81" s="326"/>
      <c r="AD81" s="326"/>
      <c r="AE81" s="326"/>
      <c r="AF81" s="326"/>
      <c r="AG81" s="326"/>
      <c r="AH81" s="326"/>
      <c r="AI81" s="326"/>
      <c r="AJ81" s="326"/>
      <c r="AK81" s="326"/>
      <c r="AL81" s="326"/>
      <c r="AM81" s="326"/>
      <c r="AN81" s="326"/>
      <c r="AO81" s="326"/>
      <c r="AP81" s="326"/>
      <c r="AQ81" s="326"/>
      <c r="AR81" s="326"/>
      <c r="AS81" s="326"/>
      <c r="AT81" s="326"/>
      <c r="AU81" s="326"/>
      <c r="AV81" s="326"/>
      <c r="AW81" s="326"/>
      <c r="AX81" s="326"/>
      <c r="AY81" s="326"/>
      <c r="AZ81" s="326"/>
      <c r="BA81" s="326"/>
      <c r="BB81" s="326"/>
      <c r="BC81" s="326"/>
      <c r="BD81" s="326"/>
      <c r="BE81" s="326"/>
      <c r="BF81" s="326"/>
      <c r="BG81" s="326"/>
      <c r="BH81" s="327"/>
    </row>
    <row r="82" spans="1:60" x14ac:dyDescent="0.25">
      <c r="A82" s="461"/>
      <c r="B82" s="604"/>
      <c r="C82" s="184"/>
      <c r="D82" s="4"/>
      <c r="E82" s="4"/>
      <c r="F82" s="30" cm="1">
        <f t="array" ref="F82">IF(H82&lt;&gt;"", INDEX(H82:BH82, $G$2+1), IF(E82="", D82, E82))</f>
        <v>0</v>
      </c>
      <c r="G82" s="615"/>
      <c r="H82" s="365"/>
      <c r="I82" s="326"/>
      <c r="J82" s="326"/>
      <c r="K82" s="326"/>
      <c r="L82" s="326"/>
      <c r="M82" s="326"/>
      <c r="N82" s="326"/>
      <c r="O82" s="326"/>
      <c r="P82" s="326"/>
      <c r="Q82" s="326"/>
      <c r="R82" s="326"/>
      <c r="S82" s="326"/>
      <c r="T82" s="326"/>
      <c r="U82" s="326"/>
      <c r="V82" s="326"/>
      <c r="W82" s="326"/>
      <c r="X82" s="326"/>
      <c r="Y82" s="326"/>
      <c r="Z82" s="326"/>
      <c r="AA82" s="326"/>
      <c r="AB82" s="326"/>
      <c r="AC82" s="326"/>
      <c r="AD82" s="326"/>
      <c r="AE82" s="326"/>
      <c r="AF82" s="326"/>
      <c r="AG82" s="326"/>
      <c r="AH82" s="326"/>
      <c r="AI82" s="326"/>
      <c r="AJ82" s="326"/>
      <c r="AK82" s="326"/>
      <c r="AL82" s="326"/>
      <c r="AM82" s="326"/>
      <c r="AN82" s="326"/>
      <c r="AO82" s="326"/>
      <c r="AP82" s="326"/>
      <c r="AQ82" s="326"/>
      <c r="AR82" s="326"/>
      <c r="AS82" s="326"/>
      <c r="AT82" s="326"/>
      <c r="AU82" s="326"/>
      <c r="AV82" s="326"/>
      <c r="AW82" s="326"/>
      <c r="AX82" s="326"/>
      <c r="AY82" s="326"/>
      <c r="AZ82" s="326"/>
      <c r="BA82" s="326"/>
      <c r="BB82" s="326"/>
      <c r="BC82" s="326"/>
      <c r="BD82" s="326"/>
      <c r="BE82" s="326"/>
      <c r="BF82" s="326"/>
      <c r="BG82" s="326"/>
      <c r="BH82" s="327"/>
    </row>
    <row r="83" spans="1:60" x14ac:dyDescent="0.25">
      <c r="A83" s="461"/>
      <c r="B83" s="604"/>
      <c r="C83" s="184"/>
      <c r="D83" s="587"/>
      <c r="E83" s="4"/>
      <c r="F83" s="400" cm="1">
        <f t="array" ref="F83">IF(H83&lt;&gt;"", INDEX(H83:BH83, $G$2+1), IF(E83="", D83, E83))</f>
        <v>0</v>
      </c>
      <c r="G83" s="615"/>
      <c r="H83" s="365"/>
      <c r="I83" s="326"/>
      <c r="J83" s="326"/>
      <c r="K83" s="326"/>
      <c r="L83" s="326"/>
      <c r="M83" s="326"/>
      <c r="N83" s="326"/>
      <c r="O83" s="326"/>
      <c r="P83" s="326"/>
      <c r="Q83" s="326"/>
      <c r="R83" s="326"/>
      <c r="S83" s="326"/>
      <c r="T83" s="326"/>
      <c r="U83" s="326"/>
      <c r="V83" s="326"/>
      <c r="W83" s="326"/>
      <c r="X83" s="326"/>
      <c r="Y83" s="326"/>
      <c r="Z83" s="326"/>
      <c r="AA83" s="326"/>
      <c r="AB83" s="326"/>
      <c r="AC83" s="326"/>
      <c r="AD83" s="326"/>
      <c r="AE83" s="326"/>
      <c r="AF83" s="326"/>
      <c r="AG83" s="326"/>
      <c r="AH83" s="326"/>
      <c r="AI83" s="326"/>
      <c r="AJ83" s="326"/>
      <c r="AK83" s="326"/>
      <c r="AL83" s="326"/>
      <c r="AM83" s="326"/>
      <c r="AN83" s="326"/>
      <c r="AO83" s="326"/>
      <c r="AP83" s="326"/>
      <c r="AQ83" s="326"/>
      <c r="AR83" s="326"/>
      <c r="AS83" s="326"/>
      <c r="AT83" s="326"/>
      <c r="AU83" s="326"/>
      <c r="AV83" s="326"/>
      <c r="AW83" s="326"/>
      <c r="AX83" s="326"/>
      <c r="AY83" s="326"/>
      <c r="AZ83" s="326"/>
      <c r="BA83" s="326"/>
      <c r="BB83" s="326"/>
      <c r="BC83" s="326"/>
      <c r="BD83" s="326"/>
      <c r="BE83" s="326"/>
      <c r="BF83" s="326"/>
      <c r="BG83" s="326"/>
      <c r="BH83" s="327"/>
    </row>
    <row r="84" spans="1:60" x14ac:dyDescent="0.25">
      <c r="A84" s="461"/>
      <c r="B84" s="611"/>
      <c r="C84" s="184"/>
      <c r="D84" s="4"/>
      <c r="E84" s="4"/>
      <c r="F84" s="30" cm="1">
        <f t="array" ref="F84">IF(H84&lt;&gt;"", INDEX(H84:BH84, $G$2+1), IF(E84="", D84, E84))</f>
        <v>0</v>
      </c>
      <c r="G84" s="615"/>
      <c r="H84" s="365"/>
      <c r="I84" s="326"/>
      <c r="J84" s="326"/>
      <c r="K84" s="326"/>
      <c r="L84" s="326"/>
      <c r="M84" s="326"/>
      <c r="N84" s="326"/>
      <c r="O84" s="326"/>
      <c r="P84" s="326"/>
      <c r="Q84" s="326"/>
      <c r="R84" s="326"/>
      <c r="S84" s="326"/>
      <c r="T84" s="326"/>
      <c r="U84" s="326"/>
      <c r="V84" s="326"/>
      <c r="W84" s="326"/>
      <c r="X84" s="326"/>
      <c r="Y84" s="326"/>
      <c r="Z84" s="326"/>
      <c r="AA84" s="326"/>
      <c r="AB84" s="326"/>
      <c r="AC84" s="326"/>
      <c r="AD84" s="326"/>
      <c r="AE84" s="326"/>
      <c r="AF84" s="326"/>
      <c r="AG84" s="326"/>
      <c r="AH84" s="326"/>
      <c r="AI84" s="326"/>
      <c r="AJ84" s="326"/>
      <c r="AK84" s="326"/>
      <c r="AL84" s="326"/>
      <c r="AM84" s="326"/>
      <c r="AN84" s="326"/>
      <c r="AO84" s="326"/>
      <c r="AP84" s="326"/>
      <c r="AQ84" s="326"/>
      <c r="AR84" s="326"/>
      <c r="AS84" s="326"/>
      <c r="AT84" s="326"/>
      <c r="AU84" s="326"/>
      <c r="AV84" s="326"/>
      <c r="AW84" s="326"/>
      <c r="AX84" s="326"/>
      <c r="AY84" s="326"/>
      <c r="AZ84" s="326"/>
      <c r="BA84" s="326"/>
      <c r="BB84" s="326"/>
      <c r="BC84" s="326"/>
      <c r="BD84" s="326"/>
      <c r="BE84" s="326"/>
      <c r="BF84" s="326"/>
      <c r="BG84" s="326"/>
      <c r="BH84" s="327"/>
    </row>
    <row r="85" spans="1:60" ht="15.75" thickBot="1" x14ac:dyDescent="0.3">
      <c r="A85" s="462"/>
      <c r="B85" s="612"/>
      <c r="C85" s="243"/>
      <c r="D85" s="246"/>
      <c r="E85" s="246"/>
      <c r="F85" s="361" cm="1">
        <f t="array" ref="F85">IF(H85&lt;&gt;"", INDEX(H85:BH85, $G$2+1), IF(E85="", D85, E85))</f>
        <v>0</v>
      </c>
      <c r="G85" s="622"/>
      <c r="H85" s="385"/>
      <c r="I85" s="385"/>
      <c r="J85" s="385"/>
      <c r="K85" s="385"/>
      <c r="L85" s="385"/>
      <c r="M85" s="385"/>
      <c r="N85" s="385"/>
      <c r="O85" s="385"/>
      <c r="P85" s="385"/>
      <c r="Q85" s="385"/>
      <c r="R85" s="385"/>
      <c r="S85" s="385"/>
      <c r="T85" s="385"/>
      <c r="U85" s="385"/>
      <c r="V85" s="385"/>
      <c r="W85" s="385"/>
      <c r="X85" s="385"/>
      <c r="Y85" s="385"/>
      <c r="Z85" s="385"/>
      <c r="AA85" s="385"/>
      <c r="AB85" s="385"/>
      <c r="AC85" s="385"/>
      <c r="AD85" s="385"/>
      <c r="AE85" s="385"/>
      <c r="AF85" s="385"/>
      <c r="AG85" s="385"/>
      <c r="AH85" s="385"/>
      <c r="AI85" s="385"/>
      <c r="AJ85" s="385"/>
      <c r="AK85" s="385"/>
      <c r="AL85" s="385"/>
      <c r="AM85" s="385"/>
      <c r="AN85" s="385"/>
      <c r="AO85" s="385"/>
      <c r="AP85" s="385"/>
      <c r="AQ85" s="385"/>
      <c r="AR85" s="385"/>
      <c r="AS85" s="385"/>
      <c r="AT85" s="385"/>
      <c r="AU85" s="385"/>
      <c r="AV85" s="385"/>
      <c r="AW85" s="385"/>
      <c r="AX85" s="385"/>
      <c r="AY85" s="385"/>
      <c r="AZ85" s="385"/>
      <c r="BA85" s="385"/>
      <c r="BB85" s="385"/>
      <c r="BC85" s="385"/>
      <c r="BD85" s="385"/>
      <c r="BE85" s="385"/>
      <c r="BF85" s="385"/>
      <c r="BG85" s="385"/>
      <c r="BH85" s="454"/>
    </row>
    <row r="86" spans="1:60" x14ac:dyDescent="0.25">
      <c r="A86" s="641" t="s">
        <v>356</v>
      </c>
      <c r="B86" s="605"/>
      <c r="C86" s="635"/>
      <c r="D86" s="638"/>
      <c r="E86" s="638"/>
      <c r="F86" s="638"/>
      <c r="G86" s="639"/>
      <c r="H86" s="171"/>
      <c r="I86" s="334"/>
      <c r="J86" s="334"/>
      <c r="K86" s="334"/>
      <c r="L86" s="334"/>
      <c r="M86" s="334"/>
      <c r="N86" s="334"/>
      <c r="O86" s="334"/>
      <c r="P86" s="334"/>
      <c r="Q86" s="334"/>
      <c r="R86" s="334"/>
      <c r="S86" s="334"/>
      <c r="T86" s="334"/>
      <c r="U86" s="334"/>
      <c r="V86" s="334"/>
      <c r="W86" s="334"/>
      <c r="X86" s="334"/>
      <c r="Y86" s="334"/>
      <c r="Z86" s="334"/>
      <c r="AA86" s="334"/>
      <c r="AB86" s="334"/>
      <c r="AC86" s="334"/>
      <c r="AD86" s="334"/>
      <c r="AE86" s="334"/>
      <c r="AF86" s="334"/>
      <c r="AG86" s="334"/>
      <c r="AH86" s="334"/>
      <c r="AI86" s="334"/>
      <c r="AJ86" s="334"/>
      <c r="AK86" s="334"/>
      <c r="AL86" s="334"/>
      <c r="AM86" s="334"/>
      <c r="AN86" s="334"/>
      <c r="AO86" s="334"/>
      <c r="AP86" s="334"/>
      <c r="AQ86" s="334"/>
      <c r="AR86" s="334"/>
      <c r="AS86" s="334"/>
      <c r="AT86" s="334"/>
      <c r="AU86" s="334"/>
      <c r="AV86" s="334"/>
      <c r="AW86" s="334"/>
      <c r="AX86" s="334"/>
      <c r="AY86" s="334"/>
      <c r="AZ86" s="334"/>
      <c r="BA86" s="334"/>
      <c r="BB86" s="334"/>
      <c r="BC86" s="334"/>
      <c r="BD86" s="334"/>
      <c r="BE86" s="334"/>
      <c r="BF86" s="334"/>
      <c r="BG86" s="334"/>
      <c r="BH86" s="335"/>
    </row>
    <row r="87" spans="1:60" ht="14.25" customHeight="1" x14ac:dyDescent="0.25">
      <c r="A87" s="461"/>
      <c r="B87" s="611"/>
      <c r="C87" s="184"/>
      <c r="D87" s="27"/>
      <c r="E87" s="4"/>
      <c r="F87" s="557" cm="1">
        <f t="array" ref="F87">IF(H87&lt;&gt;"", INDEX(H87:BH87, $G$2+1), IF(E87="", D87, E87))</f>
        <v>0</v>
      </c>
      <c r="G87" s="615"/>
      <c r="H87" s="170"/>
      <c r="I87" s="170"/>
      <c r="J87" s="170"/>
      <c r="K87" s="170"/>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70"/>
      <c r="AO87" s="170"/>
      <c r="AP87" s="170"/>
      <c r="AQ87" s="170"/>
      <c r="AR87" s="170"/>
      <c r="AS87" s="170"/>
      <c r="AT87" s="170"/>
      <c r="AU87" s="170"/>
      <c r="AV87" s="170"/>
      <c r="AW87" s="170"/>
      <c r="AX87" s="170"/>
      <c r="AY87" s="170"/>
      <c r="AZ87" s="170"/>
      <c r="BA87" s="170"/>
      <c r="BB87" s="170"/>
      <c r="BC87" s="170"/>
      <c r="BD87" s="170"/>
      <c r="BE87" s="170"/>
      <c r="BF87" s="170"/>
      <c r="BG87" s="170"/>
      <c r="BH87" s="453"/>
    </row>
    <row r="88" spans="1:60" ht="14.65" customHeight="1" x14ac:dyDescent="0.25">
      <c r="A88" s="461"/>
      <c r="B88" s="604"/>
      <c r="C88" s="184"/>
      <c r="D88" s="5"/>
      <c r="E88" s="5"/>
      <c r="F88" s="354" cm="1">
        <f t="array" ref="F88">IF(H88&lt;&gt;"", INDEX(H88:BH88, $G$2+1), IF(E88="", D88, E88))</f>
        <v>0</v>
      </c>
      <c r="G88" s="616"/>
      <c r="H88" s="170"/>
      <c r="I88" s="331"/>
      <c r="J88" s="331"/>
      <c r="K88" s="331"/>
      <c r="L88" s="331"/>
      <c r="M88" s="331"/>
      <c r="N88" s="331"/>
      <c r="O88" s="331"/>
      <c r="P88" s="331"/>
      <c r="Q88" s="331"/>
      <c r="R88" s="331"/>
      <c r="S88" s="331"/>
      <c r="T88" s="331"/>
      <c r="U88" s="331"/>
      <c r="V88" s="331"/>
      <c r="W88" s="331"/>
      <c r="X88" s="331"/>
      <c r="Y88" s="331"/>
      <c r="Z88" s="331"/>
      <c r="AA88" s="331"/>
      <c r="AB88" s="331"/>
      <c r="AC88" s="331"/>
      <c r="AD88" s="331"/>
      <c r="AE88" s="331"/>
      <c r="AF88" s="331"/>
      <c r="AG88" s="331"/>
      <c r="AH88" s="331"/>
      <c r="AI88" s="331"/>
      <c r="AJ88" s="331"/>
      <c r="AK88" s="331"/>
      <c r="AL88" s="331"/>
      <c r="AM88" s="331"/>
      <c r="AN88" s="331"/>
      <c r="AO88" s="331"/>
      <c r="AP88" s="331"/>
      <c r="AQ88" s="331"/>
      <c r="AR88" s="331"/>
      <c r="AS88" s="331"/>
      <c r="AT88" s="331"/>
      <c r="AU88" s="331"/>
      <c r="AV88" s="331"/>
      <c r="AW88" s="331"/>
      <c r="AX88" s="331"/>
      <c r="AY88" s="331"/>
      <c r="AZ88" s="331"/>
      <c r="BA88" s="331"/>
      <c r="BB88" s="331"/>
      <c r="BC88" s="331"/>
      <c r="BD88" s="331"/>
      <c r="BE88" s="331"/>
      <c r="BF88" s="331"/>
      <c r="BG88" s="331"/>
      <c r="BH88" s="336"/>
    </row>
    <row r="89" spans="1:60" x14ac:dyDescent="0.25">
      <c r="A89" s="461"/>
      <c r="B89" s="611"/>
      <c r="C89" s="185"/>
      <c r="D89" s="4"/>
      <c r="E89" s="4"/>
      <c r="F89" s="30" cm="1">
        <f t="array" ref="F89">IF(H89&lt;&gt;"", INDEX(H89:BH89, $G$2+1), IF(E89="", D89, E89))</f>
        <v>0</v>
      </c>
      <c r="G89" s="615"/>
      <c r="H89" s="170"/>
      <c r="I89" s="331"/>
      <c r="J89" s="331"/>
      <c r="K89" s="331"/>
      <c r="L89" s="331"/>
      <c r="M89" s="331"/>
      <c r="N89" s="331"/>
      <c r="O89" s="331"/>
      <c r="P89" s="331"/>
      <c r="Q89" s="331"/>
      <c r="R89" s="331"/>
      <c r="S89" s="331"/>
      <c r="T89" s="331"/>
      <c r="U89" s="331"/>
      <c r="V89" s="331"/>
      <c r="W89" s="331"/>
      <c r="X89" s="331"/>
      <c r="Y89" s="331"/>
      <c r="Z89" s="331"/>
      <c r="AA89" s="331"/>
      <c r="AB89" s="331"/>
      <c r="AC89" s="331"/>
      <c r="AD89" s="331"/>
      <c r="AE89" s="331"/>
      <c r="AF89" s="331"/>
      <c r="AG89" s="331"/>
      <c r="AH89" s="331"/>
      <c r="AI89" s="331"/>
      <c r="AJ89" s="331"/>
      <c r="AK89" s="331"/>
      <c r="AL89" s="331"/>
      <c r="AM89" s="331"/>
      <c r="AN89" s="331"/>
      <c r="AO89" s="331"/>
      <c r="AP89" s="331"/>
      <c r="AQ89" s="331"/>
      <c r="AR89" s="331"/>
      <c r="AS89" s="331"/>
      <c r="AT89" s="331"/>
      <c r="AU89" s="331"/>
      <c r="AV89" s="331"/>
      <c r="AW89" s="331"/>
      <c r="AX89" s="331"/>
      <c r="AY89" s="331"/>
      <c r="AZ89" s="331"/>
      <c r="BA89" s="331"/>
      <c r="BB89" s="331"/>
      <c r="BC89" s="331"/>
      <c r="BD89" s="331"/>
      <c r="BE89" s="331"/>
      <c r="BF89" s="331"/>
      <c r="BG89" s="331"/>
      <c r="BH89" s="336"/>
    </row>
    <row r="90" spans="1:60" x14ac:dyDescent="0.25">
      <c r="A90" s="461"/>
      <c r="B90" s="611"/>
      <c r="C90" s="185"/>
      <c r="D90" s="4"/>
      <c r="E90" s="4"/>
      <c r="F90" s="30" cm="1">
        <f t="array" ref="F90">IF(H90&lt;&gt;"", INDEX(H90:BH90, $G$2+1), IF(E90="", D90, E90))</f>
        <v>0</v>
      </c>
      <c r="G90" s="615"/>
      <c r="H90" s="365"/>
      <c r="I90" s="326"/>
      <c r="J90" s="326"/>
      <c r="K90" s="326"/>
      <c r="L90" s="326"/>
      <c r="M90" s="326"/>
      <c r="N90" s="326"/>
      <c r="O90" s="326"/>
      <c r="P90" s="326"/>
      <c r="Q90" s="326"/>
      <c r="R90" s="326"/>
      <c r="S90" s="326"/>
      <c r="T90" s="326"/>
      <c r="U90" s="326"/>
      <c r="V90" s="326"/>
      <c r="W90" s="326"/>
      <c r="X90" s="326"/>
      <c r="Y90" s="326"/>
      <c r="Z90" s="326"/>
      <c r="AA90" s="326"/>
      <c r="AB90" s="326"/>
      <c r="AC90" s="326"/>
      <c r="AD90" s="326"/>
      <c r="AE90" s="326"/>
      <c r="AF90" s="326"/>
      <c r="AG90" s="326"/>
      <c r="AH90" s="326"/>
      <c r="AI90" s="326"/>
      <c r="AJ90" s="326"/>
      <c r="AK90" s="326"/>
      <c r="AL90" s="326"/>
      <c r="AM90" s="326"/>
      <c r="AN90" s="326"/>
      <c r="AO90" s="326"/>
      <c r="AP90" s="326"/>
      <c r="AQ90" s="326"/>
      <c r="AR90" s="326"/>
      <c r="AS90" s="326"/>
      <c r="AT90" s="326"/>
      <c r="AU90" s="326"/>
      <c r="AV90" s="326"/>
      <c r="AW90" s="326"/>
      <c r="AX90" s="326"/>
      <c r="AY90" s="326"/>
      <c r="AZ90" s="326"/>
      <c r="BA90" s="326"/>
      <c r="BB90" s="326"/>
      <c r="BC90" s="326"/>
      <c r="BD90" s="326"/>
      <c r="BE90" s="326"/>
      <c r="BF90" s="326"/>
      <c r="BG90" s="326"/>
      <c r="BH90" s="327"/>
    </row>
    <row r="91" spans="1:60" ht="15.75" thickBot="1" x14ac:dyDescent="0.3">
      <c r="A91" s="462"/>
      <c r="B91" s="366"/>
      <c r="C91" s="243"/>
      <c r="D91" s="246"/>
      <c r="E91" s="246"/>
      <c r="F91" s="361" cm="1">
        <f t="array" ref="F91">IF(H91&lt;&gt;"", INDEX(H91:BH91, $G$2+1), IF(E91="", D91, E91))</f>
        <v>0</v>
      </c>
      <c r="G91" s="622"/>
      <c r="H91" s="347"/>
      <c r="I91" s="338"/>
      <c r="J91" s="338"/>
      <c r="K91" s="338"/>
      <c r="L91" s="338"/>
      <c r="M91" s="338"/>
      <c r="N91" s="338"/>
      <c r="O91" s="338"/>
      <c r="P91" s="338"/>
      <c r="Q91" s="338"/>
      <c r="R91" s="338"/>
      <c r="S91" s="338"/>
      <c r="T91" s="338"/>
      <c r="U91" s="338"/>
      <c r="V91" s="338"/>
      <c r="W91" s="338"/>
      <c r="X91" s="338"/>
      <c r="Y91" s="338"/>
      <c r="Z91" s="338"/>
      <c r="AA91" s="338"/>
      <c r="AB91" s="338"/>
      <c r="AC91" s="338"/>
      <c r="AD91" s="338"/>
      <c r="AE91" s="338"/>
      <c r="AF91" s="338"/>
      <c r="AG91" s="338"/>
      <c r="AH91" s="338"/>
      <c r="AI91" s="338"/>
      <c r="AJ91" s="338"/>
      <c r="AK91" s="338"/>
      <c r="AL91" s="338"/>
      <c r="AM91" s="338"/>
      <c r="AN91" s="338"/>
      <c r="AO91" s="338"/>
      <c r="AP91" s="338"/>
      <c r="AQ91" s="338"/>
      <c r="AR91" s="338"/>
      <c r="AS91" s="338"/>
      <c r="AT91" s="338"/>
      <c r="AU91" s="338"/>
      <c r="AV91" s="338"/>
      <c r="AW91" s="338"/>
      <c r="AX91" s="338"/>
      <c r="AY91" s="338"/>
      <c r="AZ91" s="338"/>
      <c r="BA91" s="338"/>
      <c r="BB91" s="338"/>
      <c r="BC91" s="338"/>
      <c r="BD91" s="338"/>
      <c r="BE91" s="338"/>
      <c r="BF91" s="338"/>
      <c r="BG91" s="338"/>
      <c r="BH91" s="339"/>
    </row>
  </sheetData>
  <mergeCells count="1">
    <mergeCell ref="A3:B3"/>
  </mergeCells>
  <conditionalFormatting sqref="F5:F16 F26:F32 F34:F40 F42:F48 F50:F57 F59:F66 F68:F85 F87:F91 F18:F24">
    <cfRule type="expression" dxfId="22" priority="1">
      <formula>NOT(_xlfn.ISFORMULA(F5))</formula>
    </cfRule>
  </conditionalFormatting>
  <dataValidations disablePrompts="1" count="1">
    <dataValidation type="list" allowBlank="1" showInputMessage="1" showErrorMessage="1" sqref="E15 E13" xr:uid="{ECA4C02A-899F-4128-A18F-437F9CEB9431}">
      <formula1>"North,EW"</formula1>
    </dataValidation>
  </dataValidations>
  <hyperlinks>
    <hyperlink ref="G15" r:id="rId1" xr:uid="{A55683C2-24AF-485B-B0D5-89585A55AE9E}"/>
    <hyperlink ref="G13" r:id="rId2" xr:uid="{C93BA853-F984-4B94-96B9-D2E68AD3716C}"/>
    <hyperlink ref="G14" r:id="rId3" xr:uid="{D03ED2E5-EC66-480E-B359-02154DB526C2}"/>
    <hyperlink ref="G16" r:id="rId4" xr:uid="{66E05D6A-6DB2-4CD9-BDAE-F18F6CB15CA3}"/>
  </hyperlinks>
  <pageMargins left="0.7" right="0.7" top="0.75" bottom="0.75" header="0.3" footer="0.3"/>
  <pageSetup paperSize="9" orientation="portrait" r:id="rId5"/>
  <headerFooter>
    <oddHeader>&amp;C&amp;"Calibri"&amp;10&amp;KFF0000 OFFICIAL&amp;1#_x000D_</oddHeader>
  </headerFooter>
  <legacy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3F4CB-5996-4F2A-A384-B26A418A644F}">
  <sheetPr codeName="Sheet3">
    <pageSetUpPr fitToPage="1"/>
  </sheetPr>
  <dimension ref="A1:X171"/>
  <sheetViews>
    <sheetView zoomScaleNormal="100" workbookViewId="0">
      <pane xSplit="2" ySplit="3" topLeftCell="C12" activePane="bottomRight" state="frozen"/>
      <selection pane="topRight" activeCell="C1" sqref="C1"/>
      <selection pane="bottomLeft" activeCell="A4" sqref="A4"/>
      <selection pane="bottomRight" activeCell="G105" sqref="G105:I105"/>
    </sheetView>
  </sheetViews>
  <sheetFormatPr defaultColWidth="9" defaultRowHeight="15" x14ac:dyDescent="0.25"/>
  <cols>
    <col min="1" max="1" width="4.140625" customWidth="1"/>
    <col min="2" max="2" width="4.85546875" customWidth="1"/>
    <col min="3" max="3" width="42.140625" customWidth="1"/>
    <col min="4" max="4" width="12" customWidth="1"/>
    <col min="5" max="13" width="11.5703125" customWidth="1"/>
    <col min="14" max="14" width="11.5703125" style="18" customWidth="1"/>
    <col min="15" max="15" width="11.5703125" customWidth="1"/>
    <col min="16" max="16" width="12.7109375" bestFit="1" customWidth="1"/>
    <col min="17" max="17" width="13" bestFit="1" customWidth="1"/>
    <col min="18" max="18" width="12.28515625" bestFit="1" customWidth="1"/>
    <col min="19" max="19" width="13" customWidth="1"/>
    <col min="20" max="20" width="12.28515625" customWidth="1"/>
    <col min="21" max="21" width="26" customWidth="1"/>
    <col min="22" max="22" width="15.28515625" customWidth="1"/>
    <col min="23" max="23" width="10.5703125" bestFit="1" customWidth="1"/>
    <col min="24" max="24" width="44.5703125" bestFit="1" customWidth="1"/>
    <col min="25" max="25" width="10" bestFit="1" customWidth="1"/>
    <col min="26" max="26" width="40" bestFit="1" customWidth="1"/>
    <col min="28" max="28" width="49.85546875" bestFit="1" customWidth="1"/>
  </cols>
  <sheetData>
    <row r="1" spans="1:20" ht="22.5" customHeight="1" thickBot="1" x14ac:dyDescent="0.45">
      <c r="D1" s="18"/>
      <c r="E1" s="695" t="s">
        <v>5</v>
      </c>
      <c r="F1" s="696"/>
      <c r="G1" s="696"/>
      <c r="H1" s="696"/>
      <c r="I1" s="696"/>
      <c r="J1" s="696"/>
      <c r="K1" s="696"/>
      <c r="L1" s="696"/>
      <c r="M1" s="696"/>
      <c r="N1" s="696"/>
      <c r="O1" s="682"/>
      <c r="P1" s="207"/>
      <c r="Q1" s="697" t="s">
        <v>6</v>
      </c>
      <c r="R1" s="698"/>
      <c r="S1" s="699"/>
    </row>
    <row r="2" spans="1:20" ht="72" customHeight="1" thickBot="1" x14ac:dyDescent="0.45">
      <c r="A2" s="844"/>
      <c r="B2" s="844"/>
      <c r="C2" s="844"/>
      <c r="D2" s="208"/>
      <c r="E2" s="440" t="s">
        <v>7</v>
      </c>
      <c r="F2" s="441" t="s">
        <v>357</v>
      </c>
      <c r="G2" s="441" t="s">
        <v>358</v>
      </c>
      <c r="H2" s="441" t="s">
        <v>359</v>
      </c>
      <c r="I2" s="441" t="s">
        <v>360</v>
      </c>
      <c r="J2" s="441" t="s">
        <v>361</v>
      </c>
      <c r="K2" s="441" t="s">
        <v>362</v>
      </c>
      <c r="L2" s="441" t="s">
        <v>363</v>
      </c>
      <c r="M2" s="441" t="s">
        <v>364</v>
      </c>
      <c r="N2" s="442" t="s">
        <v>8</v>
      </c>
      <c r="O2" s="443" t="s">
        <v>9</v>
      </c>
      <c r="P2" s="208"/>
      <c r="Q2" s="206" t="s">
        <v>10</v>
      </c>
      <c r="R2" s="178" t="s">
        <v>11</v>
      </c>
      <c r="S2" s="98" t="s">
        <v>12</v>
      </c>
      <c r="T2" s="98" t="s">
        <v>13</v>
      </c>
    </row>
    <row r="3" spans="1:20" s="236" customFormat="1" ht="15" customHeight="1" thickBot="1" x14ac:dyDescent="0.3">
      <c r="C3" s="235" t="s">
        <v>14</v>
      </c>
      <c r="D3" s="209" t="s">
        <v>15</v>
      </c>
      <c r="E3" s="444">
        <v>1</v>
      </c>
      <c r="F3" s="248">
        <v>1</v>
      </c>
      <c r="G3" s="248">
        <v>1</v>
      </c>
      <c r="H3" s="248">
        <v>1</v>
      </c>
      <c r="I3" s="248">
        <v>1</v>
      </c>
      <c r="J3" s="248">
        <v>1</v>
      </c>
      <c r="K3" s="248">
        <v>1</v>
      </c>
      <c r="L3" s="248">
        <v>1</v>
      </c>
      <c r="M3" s="248">
        <v>1</v>
      </c>
      <c r="N3" s="249">
        <v>1</v>
      </c>
      <c r="O3" s="445">
        <f>SUM(E3:N3)</f>
        <v>10</v>
      </c>
      <c r="P3" s="218" t="s">
        <v>16</v>
      </c>
      <c r="Q3" s="237" t="s">
        <v>17</v>
      </c>
      <c r="R3" s="238" t="s">
        <v>18</v>
      </c>
      <c r="S3" s="239" t="s">
        <v>19</v>
      </c>
      <c r="T3" s="239" t="s">
        <v>20</v>
      </c>
    </row>
    <row r="4" spans="1:20" s="236" customFormat="1" ht="21" x14ac:dyDescent="0.25">
      <c r="A4" s="739" t="s">
        <v>328</v>
      </c>
      <c r="C4" s="740"/>
      <c r="D4" s="741"/>
    </row>
    <row r="5" spans="1:20" s="236" customFormat="1" ht="16.5" thickBot="1" x14ac:dyDescent="0.3">
      <c r="B5" s="407" t="s">
        <v>21</v>
      </c>
      <c r="C5" s="740"/>
      <c r="D5" s="741"/>
    </row>
    <row r="6" spans="1:20" ht="15" customHeight="1" thickBot="1" x14ac:dyDescent="0.3">
      <c r="A6" s="742"/>
      <c r="B6" s="743"/>
      <c r="C6" s="755"/>
      <c r="D6" s="756"/>
      <c r="E6" s="288"/>
      <c r="F6" s="135"/>
      <c r="G6" s="135"/>
      <c r="H6" s="135"/>
      <c r="I6" s="135"/>
      <c r="J6" s="135"/>
      <c r="K6" s="135"/>
      <c r="L6" s="135"/>
      <c r="M6" s="135"/>
      <c r="N6" s="136"/>
      <c r="O6" s="227">
        <f t="shared" ref="O6:O20" si="0">SUMPRODUCT(E6:N6, E$3:N$3)*P6</f>
        <v>0</v>
      </c>
      <c r="P6" s="219">
        <v>1</v>
      </c>
      <c r="Q6" s="153"/>
      <c r="R6" s="154"/>
      <c r="S6" s="155"/>
      <c r="T6" s="291">
        <f t="shared" ref="T6:T25" si="1">O6*S6</f>
        <v>0</v>
      </c>
    </row>
    <row r="7" spans="1:20" ht="15.75" thickBot="1" x14ac:dyDescent="0.3">
      <c r="A7" s="742"/>
      <c r="B7" s="743"/>
      <c r="C7" s="757"/>
      <c r="D7" s="210"/>
      <c r="E7" s="446"/>
      <c r="F7" s="260"/>
      <c r="G7" s="694"/>
      <c r="H7" s="694"/>
      <c r="I7" s="694"/>
      <c r="J7" s="694"/>
      <c r="K7" s="694"/>
      <c r="L7" s="260"/>
      <c r="M7" s="260"/>
      <c r="N7" s="282"/>
      <c r="O7" s="710">
        <f t="shared" si="0"/>
        <v>0</v>
      </c>
      <c r="P7" s="220">
        <v>1</v>
      </c>
      <c r="Q7" s="22"/>
      <c r="R7" s="76"/>
      <c r="S7" s="99"/>
      <c r="T7" s="231">
        <f t="shared" si="1"/>
        <v>0</v>
      </c>
    </row>
    <row r="8" spans="1:20" ht="15.75" thickBot="1" x14ac:dyDescent="0.3">
      <c r="A8" s="742"/>
      <c r="B8" s="743"/>
      <c r="C8" s="757"/>
      <c r="D8" s="210"/>
      <c r="E8" s="446"/>
      <c r="F8" s="260"/>
      <c r="G8" s="260"/>
      <c r="H8" s="260"/>
      <c r="I8" s="260"/>
      <c r="J8" s="260"/>
      <c r="K8" s="260"/>
      <c r="L8" s="260"/>
      <c r="M8" s="260"/>
      <c r="N8" s="282"/>
      <c r="O8" s="227">
        <f t="shared" si="0"/>
        <v>0</v>
      </c>
      <c r="P8" s="220">
        <v>1</v>
      </c>
      <c r="Q8" s="22"/>
      <c r="R8" s="76"/>
      <c r="S8" s="99"/>
      <c r="T8" s="231"/>
    </row>
    <row r="9" spans="1:20" ht="15.75" thickBot="1" x14ac:dyDescent="0.3">
      <c r="A9" s="742"/>
      <c r="B9" s="743"/>
      <c r="C9" s="757"/>
      <c r="D9" s="210"/>
      <c r="E9" s="446"/>
      <c r="F9" s="260"/>
      <c r="G9" s="260"/>
      <c r="H9" s="260"/>
      <c r="I9" s="260"/>
      <c r="J9" s="260"/>
      <c r="K9" s="260"/>
      <c r="L9" s="260"/>
      <c r="M9" s="260"/>
      <c r="N9" s="282"/>
      <c r="O9" s="227">
        <f t="shared" si="0"/>
        <v>0</v>
      </c>
      <c r="P9" s="220">
        <v>1</v>
      </c>
      <c r="Q9" s="22"/>
      <c r="R9" s="76"/>
      <c r="S9" s="99"/>
      <c r="T9" s="231"/>
    </row>
    <row r="10" spans="1:20" ht="15.75" thickBot="1" x14ac:dyDescent="0.3">
      <c r="A10" s="742"/>
      <c r="B10" s="743"/>
      <c r="C10" s="757"/>
      <c r="D10" s="211"/>
      <c r="E10" s="289"/>
      <c r="F10" s="6"/>
      <c r="G10" s="6"/>
      <c r="H10" s="6"/>
      <c r="I10" s="6"/>
      <c r="J10" s="6"/>
      <c r="K10" s="6"/>
      <c r="L10" s="6"/>
      <c r="M10" s="6"/>
      <c r="N10" s="283"/>
      <c r="O10" s="227">
        <f t="shared" si="0"/>
        <v>0</v>
      </c>
      <c r="P10" s="220">
        <v>1</v>
      </c>
      <c r="Q10" s="22"/>
      <c r="R10" s="76"/>
      <c r="S10" s="99"/>
      <c r="T10" s="231">
        <f t="shared" si="1"/>
        <v>0</v>
      </c>
    </row>
    <row r="11" spans="1:20" ht="15.75" thickBot="1" x14ac:dyDescent="0.3">
      <c r="A11" s="742"/>
      <c r="B11" s="743"/>
      <c r="C11" s="757"/>
      <c r="D11" s="211"/>
      <c r="E11" s="289"/>
      <c r="F11" s="6"/>
      <c r="G11" s="6"/>
      <c r="H11" s="6"/>
      <c r="I11" s="6"/>
      <c r="J11" s="6"/>
      <c r="K11" s="6"/>
      <c r="L11" s="6"/>
      <c r="M11" s="6"/>
      <c r="N11" s="283"/>
      <c r="O11" s="227">
        <f t="shared" si="0"/>
        <v>0</v>
      </c>
      <c r="P11" s="220">
        <v>1</v>
      </c>
      <c r="Q11" s="22"/>
      <c r="R11" s="76"/>
      <c r="S11" s="99"/>
      <c r="T11" s="231">
        <f t="shared" si="1"/>
        <v>0</v>
      </c>
    </row>
    <row r="12" spans="1:20" ht="15.75" thickBot="1" x14ac:dyDescent="0.3">
      <c r="A12" s="742"/>
      <c r="B12" s="743"/>
      <c r="C12" s="757"/>
      <c r="D12" s="211"/>
      <c r="E12" s="289"/>
      <c r="F12" s="6"/>
      <c r="G12" s="6"/>
      <c r="H12" s="6"/>
      <c r="I12" s="6"/>
      <c r="J12" s="6"/>
      <c r="K12" s="6"/>
      <c r="L12" s="6"/>
      <c r="M12" s="6"/>
      <c r="N12" s="283"/>
      <c r="O12" s="227">
        <f t="shared" si="0"/>
        <v>0</v>
      </c>
      <c r="P12" s="220">
        <v>1</v>
      </c>
      <c r="Q12" s="22"/>
      <c r="R12" s="76"/>
      <c r="S12" s="99"/>
      <c r="T12" s="231">
        <f t="shared" si="1"/>
        <v>0</v>
      </c>
    </row>
    <row r="13" spans="1:20" ht="15.75" thickBot="1" x14ac:dyDescent="0.3">
      <c r="A13" s="742"/>
      <c r="B13" s="743"/>
      <c r="C13" s="757"/>
      <c r="D13" s="211"/>
      <c r="E13" s="289"/>
      <c r="F13" s="6"/>
      <c r="G13" s="6"/>
      <c r="H13" s="6"/>
      <c r="I13" s="6"/>
      <c r="J13" s="6"/>
      <c r="K13" s="6"/>
      <c r="L13" s="6"/>
      <c r="M13" s="6"/>
      <c r="N13" s="283"/>
      <c r="O13" s="227">
        <f t="shared" si="0"/>
        <v>0</v>
      </c>
      <c r="P13" s="220">
        <v>1</v>
      </c>
      <c r="Q13" s="22"/>
      <c r="R13" s="76"/>
      <c r="S13" s="99"/>
      <c r="T13" s="231">
        <f t="shared" si="1"/>
        <v>0</v>
      </c>
    </row>
    <row r="14" spans="1:20" ht="15.75" thickBot="1" x14ac:dyDescent="0.3">
      <c r="A14" s="742"/>
      <c r="B14" s="743"/>
      <c r="C14" s="757"/>
      <c r="D14" s="211"/>
      <c r="E14" s="289"/>
      <c r="F14" s="6"/>
      <c r="G14" s="6"/>
      <c r="H14" s="6"/>
      <c r="I14" s="6"/>
      <c r="J14" s="6"/>
      <c r="K14" s="6"/>
      <c r="L14" s="6"/>
      <c r="M14" s="6"/>
      <c r="N14" s="283"/>
      <c r="O14" s="227">
        <f t="shared" si="0"/>
        <v>0</v>
      </c>
      <c r="P14" s="220">
        <v>1</v>
      </c>
      <c r="Q14" s="22"/>
      <c r="R14" s="76"/>
      <c r="S14" s="99"/>
      <c r="T14" s="231">
        <f t="shared" si="1"/>
        <v>0</v>
      </c>
    </row>
    <row r="15" spans="1:20" ht="15.75" thickBot="1" x14ac:dyDescent="0.3">
      <c r="A15" s="742"/>
      <c r="B15" s="743"/>
      <c r="C15" s="757"/>
      <c r="D15" s="211"/>
      <c r="E15" s="289"/>
      <c r="F15" s="6"/>
      <c r="G15" s="6"/>
      <c r="H15" s="6"/>
      <c r="I15" s="6"/>
      <c r="J15" s="6"/>
      <c r="K15" s="6"/>
      <c r="L15" s="6"/>
      <c r="M15" s="6"/>
      <c r="N15" s="283"/>
      <c r="O15" s="227">
        <f t="shared" si="0"/>
        <v>0</v>
      </c>
      <c r="P15" s="220">
        <v>1</v>
      </c>
      <c r="Q15" s="22"/>
      <c r="R15" s="76"/>
      <c r="S15" s="99"/>
      <c r="T15" s="231">
        <f t="shared" si="1"/>
        <v>0</v>
      </c>
    </row>
    <row r="16" spans="1:20" ht="15.75" thickBot="1" x14ac:dyDescent="0.3">
      <c r="A16" s="742"/>
      <c r="B16" s="743"/>
      <c r="C16" s="757"/>
      <c r="D16" s="211"/>
      <c r="E16" s="289"/>
      <c r="F16" s="6"/>
      <c r="G16" s="6"/>
      <c r="H16" s="6"/>
      <c r="I16" s="6"/>
      <c r="J16" s="6"/>
      <c r="K16" s="6"/>
      <c r="L16" s="6"/>
      <c r="M16" s="6"/>
      <c r="N16" s="283"/>
      <c r="O16" s="227">
        <f t="shared" si="0"/>
        <v>0</v>
      </c>
      <c r="P16" s="220">
        <v>1</v>
      </c>
      <c r="Q16" s="22"/>
      <c r="R16" s="76"/>
      <c r="S16" s="231"/>
      <c r="T16" s="231">
        <f t="shared" si="1"/>
        <v>0</v>
      </c>
    </row>
    <row r="17" spans="1:20" ht="15.75" thickBot="1" x14ac:dyDescent="0.3">
      <c r="A17" s="742"/>
      <c r="B17" s="743"/>
      <c r="C17" s="757"/>
      <c r="D17" s="211"/>
      <c r="E17" s="289"/>
      <c r="F17" s="6"/>
      <c r="G17" s="6"/>
      <c r="H17" s="6"/>
      <c r="I17" s="6"/>
      <c r="J17" s="6"/>
      <c r="K17" s="6"/>
      <c r="L17" s="6"/>
      <c r="M17" s="6"/>
      <c r="N17" s="283"/>
      <c r="O17" s="227">
        <f t="shared" si="0"/>
        <v>0</v>
      </c>
      <c r="P17" s="220">
        <v>1</v>
      </c>
      <c r="Q17" s="22"/>
      <c r="R17" s="76"/>
      <c r="S17" s="231"/>
      <c r="T17" s="231">
        <f t="shared" si="1"/>
        <v>0</v>
      </c>
    </row>
    <row r="18" spans="1:20" ht="15.75" thickBot="1" x14ac:dyDescent="0.3">
      <c r="A18" s="742"/>
      <c r="B18" s="743"/>
      <c r="C18" s="757"/>
      <c r="D18" s="211"/>
      <c r="E18" s="289"/>
      <c r="F18" s="6"/>
      <c r="G18" s="6"/>
      <c r="H18" s="6"/>
      <c r="I18" s="6"/>
      <c r="J18" s="6"/>
      <c r="K18" s="6"/>
      <c r="L18" s="6"/>
      <c r="M18" s="6"/>
      <c r="N18" s="283"/>
      <c r="O18" s="227">
        <f t="shared" si="0"/>
        <v>0</v>
      </c>
      <c r="P18" s="220">
        <v>1</v>
      </c>
      <c r="Q18" s="22"/>
      <c r="R18" s="76"/>
      <c r="S18" s="99"/>
      <c r="T18" s="231">
        <f t="shared" si="1"/>
        <v>0</v>
      </c>
    </row>
    <row r="19" spans="1:20" ht="15.75" thickBot="1" x14ac:dyDescent="0.3">
      <c r="A19" s="742"/>
      <c r="B19" s="743"/>
      <c r="C19" s="757"/>
      <c r="D19" s="211"/>
      <c r="E19" s="289"/>
      <c r="F19" s="6"/>
      <c r="G19" s="6"/>
      <c r="H19" s="6"/>
      <c r="I19" s="6"/>
      <c r="J19" s="6"/>
      <c r="K19" s="6"/>
      <c r="L19" s="6"/>
      <c r="M19" s="6"/>
      <c r="N19" s="283"/>
      <c r="O19" s="227">
        <f t="shared" si="0"/>
        <v>0</v>
      </c>
      <c r="P19" s="220">
        <v>1</v>
      </c>
      <c r="Q19" s="22"/>
      <c r="R19" s="84"/>
      <c r="S19" s="99"/>
      <c r="T19" s="231">
        <f t="shared" si="1"/>
        <v>0</v>
      </c>
    </row>
    <row r="20" spans="1:20" ht="15.75" thickBot="1" x14ac:dyDescent="0.3">
      <c r="A20" s="742"/>
      <c r="B20" s="743"/>
      <c r="C20" s="758"/>
      <c r="D20" s="212"/>
      <c r="E20" s="290"/>
      <c r="F20" s="284"/>
      <c r="G20" s="284"/>
      <c r="H20" s="284"/>
      <c r="I20" s="284"/>
      <c r="J20" s="284"/>
      <c r="K20" s="284"/>
      <c r="L20" s="284"/>
      <c r="M20" s="284"/>
      <c r="N20" s="285"/>
      <c r="O20" s="316">
        <f t="shared" si="0"/>
        <v>0</v>
      </c>
      <c r="P20" s="221">
        <v>1</v>
      </c>
      <c r="Q20" s="270"/>
      <c r="R20" s="317"/>
      <c r="S20" s="318"/>
      <c r="T20" s="233">
        <f t="shared" si="1"/>
        <v>0</v>
      </c>
    </row>
    <row r="21" spans="1:20" ht="16.5" thickBot="1" x14ac:dyDescent="0.3">
      <c r="A21" s="742"/>
      <c r="B21" s="407" t="s">
        <v>24</v>
      </c>
      <c r="N21"/>
    </row>
    <row r="22" spans="1:20" ht="15.75" thickBot="1" x14ac:dyDescent="0.3">
      <c r="A22" s="742"/>
      <c r="B22" s="744"/>
      <c r="C22" s="755"/>
      <c r="D22" s="756"/>
      <c r="E22" s="759"/>
      <c r="F22" s="760"/>
      <c r="G22" s="760"/>
      <c r="H22" s="760"/>
      <c r="I22" s="760"/>
      <c r="J22" s="760"/>
      <c r="K22" s="760"/>
      <c r="L22" s="760"/>
      <c r="M22" s="760"/>
      <c r="N22" s="761"/>
      <c r="O22" s="710">
        <f t="shared" ref="O22:O28" si="2">SUMPRODUCT(E22:N22, E$3:N$3)*P22</f>
        <v>0</v>
      </c>
      <c r="P22" s="777">
        <v>1</v>
      </c>
      <c r="Q22" s="778"/>
      <c r="R22" s="779"/>
      <c r="S22" s="155"/>
      <c r="T22" s="780">
        <f t="shared" si="1"/>
        <v>0</v>
      </c>
    </row>
    <row r="23" spans="1:20" ht="15.75" thickBot="1" x14ac:dyDescent="0.3">
      <c r="A23" s="742"/>
      <c r="B23" s="744"/>
      <c r="C23" s="757"/>
      <c r="D23" s="211"/>
      <c r="E23" s="447"/>
      <c r="F23" s="286"/>
      <c r="G23" s="286"/>
      <c r="H23" s="286"/>
      <c r="I23" s="286"/>
      <c r="J23" s="286"/>
      <c r="K23" s="286"/>
      <c r="L23" s="286"/>
      <c r="M23" s="286"/>
      <c r="N23" s="287"/>
      <c r="O23" s="227">
        <f t="shared" si="2"/>
        <v>0</v>
      </c>
      <c r="P23" s="781">
        <v>1</v>
      </c>
      <c r="Q23" s="139"/>
      <c r="R23" s="84"/>
      <c r="S23" s="99"/>
      <c r="T23" s="231">
        <f t="shared" si="1"/>
        <v>0</v>
      </c>
    </row>
    <row r="24" spans="1:20" ht="15.75" thickBot="1" x14ac:dyDescent="0.3">
      <c r="A24" s="742"/>
      <c r="B24" s="744"/>
      <c r="C24" s="757"/>
      <c r="D24" s="211"/>
      <c r="E24" s="447"/>
      <c r="F24" s="286"/>
      <c r="G24" s="286"/>
      <c r="H24" s="286"/>
      <c r="I24" s="286"/>
      <c r="J24" s="286"/>
      <c r="K24" s="286"/>
      <c r="L24" s="286"/>
      <c r="M24" s="286"/>
      <c r="N24" s="287"/>
      <c r="O24" s="227">
        <f t="shared" si="2"/>
        <v>0</v>
      </c>
      <c r="P24" s="781">
        <v>1</v>
      </c>
      <c r="Q24" s="139"/>
      <c r="R24" s="84"/>
      <c r="S24" s="137"/>
      <c r="T24" s="231">
        <f t="shared" si="1"/>
        <v>0</v>
      </c>
    </row>
    <row r="25" spans="1:20" ht="15.75" thickBot="1" x14ac:dyDescent="0.3">
      <c r="A25" s="742"/>
      <c r="B25" s="744"/>
      <c r="C25" s="757"/>
      <c r="D25" s="211"/>
      <c r="E25" s="289"/>
      <c r="F25" s="6"/>
      <c r="G25" s="6"/>
      <c r="H25" s="6"/>
      <c r="I25" s="6"/>
      <c r="J25" s="6"/>
      <c r="K25" s="6"/>
      <c r="L25" s="6"/>
      <c r="M25" s="6"/>
      <c r="N25" s="283"/>
      <c r="O25" s="227">
        <f t="shared" si="2"/>
        <v>0</v>
      </c>
      <c r="P25" s="781">
        <v>1</v>
      </c>
      <c r="Q25" s="139"/>
      <c r="R25" s="76"/>
      <c r="S25" s="99"/>
      <c r="T25" s="231">
        <f t="shared" si="1"/>
        <v>0</v>
      </c>
    </row>
    <row r="26" spans="1:20" ht="15.75" thickBot="1" x14ac:dyDescent="0.3">
      <c r="A26" s="742"/>
      <c r="B26" s="744"/>
      <c r="C26" s="757"/>
      <c r="D26" s="211"/>
      <c r="E26" s="289"/>
      <c r="F26" s="6"/>
      <c r="G26" s="6"/>
      <c r="H26" s="6"/>
      <c r="I26" s="6"/>
      <c r="J26" s="6"/>
      <c r="K26" s="6"/>
      <c r="L26" s="6"/>
      <c r="M26" s="6"/>
      <c r="N26" s="283"/>
      <c r="O26" s="227">
        <f t="shared" si="2"/>
        <v>0</v>
      </c>
      <c r="P26" s="220">
        <v>1</v>
      </c>
      <c r="Q26" s="22"/>
      <c r="R26" s="76"/>
      <c r="S26" s="99"/>
      <c r="T26" s="231">
        <f t="shared" ref="T26:T27" si="3">O26*S26</f>
        <v>0</v>
      </c>
    </row>
    <row r="27" spans="1:20" ht="15.75" thickBot="1" x14ac:dyDescent="0.3">
      <c r="A27" s="742"/>
      <c r="B27" s="744"/>
      <c r="C27" s="757"/>
      <c r="D27" s="211"/>
      <c r="E27" s="289"/>
      <c r="F27" s="6"/>
      <c r="G27" s="6"/>
      <c r="H27" s="6"/>
      <c r="I27" s="6"/>
      <c r="J27" s="6"/>
      <c r="K27" s="6"/>
      <c r="L27" s="6"/>
      <c r="M27" s="6"/>
      <c r="N27" s="283"/>
      <c r="O27" s="227">
        <f t="shared" si="2"/>
        <v>0</v>
      </c>
      <c r="P27" s="220">
        <v>1</v>
      </c>
      <c r="Q27" s="22"/>
      <c r="R27" s="76"/>
      <c r="S27" s="99"/>
      <c r="T27" s="231">
        <f t="shared" si="3"/>
        <v>0</v>
      </c>
    </row>
    <row r="28" spans="1:20" ht="15.75" thickBot="1" x14ac:dyDescent="0.3">
      <c r="A28" s="742"/>
      <c r="B28" s="744"/>
      <c r="C28" s="758"/>
      <c r="D28" s="212"/>
      <c r="E28" s="762"/>
      <c r="F28" s="763"/>
      <c r="G28" s="763"/>
      <c r="H28" s="763"/>
      <c r="I28" s="763"/>
      <c r="J28" s="763"/>
      <c r="K28" s="763"/>
      <c r="L28" s="763"/>
      <c r="M28" s="763"/>
      <c r="N28" s="764"/>
      <c r="O28" s="316">
        <f t="shared" si="2"/>
        <v>0</v>
      </c>
      <c r="P28" s="782">
        <v>1</v>
      </c>
      <c r="Q28" s="783"/>
      <c r="R28" s="317"/>
      <c r="S28" s="99"/>
      <c r="T28" s="318"/>
    </row>
    <row r="29" spans="1:20" ht="16.5" thickBot="1" x14ac:dyDescent="0.3">
      <c r="A29" s="742"/>
      <c r="B29" s="407" t="s">
        <v>26</v>
      </c>
      <c r="D29" s="18"/>
      <c r="E29" s="751"/>
      <c r="F29" s="751"/>
      <c r="G29" s="751"/>
      <c r="H29" s="751"/>
      <c r="I29" s="751"/>
      <c r="J29" s="751"/>
      <c r="K29" s="751"/>
      <c r="L29" s="751"/>
      <c r="M29" s="751"/>
      <c r="N29" s="751"/>
      <c r="O29" s="399"/>
      <c r="P29" s="775"/>
      <c r="Q29" s="736"/>
      <c r="R29" s="776"/>
      <c r="S29" s="737"/>
    </row>
    <row r="30" spans="1:20" ht="15" customHeight="1" thickBot="1" x14ac:dyDescent="0.3">
      <c r="A30" s="742"/>
      <c r="B30" s="834"/>
      <c r="C30" s="765" t="s">
        <v>27</v>
      </c>
      <c r="D30" s="766" t="s">
        <v>23</v>
      </c>
      <c r="E30" s="767">
        <f t="shared" ref="E30:N30" si="4">SUMPRODUCT(E$6:E$28,$Q$6:$Q$28,$P$6:$P$28)*E$3</f>
        <v>0</v>
      </c>
      <c r="F30" s="768">
        <f t="shared" si="4"/>
        <v>0</v>
      </c>
      <c r="G30" s="768">
        <f t="shared" si="4"/>
        <v>0</v>
      </c>
      <c r="H30" s="768">
        <f t="shared" si="4"/>
        <v>0</v>
      </c>
      <c r="I30" s="768">
        <f t="shared" si="4"/>
        <v>0</v>
      </c>
      <c r="J30" s="768">
        <f t="shared" si="4"/>
        <v>0</v>
      </c>
      <c r="K30" s="768">
        <f t="shared" si="4"/>
        <v>0</v>
      </c>
      <c r="L30" s="768">
        <f t="shared" si="4"/>
        <v>0</v>
      </c>
      <c r="M30" s="768">
        <f t="shared" si="4"/>
        <v>0</v>
      </c>
      <c r="N30" s="769">
        <f t="shared" si="4"/>
        <v>0</v>
      </c>
      <c r="O30" s="770">
        <f t="shared" ref="O30:O37" si="5">SUM(E30:N30)</f>
        <v>0</v>
      </c>
      <c r="P30" s="750"/>
      <c r="Q30" s="23"/>
      <c r="R30" s="179"/>
      <c r="S30" s="100"/>
    </row>
    <row r="31" spans="1:20" ht="15" customHeight="1" thickBot="1" x14ac:dyDescent="0.3">
      <c r="A31" s="742"/>
      <c r="B31" s="834"/>
      <c r="C31" s="771" t="s">
        <v>28</v>
      </c>
      <c r="D31" s="166" t="s">
        <v>29</v>
      </c>
      <c r="E31" s="448">
        <f t="shared" ref="E31:N31" si="6">SUMPRODUCT($R$6:$R$28,E$6:E$28,$P$6:$P$28)*E$3</f>
        <v>0</v>
      </c>
      <c r="F31" s="156">
        <f t="shared" si="6"/>
        <v>0</v>
      </c>
      <c r="G31" s="156">
        <f t="shared" si="6"/>
        <v>0</v>
      </c>
      <c r="H31" s="156">
        <f t="shared" si="6"/>
        <v>0</v>
      </c>
      <c r="I31" s="156">
        <f t="shared" si="6"/>
        <v>0</v>
      </c>
      <c r="J31" s="156">
        <f t="shared" si="6"/>
        <v>0</v>
      </c>
      <c r="K31" s="156">
        <f t="shared" si="6"/>
        <v>0</v>
      </c>
      <c r="L31" s="156">
        <f t="shared" si="6"/>
        <v>0</v>
      </c>
      <c r="M31" s="156">
        <f t="shared" si="6"/>
        <v>0</v>
      </c>
      <c r="N31" s="229">
        <f t="shared" si="6"/>
        <v>0</v>
      </c>
      <c r="O31" s="228">
        <f t="shared" si="5"/>
        <v>0</v>
      </c>
      <c r="P31" s="222"/>
      <c r="Q31" s="140"/>
      <c r="R31" s="80"/>
      <c r="S31" s="100"/>
    </row>
    <row r="32" spans="1:20" x14ac:dyDescent="0.25">
      <c r="A32" s="742"/>
      <c r="B32" s="834"/>
      <c r="C32" s="772" t="s">
        <v>30</v>
      </c>
      <c r="D32" s="213" t="s">
        <v>20</v>
      </c>
      <c r="E32" s="349">
        <f t="shared" ref="E32:N32" si="7">SUMPRODUCT(E$6:E$20,$S$6:$S$20,$P$6:$P$20)*E$3</f>
        <v>0</v>
      </c>
      <c r="F32" s="350">
        <f t="shared" si="7"/>
        <v>0</v>
      </c>
      <c r="G32" s="350">
        <f t="shared" si="7"/>
        <v>0</v>
      </c>
      <c r="H32" s="350">
        <f t="shared" si="7"/>
        <v>0</v>
      </c>
      <c r="I32" s="350">
        <f t="shared" si="7"/>
        <v>0</v>
      </c>
      <c r="J32" s="350">
        <f t="shared" si="7"/>
        <v>0</v>
      </c>
      <c r="K32" s="350">
        <f t="shared" si="7"/>
        <v>0</v>
      </c>
      <c r="L32" s="350">
        <f t="shared" si="7"/>
        <v>0</v>
      </c>
      <c r="M32" s="350">
        <f t="shared" si="7"/>
        <v>0</v>
      </c>
      <c r="N32" s="155">
        <f t="shared" si="7"/>
        <v>0</v>
      </c>
      <c r="O32" s="230">
        <f t="shared" si="5"/>
        <v>0</v>
      </c>
      <c r="P32" s="223"/>
      <c r="Q32" s="102"/>
      <c r="R32" s="102"/>
      <c r="S32" s="100"/>
    </row>
    <row r="33" spans="1:19" x14ac:dyDescent="0.25">
      <c r="A33" s="742"/>
      <c r="B33" s="834"/>
      <c r="C33" s="773" t="s">
        <v>31</v>
      </c>
      <c r="D33" s="214" t="s">
        <v>20</v>
      </c>
      <c r="E33" s="351">
        <f t="shared" ref="E33:N33" si="8">SUMPRODUCT(E$22:E$28,$S$22:$S$28,$P$22:$P$28)*E$3</f>
        <v>0</v>
      </c>
      <c r="F33" s="157">
        <f t="shared" si="8"/>
        <v>0</v>
      </c>
      <c r="G33" s="157">
        <f t="shared" si="8"/>
        <v>0</v>
      </c>
      <c r="H33" s="157">
        <f t="shared" si="8"/>
        <v>0</v>
      </c>
      <c r="I33" s="157">
        <f t="shared" si="8"/>
        <v>0</v>
      </c>
      <c r="J33" s="157">
        <f t="shared" si="8"/>
        <v>0</v>
      </c>
      <c r="K33" s="157">
        <f t="shared" si="8"/>
        <v>0</v>
      </c>
      <c r="L33" s="157">
        <f t="shared" si="8"/>
        <v>0</v>
      </c>
      <c r="M33" s="157">
        <f t="shared" si="8"/>
        <v>0</v>
      </c>
      <c r="N33" s="99">
        <f t="shared" si="8"/>
        <v>0</v>
      </c>
      <c r="O33" s="231">
        <f t="shared" si="5"/>
        <v>0</v>
      </c>
      <c r="P33" s="224"/>
      <c r="Q33" s="102"/>
      <c r="R33" s="102"/>
      <c r="S33" s="100"/>
    </row>
    <row r="34" spans="1:19" x14ac:dyDescent="0.25">
      <c r="A34" s="742"/>
      <c r="B34" s="834"/>
      <c r="C34" s="773" t="s">
        <v>32</v>
      </c>
      <c r="D34" s="215" t="s">
        <v>20</v>
      </c>
      <c r="E34" s="352">
        <f t="shared" ref="E34:N34" si="9">SUM(E32:E33)</f>
        <v>0</v>
      </c>
      <c r="F34" s="133">
        <f t="shared" si="9"/>
        <v>0</v>
      </c>
      <c r="G34" s="133">
        <f t="shared" si="9"/>
        <v>0</v>
      </c>
      <c r="H34" s="133">
        <f t="shared" si="9"/>
        <v>0</v>
      </c>
      <c r="I34" s="133">
        <f t="shared" si="9"/>
        <v>0</v>
      </c>
      <c r="J34" s="133">
        <f t="shared" si="9"/>
        <v>0</v>
      </c>
      <c r="K34" s="133">
        <f>SUM(K32:K33)</f>
        <v>0</v>
      </c>
      <c r="L34" s="133">
        <f t="shared" ref="L34" si="10">SUM(L32:L33)</f>
        <v>0</v>
      </c>
      <c r="M34" s="133">
        <f t="shared" si="9"/>
        <v>0</v>
      </c>
      <c r="N34" s="232">
        <f t="shared" si="9"/>
        <v>0</v>
      </c>
      <c r="O34" s="231">
        <f t="shared" si="5"/>
        <v>0</v>
      </c>
      <c r="P34" s="224"/>
      <c r="Q34" s="102"/>
      <c r="R34" s="102"/>
      <c r="S34" s="100"/>
    </row>
    <row r="35" spans="1:19" x14ac:dyDescent="0.25">
      <c r="A35" s="742"/>
      <c r="B35" s="834"/>
      <c r="C35" s="773" t="s">
        <v>33</v>
      </c>
      <c r="D35" s="216">
        <f>Assumptions!$F$8</f>
        <v>0.1</v>
      </c>
      <c r="E35" s="352">
        <f t="shared" ref="E35:N35" si="11">$D35*E34</f>
        <v>0</v>
      </c>
      <c r="F35" s="133">
        <f t="shared" si="11"/>
        <v>0</v>
      </c>
      <c r="G35" s="133">
        <f t="shared" si="11"/>
        <v>0</v>
      </c>
      <c r="H35" s="133">
        <f t="shared" si="11"/>
        <v>0</v>
      </c>
      <c r="I35" s="133">
        <f t="shared" si="11"/>
        <v>0</v>
      </c>
      <c r="J35" s="133">
        <f t="shared" si="11"/>
        <v>0</v>
      </c>
      <c r="K35" s="133">
        <f t="shared" si="11"/>
        <v>0</v>
      </c>
      <c r="L35" s="133">
        <f t="shared" si="11"/>
        <v>0</v>
      </c>
      <c r="M35" s="133">
        <f t="shared" si="11"/>
        <v>0</v>
      </c>
      <c r="N35" s="133">
        <f t="shared" si="11"/>
        <v>0</v>
      </c>
      <c r="O35" s="231">
        <f t="shared" si="5"/>
        <v>0</v>
      </c>
      <c r="P35" s="225"/>
      <c r="Q35" s="102"/>
      <c r="R35" s="102"/>
      <c r="S35" s="100"/>
    </row>
    <row r="36" spans="1:19" ht="15" customHeight="1" x14ac:dyDescent="0.25">
      <c r="A36" s="742"/>
      <c r="B36" s="834"/>
      <c r="C36" s="773" t="s">
        <v>34</v>
      </c>
      <c r="D36" s="215" t="s">
        <v>20</v>
      </c>
      <c r="E36" s="352">
        <f t="shared" ref="E36:N36" si="12">SUM(E34:E35)</f>
        <v>0</v>
      </c>
      <c r="F36" s="133">
        <f t="shared" si="12"/>
        <v>0</v>
      </c>
      <c r="G36" s="133">
        <f t="shared" si="12"/>
        <v>0</v>
      </c>
      <c r="H36" s="133">
        <f t="shared" si="12"/>
        <v>0</v>
      </c>
      <c r="I36" s="133">
        <f t="shared" si="12"/>
        <v>0</v>
      </c>
      <c r="J36" s="133">
        <f t="shared" si="12"/>
        <v>0</v>
      </c>
      <c r="K36" s="133">
        <f>SUM(K34:K35)</f>
        <v>0</v>
      </c>
      <c r="L36" s="133">
        <f t="shared" ref="L36" si="13">SUM(L34:L35)</f>
        <v>0</v>
      </c>
      <c r="M36" s="133">
        <f t="shared" si="12"/>
        <v>0</v>
      </c>
      <c r="N36" s="232">
        <f t="shared" si="12"/>
        <v>0</v>
      </c>
      <c r="O36" s="231">
        <f t="shared" si="5"/>
        <v>0</v>
      </c>
      <c r="P36" s="224"/>
      <c r="Q36" s="102"/>
      <c r="R36" s="102"/>
      <c r="S36" s="100"/>
    </row>
    <row r="37" spans="1:19" x14ac:dyDescent="0.25">
      <c r="A37" s="742"/>
      <c r="B37" s="834"/>
      <c r="C37" s="773" t="s">
        <v>35</v>
      </c>
      <c r="D37" s="216" t="s">
        <v>36</v>
      </c>
      <c r="E37" s="449" t="e">
        <f t="shared" ref="E37:N37" si="14">E32/$O$32</f>
        <v>#DIV/0!</v>
      </c>
      <c r="F37" s="450" t="e">
        <f t="shared" si="14"/>
        <v>#DIV/0!</v>
      </c>
      <c r="G37" s="450" t="e">
        <f t="shared" si="14"/>
        <v>#DIV/0!</v>
      </c>
      <c r="H37" s="450" t="e">
        <f t="shared" si="14"/>
        <v>#DIV/0!</v>
      </c>
      <c r="I37" s="450" t="e">
        <f t="shared" si="14"/>
        <v>#DIV/0!</v>
      </c>
      <c r="J37" s="450" t="e">
        <f t="shared" si="14"/>
        <v>#DIV/0!</v>
      </c>
      <c r="K37" s="450" t="e">
        <f t="shared" si="14"/>
        <v>#DIV/0!</v>
      </c>
      <c r="L37" s="450" t="e">
        <f t="shared" si="14"/>
        <v>#DIV/0!</v>
      </c>
      <c r="M37" s="450" t="e">
        <f t="shared" si="14"/>
        <v>#DIV/0!</v>
      </c>
      <c r="N37" s="451" t="e">
        <f t="shared" si="14"/>
        <v>#DIV/0!</v>
      </c>
      <c r="O37" s="452" t="e">
        <f t="shared" si="5"/>
        <v>#DIV/0!</v>
      </c>
      <c r="P37" s="225"/>
      <c r="Q37" s="102"/>
      <c r="R37" s="102"/>
      <c r="S37" s="100"/>
    </row>
    <row r="38" spans="1:19" ht="15" customHeight="1" thickBot="1" x14ac:dyDescent="0.3">
      <c r="A38" s="742"/>
      <c r="B38" s="834"/>
      <c r="C38" s="774" t="s">
        <v>37</v>
      </c>
      <c r="D38" s="217" t="s">
        <v>20</v>
      </c>
      <c r="E38" s="353" t="e">
        <f t="shared" ref="E38:N38" si="15">$O$38*E37</f>
        <v>#DIV/0!</v>
      </c>
      <c r="F38" s="105" t="e">
        <f t="shared" si="15"/>
        <v>#DIV/0!</v>
      </c>
      <c r="G38" s="105" t="e">
        <f t="shared" si="15"/>
        <v>#DIV/0!</v>
      </c>
      <c r="H38" s="105" t="e">
        <f t="shared" si="15"/>
        <v>#DIV/0!</v>
      </c>
      <c r="I38" s="105" t="e">
        <f t="shared" si="15"/>
        <v>#DIV/0!</v>
      </c>
      <c r="J38" s="105" t="e">
        <f t="shared" si="15"/>
        <v>#DIV/0!</v>
      </c>
      <c r="K38" s="105" t="e">
        <f t="shared" si="15"/>
        <v>#DIV/0!</v>
      </c>
      <c r="L38" s="105" t="e">
        <f t="shared" si="15"/>
        <v>#DIV/0!</v>
      </c>
      <c r="M38" s="105" t="e">
        <f t="shared" si="15"/>
        <v>#DIV/0!</v>
      </c>
      <c r="N38" s="234" t="e">
        <f t="shared" si="15"/>
        <v>#DIV/0!</v>
      </c>
      <c r="O38" s="233">
        <f>Assumptions!$F$7</f>
        <v>0</v>
      </c>
      <c r="P38" s="226"/>
      <c r="Q38" s="106"/>
      <c r="R38" s="106"/>
      <c r="S38" s="101"/>
    </row>
    <row r="39" spans="1:19" ht="15" customHeight="1" x14ac:dyDescent="0.25">
      <c r="A39" s="142"/>
      <c r="B39" s="134"/>
      <c r="C39" s="3"/>
      <c r="D39" s="127"/>
      <c r="E39" s="71"/>
      <c r="F39" s="71"/>
      <c r="G39" s="71"/>
      <c r="H39" s="71"/>
      <c r="I39" s="71"/>
      <c r="J39" s="71"/>
      <c r="K39" s="71"/>
      <c r="L39" s="71"/>
      <c r="M39" s="71"/>
      <c r="N39" s="71"/>
      <c r="O39" s="71"/>
      <c r="P39" s="127"/>
      <c r="Q39" s="143"/>
      <c r="R39" s="143"/>
      <c r="S39" s="143"/>
    </row>
    <row r="40" spans="1:19" ht="21.75" thickBot="1" x14ac:dyDescent="0.3">
      <c r="A40" s="739" t="s">
        <v>329</v>
      </c>
      <c r="B40" s="134"/>
      <c r="C40" s="3"/>
      <c r="D40" s="127"/>
      <c r="E40" s="71"/>
      <c r="F40" s="71"/>
      <c r="G40" s="71"/>
      <c r="H40" s="71"/>
      <c r="I40" s="71"/>
      <c r="J40" s="71"/>
      <c r="K40" s="71"/>
      <c r="L40" s="71"/>
      <c r="M40" s="71"/>
      <c r="N40" s="71"/>
      <c r="O40" s="71"/>
      <c r="P40" s="127"/>
      <c r="Q40" s="143"/>
      <c r="R40" s="143"/>
      <c r="S40" s="143"/>
    </row>
    <row r="41" spans="1:19" ht="15" customHeight="1" x14ac:dyDescent="0.25">
      <c r="A41" s="742"/>
      <c r="B41" s="742"/>
      <c r="C41" s="784" t="s">
        <v>38</v>
      </c>
      <c r="D41" s="81" t="s">
        <v>39</v>
      </c>
      <c r="E41" s="161"/>
      <c r="F41" s="144"/>
      <c r="G41" s="135"/>
      <c r="H41" s="135"/>
      <c r="I41" s="135"/>
      <c r="J41" s="135"/>
      <c r="K41" s="135"/>
      <c r="L41" s="135"/>
      <c r="M41" s="135"/>
      <c r="N41" s="136"/>
    </row>
    <row r="42" spans="1:19" ht="15" customHeight="1" x14ac:dyDescent="0.25">
      <c r="A42" s="742"/>
      <c r="B42" s="742"/>
      <c r="C42" s="785" t="s">
        <v>40</v>
      </c>
      <c r="D42" s="16" t="s">
        <v>39</v>
      </c>
      <c r="E42" s="162">
        <f t="shared" ref="E42:N42" si="16">E41</f>
        <v>0</v>
      </c>
      <c r="F42" s="1">
        <f t="shared" si="16"/>
        <v>0</v>
      </c>
      <c r="G42" s="1">
        <f t="shared" si="16"/>
        <v>0</v>
      </c>
      <c r="H42" s="1">
        <f t="shared" si="16"/>
        <v>0</v>
      </c>
      <c r="I42" s="1">
        <f t="shared" si="16"/>
        <v>0</v>
      </c>
      <c r="J42" s="1">
        <f t="shared" si="16"/>
        <v>0</v>
      </c>
      <c r="K42" s="1">
        <f t="shared" si="16"/>
        <v>0</v>
      </c>
      <c r="L42" s="1">
        <f t="shared" si="16"/>
        <v>0</v>
      </c>
      <c r="M42" s="1">
        <f t="shared" si="16"/>
        <v>0</v>
      </c>
      <c r="N42" s="1">
        <f t="shared" si="16"/>
        <v>0</v>
      </c>
    </row>
    <row r="43" spans="1:19" ht="15" customHeight="1" x14ac:dyDescent="0.25">
      <c r="A43" s="742"/>
      <c r="B43" s="742"/>
      <c r="C43" s="785" t="s">
        <v>41</v>
      </c>
      <c r="D43" s="16" t="s">
        <v>42</v>
      </c>
      <c r="E43" s="162">
        <f>Assumptions!$F$12</f>
        <v>0</v>
      </c>
      <c r="F43" s="162">
        <f>Assumptions!$F$12</f>
        <v>0</v>
      </c>
      <c r="G43" s="162">
        <f>Assumptions!$F$12</f>
        <v>0</v>
      </c>
      <c r="H43" s="162">
        <f>Assumptions!$F$12</f>
        <v>0</v>
      </c>
      <c r="I43" s="162">
        <f>Assumptions!$F$12</f>
        <v>0</v>
      </c>
      <c r="J43" s="162">
        <f>Assumptions!$F$12</f>
        <v>0</v>
      </c>
      <c r="K43" s="162">
        <f>Assumptions!$F$12</f>
        <v>0</v>
      </c>
      <c r="L43" s="162">
        <f>Assumptions!$F$12</f>
        <v>0</v>
      </c>
      <c r="M43" s="162">
        <f>Assumptions!$F$12</f>
        <v>0</v>
      </c>
      <c r="N43" s="162">
        <f>Assumptions!$F$12</f>
        <v>0</v>
      </c>
    </row>
    <row r="44" spans="1:19" ht="15" customHeight="1" x14ac:dyDescent="0.25">
      <c r="A44" s="742"/>
      <c r="B44" s="742"/>
      <c r="C44" s="785" t="s">
        <v>43</v>
      </c>
      <c r="D44" s="16" t="s">
        <v>39</v>
      </c>
      <c r="E44" s="163">
        <f t="shared" ref="E44:N44" si="17">E42+E43*12</f>
        <v>0</v>
      </c>
      <c r="F44" s="28">
        <f t="shared" si="17"/>
        <v>0</v>
      </c>
      <c r="G44" s="28">
        <f t="shared" si="17"/>
        <v>0</v>
      </c>
      <c r="H44" s="28">
        <f t="shared" si="17"/>
        <v>0</v>
      </c>
      <c r="I44" s="28">
        <f t="shared" si="17"/>
        <v>0</v>
      </c>
      <c r="J44" s="28">
        <f t="shared" si="17"/>
        <v>0</v>
      </c>
      <c r="K44" s="28">
        <f>K42+K43*12</f>
        <v>0</v>
      </c>
      <c r="L44" s="28">
        <f>L42+L43*12</f>
        <v>0</v>
      </c>
      <c r="M44" s="28">
        <f t="shared" si="17"/>
        <v>0</v>
      </c>
      <c r="N44" s="129">
        <f t="shared" si="17"/>
        <v>0</v>
      </c>
    </row>
    <row r="45" spans="1:19" ht="15" customHeight="1" x14ac:dyDescent="0.25">
      <c r="A45" s="742"/>
      <c r="B45" s="742"/>
      <c r="C45" s="786" t="s">
        <v>44</v>
      </c>
      <c r="D45" s="16" t="s">
        <v>45</v>
      </c>
      <c r="E45" s="189">
        <f>EDATE(Assumptions!$F$9,E42)</f>
        <v>46296</v>
      </c>
      <c r="F45" s="189">
        <f>EDATE(Assumptions!$F$9,F42)</f>
        <v>46296</v>
      </c>
      <c r="G45" s="189">
        <f>EDATE(Assumptions!$F$9,G42)</f>
        <v>46296</v>
      </c>
      <c r="H45" s="189">
        <f>EDATE(Assumptions!$F$9,H42)</f>
        <v>46296</v>
      </c>
      <c r="I45" s="189">
        <f>EDATE(Assumptions!$F$9,I42)</f>
        <v>46296</v>
      </c>
      <c r="J45" s="189">
        <f>EDATE(Assumptions!$F$9,J42)</f>
        <v>46296</v>
      </c>
      <c r="K45" s="189">
        <f>EDATE(Assumptions!$F$9,K42)</f>
        <v>46296</v>
      </c>
      <c r="L45" s="189">
        <f>EDATE(Assumptions!$F$9,L42)</f>
        <v>46296</v>
      </c>
      <c r="M45" s="189">
        <f>EDATE(Assumptions!$F$9,M42)</f>
        <v>46296</v>
      </c>
      <c r="N45" s="787">
        <f>EDATE(Assumptions!$F$9,N42)</f>
        <v>46296</v>
      </c>
    </row>
    <row r="46" spans="1:19" ht="15" customHeight="1" x14ac:dyDescent="0.25">
      <c r="A46" s="742"/>
      <c r="B46" s="742"/>
      <c r="C46" s="786" t="s">
        <v>46</v>
      </c>
      <c r="D46" s="16" t="s">
        <v>45</v>
      </c>
      <c r="E46" s="189">
        <f t="shared" ref="E46:N46" si="18">EDATE(E45,12*E43)</f>
        <v>46296</v>
      </c>
      <c r="F46" s="189">
        <f t="shared" si="18"/>
        <v>46296</v>
      </c>
      <c r="G46" s="189">
        <f t="shared" si="18"/>
        <v>46296</v>
      </c>
      <c r="H46" s="189">
        <f t="shared" si="18"/>
        <v>46296</v>
      </c>
      <c r="I46" s="189">
        <f t="shared" si="18"/>
        <v>46296</v>
      </c>
      <c r="J46" s="189">
        <f t="shared" si="18"/>
        <v>46296</v>
      </c>
      <c r="K46" s="189">
        <f>EDATE(K45,12*K43)</f>
        <v>46296</v>
      </c>
      <c r="L46" s="189">
        <f>EDATE(L45,12*L43)</f>
        <v>46296</v>
      </c>
      <c r="M46" s="189">
        <f t="shared" si="18"/>
        <v>46296</v>
      </c>
      <c r="N46" s="787">
        <f t="shared" si="18"/>
        <v>46296</v>
      </c>
    </row>
    <row r="47" spans="1:19" ht="15" customHeight="1" x14ac:dyDescent="0.25">
      <c r="A47" s="742"/>
      <c r="B47" s="742"/>
      <c r="C47" s="785" t="s">
        <v>47</v>
      </c>
      <c r="D47" s="16" t="s">
        <v>36</v>
      </c>
      <c r="E47" s="164"/>
      <c r="F47" s="83"/>
      <c r="G47" s="83">
        <f>Assumptions!$F$35*Assumptions!$F$53</f>
        <v>0</v>
      </c>
      <c r="H47" s="83">
        <f>Assumptions!$F$27*Assumptions!$F$53</f>
        <v>0</v>
      </c>
      <c r="I47" s="83">
        <f>Assumptions!$F$60*Assumptions!$F$62</f>
        <v>0</v>
      </c>
      <c r="J47" s="83"/>
      <c r="K47" s="83"/>
      <c r="L47" s="83"/>
      <c r="M47" s="83"/>
      <c r="N47" s="158"/>
    </row>
    <row r="48" spans="1:19" ht="15" customHeight="1" thickBot="1" x14ac:dyDescent="0.3">
      <c r="A48" s="742"/>
      <c r="B48" s="742"/>
      <c r="C48" s="788" t="s">
        <v>48</v>
      </c>
      <c r="D48" s="17" t="s">
        <v>49</v>
      </c>
      <c r="E48" s="256">
        <f>365*24*$E$47</f>
        <v>0</v>
      </c>
      <c r="F48" s="257">
        <f>365*24*$F$47</f>
        <v>0</v>
      </c>
      <c r="G48" s="257">
        <f>365*24*$G$47</f>
        <v>0</v>
      </c>
      <c r="H48" s="257">
        <f>365*24*$H$47</f>
        <v>0</v>
      </c>
      <c r="I48" s="257">
        <f>365*24*$I$47</f>
        <v>0</v>
      </c>
      <c r="J48" s="257">
        <f>365*24*$J$47</f>
        <v>0</v>
      </c>
      <c r="K48" s="257"/>
      <c r="L48" s="257">
        <f>365*24*$L$47</f>
        <v>0</v>
      </c>
      <c r="M48" s="257">
        <f>365*24*$M$47</f>
        <v>0</v>
      </c>
      <c r="N48" s="258">
        <f>365*24*$N$47</f>
        <v>0</v>
      </c>
    </row>
    <row r="49" spans="1:20" ht="15" customHeight="1" x14ac:dyDescent="0.25">
      <c r="A49" s="142"/>
      <c r="B49" s="134"/>
      <c r="C49" s="3"/>
      <c r="D49" s="127"/>
      <c r="E49" s="71"/>
      <c r="F49" s="71"/>
      <c r="G49" s="71"/>
      <c r="H49" s="71"/>
      <c r="I49" s="71"/>
      <c r="J49" s="71"/>
      <c r="K49" s="71"/>
      <c r="L49" s="71"/>
      <c r="M49" s="71"/>
      <c r="N49" s="71"/>
      <c r="O49" s="71"/>
      <c r="P49" s="127"/>
      <c r="Q49" s="143"/>
      <c r="R49" s="143"/>
      <c r="S49" s="143"/>
    </row>
    <row r="50" spans="1:20" ht="21" x14ac:dyDescent="0.25">
      <c r="A50" s="739" t="s">
        <v>330</v>
      </c>
      <c r="B50" s="134"/>
      <c r="C50" s="3"/>
      <c r="D50" s="127"/>
      <c r="E50" s="71"/>
      <c r="F50" s="71"/>
      <c r="G50" s="71"/>
      <c r="H50" s="71"/>
      <c r="I50" s="71"/>
      <c r="J50" s="71"/>
      <c r="K50" s="71"/>
      <c r="L50" s="71"/>
      <c r="M50" s="71"/>
      <c r="N50" s="71"/>
      <c r="O50" s="71"/>
      <c r="P50" s="127"/>
      <c r="Q50" s="143"/>
      <c r="R50" s="143"/>
      <c r="S50" s="143"/>
    </row>
    <row r="51" spans="1:20" ht="16.5" thickBot="1" x14ac:dyDescent="0.3">
      <c r="A51" s="142"/>
      <c r="B51" s="407" t="s">
        <v>50</v>
      </c>
      <c r="C51" s="3"/>
      <c r="D51" s="127"/>
      <c r="E51" s="71"/>
      <c r="F51" s="71"/>
      <c r="G51" s="71"/>
      <c r="H51" s="71"/>
      <c r="I51" s="71"/>
      <c r="J51" s="71"/>
      <c r="K51" s="71"/>
      <c r="L51" s="71"/>
      <c r="M51" s="71"/>
      <c r="N51" s="71"/>
      <c r="O51" s="71"/>
      <c r="P51" s="127"/>
      <c r="Q51" s="143"/>
      <c r="R51" s="143"/>
      <c r="S51" s="143"/>
    </row>
    <row r="52" spans="1:20" ht="15" customHeight="1" x14ac:dyDescent="0.25">
      <c r="A52" s="748"/>
      <c r="B52" s="749"/>
      <c r="C52" s="789"/>
      <c r="D52" s="266"/>
      <c r="E52" s="135"/>
      <c r="F52" s="135"/>
      <c r="G52" s="135"/>
      <c r="H52" s="135"/>
      <c r="I52" s="135"/>
      <c r="J52" s="135"/>
      <c r="K52" s="135"/>
      <c r="L52" s="135"/>
      <c r="M52" s="135"/>
      <c r="N52" s="560"/>
      <c r="O52" s="562">
        <f t="shared" ref="O52:O58" si="19">SUM(E52:N52)</f>
        <v>0</v>
      </c>
      <c r="P52" s="169"/>
    </row>
    <row r="53" spans="1:20" ht="15" customHeight="1" x14ac:dyDescent="0.25">
      <c r="A53" s="748"/>
      <c r="B53" s="749"/>
      <c r="C53" s="757"/>
      <c r="D53" s="20"/>
      <c r="E53" s="6"/>
      <c r="F53" s="6"/>
      <c r="G53" s="6"/>
      <c r="H53" s="6"/>
      <c r="I53" s="6"/>
      <c r="J53" s="6"/>
      <c r="K53" s="6"/>
      <c r="L53" s="6"/>
      <c r="M53" s="6"/>
      <c r="N53" s="439"/>
      <c r="O53" s="563">
        <f t="shared" si="19"/>
        <v>0</v>
      </c>
      <c r="P53" s="169"/>
    </row>
    <row r="54" spans="1:20" ht="15" customHeight="1" x14ac:dyDescent="0.25">
      <c r="A54" s="748"/>
      <c r="B54" s="749"/>
      <c r="C54" s="757"/>
      <c r="D54" s="20"/>
      <c r="E54" s="6"/>
      <c r="F54" s="6"/>
      <c r="G54" s="6"/>
      <c r="H54" s="6"/>
      <c r="I54" s="6"/>
      <c r="J54" s="6"/>
      <c r="K54" s="6"/>
      <c r="L54" s="6"/>
      <c r="M54" s="6"/>
      <c r="N54" s="439"/>
      <c r="O54" s="563">
        <f t="shared" si="19"/>
        <v>0</v>
      </c>
      <c r="P54" s="169"/>
    </row>
    <row r="55" spans="1:20" ht="15" customHeight="1" x14ac:dyDescent="0.25">
      <c r="A55" s="748"/>
      <c r="B55" s="749"/>
      <c r="C55" s="757"/>
      <c r="D55" s="20"/>
      <c r="E55" s="6"/>
      <c r="F55" s="6"/>
      <c r="G55" s="6"/>
      <c r="H55" s="6"/>
      <c r="I55" s="6"/>
      <c r="J55" s="6"/>
      <c r="K55" s="6"/>
      <c r="L55" s="6"/>
      <c r="M55" s="6"/>
      <c r="N55" s="439"/>
      <c r="O55" s="563">
        <f t="shared" si="19"/>
        <v>0</v>
      </c>
      <c r="P55" s="169"/>
    </row>
    <row r="56" spans="1:20" ht="15" customHeight="1" x14ac:dyDescent="0.25">
      <c r="A56" s="748"/>
      <c r="B56" s="749"/>
      <c r="C56" s="757"/>
      <c r="D56" s="20"/>
      <c r="E56" s="6"/>
      <c r="F56" s="6"/>
      <c r="G56" s="6"/>
      <c r="H56" s="6"/>
      <c r="I56" s="6"/>
      <c r="J56" s="6"/>
      <c r="K56" s="6"/>
      <c r="L56" s="6"/>
      <c r="M56" s="6"/>
      <c r="N56" s="439"/>
      <c r="O56" s="563">
        <f t="shared" si="19"/>
        <v>0</v>
      </c>
      <c r="P56" s="169"/>
    </row>
    <row r="57" spans="1:20" ht="15" customHeight="1" x14ac:dyDescent="0.25">
      <c r="A57" s="748"/>
      <c r="B57" s="749"/>
      <c r="C57" s="757"/>
      <c r="D57" s="20"/>
      <c r="E57" s="6"/>
      <c r="F57" s="6"/>
      <c r="G57" s="6"/>
      <c r="H57" s="6"/>
      <c r="I57" s="6"/>
      <c r="J57" s="6"/>
      <c r="K57" s="6"/>
      <c r="L57" s="6"/>
      <c r="M57" s="6"/>
      <c r="N57" s="439"/>
      <c r="O57" s="563">
        <f t="shared" si="19"/>
        <v>0</v>
      </c>
      <c r="P57" s="169"/>
    </row>
    <row r="58" spans="1:20" ht="15" customHeight="1" thickBot="1" x14ac:dyDescent="0.3">
      <c r="A58" s="748"/>
      <c r="B58" s="749"/>
      <c r="C58" s="758"/>
      <c r="D58" s="790"/>
      <c r="E58" s="284"/>
      <c r="F58" s="284"/>
      <c r="G58" s="284"/>
      <c r="H58" s="284"/>
      <c r="I58" s="284"/>
      <c r="J58" s="284"/>
      <c r="K58" s="284"/>
      <c r="L58" s="284"/>
      <c r="M58" s="284"/>
      <c r="N58" s="791"/>
      <c r="O58" s="792">
        <f t="shared" si="19"/>
        <v>0</v>
      </c>
    </row>
    <row r="59" spans="1:20" ht="16.5" thickBot="1" x14ac:dyDescent="0.3">
      <c r="A59" s="748"/>
      <c r="B59" s="407" t="s">
        <v>52</v>
      </c>
      <c r="D59" s="127"/>
      <c r="N59"/>
      <c r="O59" s="752"/>
      <c r="P59" s="218" t="s">
        <v>16</v>
      </c>
      <c r="Q59" s="271" t="s">
        <v>17</v>
      </c>
      <c r="R59" s="272" t="s">
        <v>18</v>
      </c>
      <c r="S59" s="273" t="s">
        <v>19</v>
      </c>
      <c r="T59" s="239" t="s">
        <v>20</v>
      </c>
    </row>
    <row r="60" spans="1:20" ht="15" customHeight="1" x14ac:dyDescent="0.25">
      <c r="A60" s="748"/>
      <c r="B60" s="749"/>
      <c r="C60" s="793">
        <f t="shared" ref="C60:C65" si="20">C52</f>
        <v>0</v>
      </c>
      <c r="D60" s="266"/>
      <c r="E60" s="794">
        <f>'Project Model'!E$48*E52</f>
        <v>0</v>
      </c>
      <c r="F60" s="794">
        <f>'Project Model'!F$48*F52</f>
        <v>0</v>
      </c>
      <c r="G60" s="794">
        <f>'Project Model'!G$48*G52</f>
        <v>0</v>
      </c>
      <c r="H60" s="794">
        <f>'Project Model'!H$48*H52</f>
        <v>0</v>
      </c>
      <c r="I60" s="794">
        <f>'Project Model'!I$48*I52</f>
        <v>0</v>
      </c>
      <c r="J60" s="794">
        <f>'Project Model'!J$48*J52</f>
        <v>0</v>
      </c>
      <c r="K60" s="794">
        <f>K13*365</f>
        <v>0</v>
      </c>
      <c r="L60" s="794">
        <f>L26*365</f>
        <v>0</v>
      </c>
      <c r="M60" s="794">
        <f>'Project Model'!M$48*M52</f>
        <v>0</v>
      </c>
      <c r="N60" s="795"/>
      <c r="O60" s="796">
        <f t="shared" ref="O60:O67" si="21">SUM(E60:N60)*P60</f>
        <v>0</v>
      </c>
      <c r="P60" s="797">
        <v>1</v>
      </c>
      <c r="Q60" s="21"/>
      <c r="R60" s="85"/>
      <c r="S60" s="107"/>
      <c r="T60" s="291">
        <f t="shared" ref="T60:T67" si="22">O60*S60</f>
        <v>0</v>
      </c>
    </row>
    <row r="61" spans="1:20" ht="15" customHeight="1" x14ac:dyDescent="0.25">
      <c r="A61" s="748"/>
      <c r="B61" s="749"/>
      <c r="C61" s="798">
        <f t="shared" si="20"/>
        <v>0</v>
      </c>
      <c r="D61" s="20"/>
      <c r="E61" s="26">
        <f>'Project Model'!E$48*E53</f>
        <v>0</v>
      </c>
      <c r="F61" s="26">
        <f>'Project Model'!F$48*F53</f>
        <v>0</v>
      </c>
      <c r="G61" s="26">
        <f>'Project Model'!G$48*G53</f>
        <v>0</v>
      </c>
      <c r="H61" s="26">
        <f>'Project Model'!H$48*H53</f>
        <v>0</v>
      </c>
      <c r="I61" s="26">
        <f>'Project Model'!I$48*I53</f>
        <v>0</v>
      </c>
      <c r="J61" s="26">
        <f>'Project Model'!J$48*J53</f>
        <v>0</v>
      </c>
      <c r="K61" s="26">
        <f>'Project Model'!K$48*K53</f>
        <v>0</v>
      </c>
      <c r="L61" s="26">
        <f>'Project Model'!L$48*L53</f>
        <v>0</v>
      </c>
      <c r="M61" s="26">
        <f>'Project Model'!M$48*M53</f>
        <v>0</v>
      </c>
      <c r="N61" s="175"/>
      <c r="O61" s="564">
        <f t="shared" si="21"/>
        <v>0</v>
      </c>
      <c r="P61" s="397">
        <v>1</v>
      </c>
      <c r="Q61" s="22"/>
      <c r="R61" s="86"/>
      <c r="S61" s="108"/>
      <c r="T61" s="231">
        <f t="shared" si="22"/>
        <v>0</v>
      </c>
    </row>
    <row r="62" spans="1:20" ht="15" customHeight="1" x14ac:dyDescent="0.25">
      <c r="A62" s="748"/>
      <c r="B62" s="749"/>
      <c r="C62" s="798">
        <f t="shared" si="20"/>
        <v>0</v>
      </c>
      <c r="D62" s="20"/>
      <c r="E62" s="26">
        <f>'Project Model'!E$48*E54</f>
        <v>0</v>
      </c>
      <c r="F62" s="26">
        <f>'Project Model'!F$48*F54</f>
        <v>0</v>
      </c>
      <c r="G62" s="26">
        <f>'Project Model'!G$48*G54</f>
        <v>0</v>
      </c>
      <c r="H62" s="26">
        <f>'Project Model'!H$48*H54</f>
        <v>0</v>
      </c>
      <c r="I62" s="26">
        <f>'Project Model'!I$48*I54</f>
        <v>0</v>
      </c>
      <c r="J62" s="26">
        <f>'Project Model'!J$48*J54</f>
        <v>0</v>
      </c>
      <c r="K62" s="26"/>
      <c r="L62" s="26">
        <f>'Project Model'!L$48*L54</f>
        <v>0</v>
      </c>
      <c r="M62" s="26">
        <f>'Project Model'!M$48*M54</f>
        <v>0</v>
      </c>
      <c r="N62" s="175"/>
      <c r="O62" s="564">
        <f t="shared" si="21"/>
        <v>0</v>
      </c>
      <c r="P62" s="397">
        <v>1</v>
      </c>
      <c r="Q62" s="22"/>
      <c r="R62" s="87"/>
      <c r="S62" s="108"/>
      <c r="T62" s="231">
        <f t="shared" si="22"/>
        <v>0</v>
      </c>
    </row>
    <row r="63" spans="1:20" ht="15" customHeight="1" x14ac:dyDescent="0.25">
      <c r="A63" s="748"/>
      <c r="B63" s="749"/>
      <c r="C63" s="798">
        <f t="shared" si="20"/>
        <v>0</v>
      </c>
      <c r="D63" s="20"/>
      <c r="E63" s="26">
        <f>'Project Model'!E$48*E55</f>
        <v>0</v>
      </c>
      <c r="F63" s="26">
        <f>'Project Model'!F$48*F55</f>
        <v>0</v>
      </c>
      <c r="G63" s="26">
        <f>'Project Model'!G$48*G55</f>
        <v>0</v>
      </c>
      <c r="H63" s="26">
        <f>'Project Model'!H$48*H55</f>
        <v>0</v>
      </c>
      <c r="I63" s="26">
        <f>'Project Model'!I$48*I55</f>
        <v>0</v>
      </c>
      <c r="J63" s="26">
        <f>'Project Model'!J$48*J55</f>
        <v>0</v>
      </c>
      <c r="K63" s="26">
        <f>'Project Model'!K$48*K55</f>
        <v>0</v>
      </c>
      <c r="L63" s="26">
        <f>'Project Model'!L$48*L55</f>
        <v>0</v>
      </c>
      <c r="M63" s="26">
        <f>'Project Model'!M$48*M55</f>
        <v>0</v>
      </c>
      <c r="N63" s="175"/>
      <c r="O63" s="564">
        <f t="shared" si="21"/>
        <v>0</v>
      </c>
      <c r="P63" s="397">
        <v>1</v>
      </c>
      <c r="Q63" s="22"/>
      <c r="R63" s="87"/>
      <c r="S63" s="108"/>
      <c r="T63" s="231">
        <f t="shared" si="22"/>
        <v>0</v>
      </c>
    </row>
    <row r="64" spans="1:20" ht="15" customHeight="1" x14ac:dyDescent="0.25">
      <c r="A64" s="748"/>
      <c r="B64" s="749"/>
      <c r="C64" s="798">
        <f t="shared" si="20"/>
        <v>0</v>
      </c>
      <c r="D64" s="20"/>
      <c r="E64" s="26">
        <f>'Project Model'!E$48*E56</f>
        <v>0</v>
      </c>
      <c r="F64" s="26">
        <f>'Project Model'!F$48*F56</f>
        <v>0</v>
      </c>
      <c r="G64" s="26">
        <f>'Project Model'!G$48*G56</f>
        <v>0</v>
      </c>
      <c r="H64" s="26">
        <f>'Project Model'!H$48*H56</f>
        <v>0</v>
      </c>
      <c r="I64" s="26">
        <f>'Project Model'!I$48*I56</f>
        <v>0</v>
      </c>
      <c r="J64" s="26">
        <f>'Project Model'!J$48*J56</f>
        <v>0</v>
      </c>
      <c r="K64" s="26">
        <f>'Project Model'!K$48*K56</f>
        <v>0</v>
      </c>
      <c r="L64" s="26">
        <f>'Project Model'!L$48*L56</f>
        <v>0</v>
      </c>
      <c r="M64" s="26">
        <f>'Project Model'!M$48*M56</f>
        <v>0</v>
      </c>
      <c r="N64" s="175"/>
      <c r="O64" s="564">
        <f t="shared" si="21"/>
        <v>0</v>
      </c>
      <c r="P64" s="397">
        <v>1</v>
      </c>
      <c r="Q64" s="22"/>
      <c r="R64" s="86"/>
      <c r="S64" s="108"/>
      <c r="T64" s="231">
        <f t="shared" si="22"/>
        <v>0</v>
      </c>
    </row>
    <row r="65" spans="1:20" ht="15" customHeight="1" x14ac:dyDescent="0.25">
      <c r="A65" s="748"/>
      <c r="B65" s="749"/>
      <c r="C65" s="798">
        <f t="shared" si="20"/>
        <v>0</v>
      </c>
      <c r="D65" s="20"/>
      <c r="E65" s="26">
        <f>'Project Model'!E$48*E57</f>
        <v>0</v>
      </c>
      <c r="F65" s="26">
        <f>'Project Model'!F$48*F57</f>
        <v>0</v>
      </c>
      <c r="G65" s="26">
        <f>'Project Model'!G$48*G57</f>
        <v>0</v>
      </c>
      <c r="H65" s="26">
        <f>'Project Model'!H$48*H57</f>
        <v>0</v>
      </c>
      <c r="I65" s="26">
        <f>'Project Model'!I$48*I57</f>
        <v>0</v>
      </c>
      <c r="J65" s="26">
        <f>'Project Model'!J$48*J57</f>
        <v>0</v>
      </c>
      <c r="K65" s="26">
        <f>'Project Model'!K$48*K57</f>
        <v>0</v>
      </c>
      <c r="L65" s="26">
        <f>'Project Model'!L$48*L57</f>
        <v>0</v>
      </c>
      <c r="M65" s="26">
        <f>'Project Model'!M$48*M57</f>
        <v>0</v>
      </c>
      <c r="N65" s="175"/>
      <c r="O65" s="564">
        <f t="shared" si="21"/>
        <v>0</v>
      </c>
      <c r="P65" s="397">
        <v>1</v>
      </c>
      <c r="Q65" s="22"/>
      <c r="R65" s="88"/>
      <c r="S65" s="108"/>
      <c r="T65" s="231">
        <f t="shared" si="22"/>
        <v>0</v>
      </c>
    </row>
    <row r="66" spans="1:20" ht="15" customHeight="1" x14ac:dyDescent="0.25">
      <c r="A66" s="748"/>
      <c r="B66" s="749"/>
      <c r="C66" s="757" t="s">
        <v>346</v>
      </c>
      <c r="D66" s="20"/>
      <c r="E66" s="27"/>
      <c r="F66" s="27"/>
      <c r="G66" s="27"/>
      <c r="H66" s="27"/>
      <c r="I66" s="27"/>
      <c r="J66" s="27"/>
      <c r="K66" s="27"/>
      <c r="L66" s="27"/>
      <c r="M66" s="27"/>
      <c r="N66" s="176"/>
      <c r="O66" s="564">
        <f t="shared" si="21"/>
        <v>0</v>
      </c>
      <c r="P66" s="397">
        <v>1</v>
      </c>
      <c r="Q66" s="22"/>
      <c r="R66" s="88"/>
      <c r="S66" s="108"/>
      <c r="T66" s="231">
        <f t="shared" si="22"/>
        <v>0</v>
      </c>
    </row>
    <row r="67" spans="1:20" ht="15" customHeight="1" thickBot="1" x14ac:dyDescent="0.3">
      <c r="A67" s="748"/>
      <c r="B67" s="749"/>
      <c r="C67" s="757" t="s">
        <v>348</v>
      </c>
      <c r="D67" s="790"/>
      <c r="E67" s="799"/>
      <c r="F67" s="799"/>
      <c r="G67" s="799"/>
      <c r="H67" s="799"/>
      <c r="I67" s="799"/>
      <c r="J67" s="799"/>
      <c r="K67" s="799"/>
      <c r="L67" s="799"/>
      <c r="M67" s="799"/>
      <c r="N67" s="800"/>
      <c r="O67" s="801">
        <f t="shared" si="21"/>
        <v>0</v>
      </c>
      <c r="P67" s="559">
        <v>1</v>
      </c>
      <c r="Q67" s="22"/>
      <c r="R67" s="78"/>
      <c r="S67" s="160"/>
      <c r="T67" s="231">
        <f t="shared" si="22"/>
        <v>0</v>
      </c>
    </row>
    <row r="68" spans="1:20" ht="16.5" thickBot="1" x14ac:dyDescent="0.3">
      <c r="A68" s="748"/>
      <c r="B68" s="407" t="s">
        <v>56</v>
      </c>
      <c r="D68" s="127"/>
      <c r="E68" s="753"/>
      <c r="F68" s="753"/>
      <c r="G68" s="753"/>
      <c r="H68" s="753"/>
      <c r="I68" s="753"/>
      <c r="J68" s="753"/>
      <c r="K68" s="753"/>
      <c r="L68" s="753"/>
      <c r="M68" s="753"/>
      <c r="N68" s="753"/>
      <c r="O68" s="754"/>
      <c r="P68" s="807"/>
      <c r="Q68" s="736"/>
      <c r="R68" s="745"/>
      <c r="S68" s="746"/>
      <c r="T68" s="738"/>
    </row>
    <row r="69" spans="1:20" ht="15" customHeight="1" thickBot="1" x14ac:dyDescent="0.3">
      <c r="A69" s="748"/>
      <c r="B69" s="749"/>
      <c r="C69" s="765" t="s">
        <v>57</v>
      </c>
      <c r="D69" s="802" t="s">
        <v>53</v>
      </c>
      <c r="E69" s="803">
        <f t="shared" ref="E69:N69" si="23">SUMPRODUCT(E$60:E$67,$Q$60:$Q$67,$P$60:$P$67)*E$3</f>
        <v>0</v>
      </c>
      <c r="F69" s="803">
        <f t="shared" si="23"/>
        <v>0</v>
      </c>
      <c r="G69" s="803">
        <f t="shared" si="23"/>
        <v>0</v>
      </c>
      <c r="H69" s="803">
        <f t="shared" si="23"/>
        <v>0</v>
      </c>
      <c r="I69" s="803">
        <f t="shared" si="23"/>
        <v>0</v>
      </c>
      <c r="J69" s="803">
        <f t="shared" si="23"/>
        <v>0</v>
      </c>
      <c r="K69" s="803">
        <f t="shared" si="23"/>
        <v>0</v>
      </c>
      <c r="L69" s="803">
        <f t="shared" si="23"/>
        <v>0</v>
      </c>
      <c r="M69" s="803">
        <f t="shared" si="23"/>
        <v>0</v>
      </c>
      <c r="N69" s="804">
        <f t="shared" si="23"/>
        <v>0</v>
      </c>
      <c r="O69" s="770">
        <f>SUM(E69:N69)</f>
        <v>0</v>
      </c>
      <c r="P69" s="177"/>
      <c r="Q69" s="23"/>
      <c r="R69" s="179"/>
      <c r="S69" s="100"/>
    </row>
    <row r="70" spans="1:20" ht="15" customHeight="1" thickBot="1" x14ac:dyDescent="0.3">
      <c r="A70" s="748"/>
      <c r="B70" s="749"/>
      <c r="C70" s="805" t="s">
        <v>58</v>
      </c>
      <c r="D70" s="72" t="s">
        <v>59</v>
      </c>
      <c r="E70" s="29">
        <f t="shared" ref="E70:N70" si="24">SUMPRODUCT(E$60:E$67,$R$60:$R$67,$P$60:$P$67)*E$3</f>
        <v>0</v>
      </c>
      <c r="F70" s="29">
        <f t="shared" si="24"/>
        <v>0</v>
      </c>
      <c r="G70" s="29">
        <f t="shared" si="24"/>
        <v>0</v>
      </c>
      <c r="H70" s="29">
        <f t="shared" si="24"/>
        <v>0</v>
      </c>
      <c r="I70" s="29">
        <f t="shared" si="24"/>
        <v>0</v>
      </c>
      <c r="J70" s="29">
        <f t="shared" si="24"/>
        <v>0</v>
      </c>
      <c r="K70" s="29">
        <f t="shared" si="24"/>
        <v>0</v>
      </c>
      <c r="L70" s="29">
        <f t="shared" si="24"/>
        <v>0</v>
      </c>
      <c r="M70" s="29">
        <f t="shared" si="24"/>
        <v>0</v>
      </c>
      <c r="N70" s="561">
        <f t="shared" si="24"/>
        <v>0</v>
      </c>
      <c r="O70" s="565">
        <f>SUM(E70:N70)</f>
        <v>0</v>
      </c>
      <c r="P70" s="167"/>
      <c r="Q70" s="150"/>
      <c r="R70" s="151"/>
      <c r="S70" s="100"/>
    </row>
    <row r="71" spans="1:20" ht="15" customHeight="1" thickBot="1" x14ac:dyDescent="0.3">
      <c r="A71" s="748"/>
      <c r="B71" s="749"/>
      <c r="C71" s="806" t="s">
        <v>60</v>
      </c>
      <c r="D71" s="109" t="s">
        <v>61</v>
      </c>
      <c r="E71" s="110">
        <f t="shared" ref="E71:N71" si="25">SUMPRODUCT(E$60:E$67,$S$60:$S$67,$P$60:$P$67)*E$3</f>
        <v>0</v>
      </c>
      <c r="F71" s="110">
        <f t="shared" si="25"/>
        <v>0</v>
      </c>
      <c r="G71" s="110">
        <f t="shared" si="25"/>
        <v>0</v>
      </c>
      <c r="H71" s="110">
        <f t="shared" si="25"/>
        <v>0</v>
      </c>
      <c r="I71" s="110">
        <f t="shared" si="25"/>
        <v>0</v>
      </c>
      <c r="J71" s="110">
        <f t="shared" si="25"/>
        <v>0</v>
      </c>
      <c r="K71" s="110">
        <f t="shared" si="25"/>
        <v>0</v>
      </c>
      <c r="L71" s="110">
        <f t="shared" si="25"/>
        <v>0</v>
      </c>
      <c r="M71" s="110">
        <f t="shared" si="25"/>
        <v>0</v>
      </c>
      <c r="N71" s="436">
        <f t="shared" si="25"/>
        <v>0</v>
      </c>
      <c r="O71" s="566">
        <f>SUM(E71:N71)</f>
        <v>0</v>
      </c>
      <c r="P71" s="168"/>
      <c r="Q71" s="106"/>
      <c r="R71" s="106"/>
      <c r="S71" s="101"/>
    </row>
    <row r="72" spans="1:20" ht="15" customHeight="1" x14ac:dyDescent="0.25">
      <c r="B72" s="3"/>
      <c r="C72" s="3"/>
      <c r="D72" s="18"/>
      <c r="N72"/>
      <c r="P72" s="18"/>
    </row>
    <row r="73" spans="1:20" ht="21" x14ac:dyDescent="0.25">
      <c r="A73" s="739" t="s">
        <v>331</v>
      </c>
      <c r="B73" s="134"/>
      <c r="C73" s="3"/>
      <c r="D73" s="18"/>
      <c r="N73"/>
      <c r="P73" s="18"/>
    </row>
    <row r="74" spans="1:20" ht="16.5" thickBot="1" x14ac:dyDescent="0.3">
      <c r="A74" s="142"/>
      <c r="B74" s="407" t="s">
        <v>62</v>
      </c>
      <c r="N74"/>
    </row>
    <row r="75" spans="1:20" ht="15" customHeight="1" x14ac:dyDescent="0.25">
      <c r="A75" s="748"/>
      <c r="B75" s="749"/>
      <c r="C75" s="755"/>
      <c r="D75" s="266"/>
      <c r="E75" s="288"/>
      <c r="F75" s="135"/>
      <c r="G75" s="135"/>
      <c r="H75" s="135"/>
      <c r="I75" s="135"/>
      <c r="J75" s="135"/>
      <c r="K75" s="135"/>
      <c r="L75" s="135"/>
      <c r="M75" s="135"/>
      <c r="N75" s="560"/>
      <c r="O75" s="562">
        <f t="shared" ref="O75:O83" si="26">SUM(E75:N75)</f>
        <v>0</v>
      </c>
    </row>
    <row r="76" spans="1:20" ht="15" customHeight="1" x14ac:dyDescent="0.25">
      <c r="A76" s="748"/>
      <c r="B76" s="749"/>
      <c r="C76" s="808"/>
      <c r="D76" s="20"/>
      <c r="E76" s="289"/>
      <c r="F76" s="6"/>
      <c r="G76" s="6"/>
      <c r="H76" s="6"/>
      <c r="I76" s="6"/>
      <c r="J76" s="6"/>
      <c r="K76" s="6"/>
      <c r="L76" s="6"/>
      <c r="M76" s="6"/>
      <c r="N76" s="439"/>
      <c r="O76" s="563">
        <f t="shared" si="26"/>
        <v>0</v>
      </c>
    </row>
    <row r="77" spans="1:20" ht="15" customHeight="1" x14ac:dyDescent="0.25">
      <c r="A77" s="748"/>
      <c r="B77" s="749"/>
      <c r="C77" s="808"/>
      <c r="D77" s="20"/>
      <c r="E77" s="289"/>
      <c r="F77" s="6"/>
      <c r="G77" s="6"/>
      <c r="H77" s="6"/>
      <c r="I77" s="6"/>
      <c r="J77" s="6"/>
      <c r="K77" s="6"/>
      <c r="L77" s="6"/>
      <c r="M77" s="6"/>
      <c r="N77" s="439"/>
      <c r="O77" s="563">
        <f t="shared" si="26"/>
        <v>0</v>
      </c>
    </row>
    <row r="78" spans="1:20" ht="15" customHeight="1" x14ac:dyDescent="0.25">
      <c r="A78" s="748"/>
      <c r="B78" s="749"/>
      <c r="C78" s="757"/>
      <c r="D78" s="20"/>
      <c r="E78" s="289"/>
      <c r="F78" s="6"/>
      <c r="G78" s="6"/>
      <c r="H78" s="6"/>
      <c r="I78" s="6"/>
      <c r="J78" s="6"/>
      <c r="K78" s="6"/>
      <c r="L78" s="6"/>
      <c r="M78" s="6"/>
      <c r="N78" s="439"/>
      <c r="O78" s="563">
        <f t="shared" si="26"/>
        <v>0</v>
      </c>
    </row>
    <row r="79" spans="1:20" ht="15" customHeight="1" x14ac:dyDescent="0.25">
      <c r="A79" s="748"/>
      <c r="B79" s="749"/>
      <c r="C79" s="757"/>
      <c r="D79" s="20"/>
      <c r="E79" s="289"/>
      <c r="F79" s="6"/>
      <c r="G79" s="6"/>
      <c r="H79" s="6"/>
      <c r="I79" s="6"/>
      <c r="J79" s="6"/>
      <c r="K79" s="6"/>
      <c r="L79" s="6"/>
      <c r="M79" s="6"/>
      <c r="N79" s="439"/>
      <c r="O79" s="563">
        <f t="shared" si="26"/>
        <v>0</v>
      </c>
    </row>
    <row r="80" spans="1:20" ht="15" customHeight="1" x14ac:dyDescent="0.25">
      <c r="A80" s="748"/>
      <c r="B80" s="749"/>
      <c r="C80" s="757"/>
      <c r="D80" s="20"/>
      <c r="E80" s="289"/>
      <c r="F80" s="6"/>
      <c r="G80" s="6"/>
      <c r="H80" s="6"/>
      <c r="I80" s="6"/>
      <c r="J80" s="6"/>
      <c r="K80" s="6"/>
      <c r="L80" s="6"/>
      <c r="M80" s="6"/>
      <c r="N80" s="439"/>
      <c r="O80" s="563">
        <f t="shared" si="26"/>
        <v>0</v>
      </c>
    </row>
    <row r="81" spans="1:20" ht="15" customHeight="1" x14ac:dyDescent="0.25">
      <c r="A81" s="748"/>
      <c r="B81" s="749"/>
      <c r="C81" s="757"/>
      <c r="D81" s="20"/>
      <c r="E81" s="289"/>
      <c r="F81" s="6"/>
      <c r="G81" s="6"/>
      <c r="H81" s="6"/>
      <c r="I81" s="6"/>
      <c r="J81" s="6"/>
      <c r="K81" s="6"/>
      <c r="L81" s="6"/>
      <c r="M81" s="6"/>
      <c r="N81" s="439"/>
      <c r="O81" s="563">
        <f t="shared" si="26"/>
        <v>0</v>
      </c>
    </row>
    <row r="82" spans="1:20" ht="15" customHeight="1" x14ac:dyDescent="0.25">
      <c r="A82" s="748"/>
      <c r="B82" s="749"/>
      <c r="C82" s="757"/>
      <c r="D82" s="20"/>
      <c r="E82" s="289"/>
      <c r="F82" s="6"/>
      <c r="G82" s="6"/>
      <c r="H82" s="6"/>
      <c r="I82" s="6"/>
      <c r="J82" s="6"/>
      <c r="K82" s="6"/>
      <c r="L82" s="6"/>
      <c r="M82" s="6"/>
      <c r="N82" s="439"/>
      <c r="O82" s="563">
        <f t="shared" si="26"/>
        <v>0</v>
      </c>
    </row>
    <row r="83" spans="1:20" ht="15" customHeight="1" thickBot="1" x14ac:dyDescent="0.3">
      <c r="A83" s="748"/>
      <c r="B83" s="749"/>
      <c r="C83" s="758"/>
      <c r="D83" s="790"/>
      <c r="E83" s="290"/>
      <c r="F83" s="284"/>
      <c r="G83" s="284"/>
      <c r="H83" s="284"/>
      <c r="I83" s="284"/>
      <c r="J83" s="284"/>
      <c r="K83" s="284"/>
      <c r="L83" s="284"/>
      <c r="M83" s="284"/>
      <c r="N83" s="791"/>
      <c r="O83" s="792">
        <f t="shared" si="26"/>
        <v>0</v>
      </c>
    </row>
    <row r="84" spans="1:20" ht="16.5" thickBot="1" x14ac:dyDescent="0.3">
      <c r="A84" s="748"/>
      <c r="B84" s="407" t="s">
        <v>52</v>
      </c>
      <c r="D84" s="127"/>
      <c r="N84"/>
      <c r="O84" s="752"/>
      <c r="P84" s="815" t="s">
        <v>16</v>
      </c>
      <c r="Q84" s="271" t="s">
        <v>17</v>
      </c>
      <c r="R84" s="272" t="s">
        <v>18</v>
      </c>
      <c r="S84" s="273" t="s">
        <v>19</v>
      </c>
      <c r="T84" s="239" t="s">
        <v>20</v>
      </c>
    </row>
    <row r="85" spans="1:20" ht="15" customHeight="1" x14ac:dyDescent="0.25">
      <c r="A85" s="748"/>
      <c r="B85" s="749"/>
      <c r="C85" s="793">
        <f t="shared" ref="C85:C92" si="27">C75</f>
        <v>0</v>
      </c>
      <c r="D85" s="266"/>
      <c r="E85" s="809">
        <f>'Project Model'!E$48*E75</f>
        <v>0</v>
      </c>
      <c r="F85" s="809">
        <f>'Project Model'!F$48*F75</f>
        <v>0</v>
      </c>
      <c r="G85" s="809">
        <f>'Project Model'!G$48*G75</f>
        <v>0</v>
      </c>
      <c r="H85" s="809">
        <f>'Project Model'!H$48*H75</f>
        <v>0</v>
      </c>
      <c r="I85" s="809">
        <f>'Project Model'!I$48*I75</f>
        <v>0</v>
      </c>
      <c r="J85" s="809">
        <f>'Project Model'!J$48*J75</f>
        <v>0</v>
      </c>
      <c r="K85" s="809">
        <f>'Project Model'!K$48*K75</f>
        <v>0</v>
      </c>
      <c r="L85" s="809">
        <f>'Project Model'!L$48*L75</f>
        <v>0</v>
      </c>
      <c r="M85" s="809">
        <f>'Project Model'!M$48*M75</f>
        <v>0</v>
      </c>
      <c r="N85" s="810">
        <f>'Project Model'!N$48*N75</f>
        <v>0</v>
      </c>
      <c r="O85" s="811">
        <f t="shared" ref="O85:O94" si="28">SUM(E85:N85)*P85</f>
        <v>0</v>
      </c>
      <c r="P85" s="797">
        <v>1</v>
      </c>
      <c r="Q85" s="21"/>
      <c r="R85" s="138"/>
      <c r="S85" s="111"/>
      <c r="T85" s="291">
        <f t="shared" ref="T85:T96" si="29">O85*S85</f>
        <v>0</v>
      </c>
    </row>
    <row r="86" spans="1:20" ht="15" customHeight="1" x14ac:dyDescent="0.25">
      <c r="A86" s="748"/>
      <c r="B86" s="749"/>
      <c r="C86" s="812">
        <f t="shared" si="27"/>
        <v>0</v>
      </c>
      <c r="D86" s="267"/>
      <c r="E86" s="159">
        <f>'Project Model'!E$48*E76</f>
        <v>0</v>
      </c>
      <c r="F86" s="159">
        <f>'Project Model'!F$48*F76</f>
        <v>0</v>
      </c>
      <c r="G86" s="159">
        <f>'Project Model'!G$48*G76</f>
        <v>0</v>
      </c>
      <c r="H86" s="159">
        <f>'Project Model'!H$48*H76</f>
        <v>0</v>
      </c>
      <c r="I86" s="159">
        <f>'Project Model'!I$48*I76</f>
        <v>0</v>
      </c>
      <c r="J86" s="159">
        <f>'Project Model'!J$48*J76</f>
        <v>0</v>
      </c>
      <c r="K86" s="159">
        <f>'Project Model'!K$48*K76</f>
        <v>0</v>
      </c>
      <c r="L86" s="159">
        <f>'Project Model'!L$48*L76</f>
        <v>0</v>
      </c>
      <c r="M86" s="159">
        <f>'Project Model'!M$48*M76</f>
        <v>0</v>
      </c>
      <c r="N86" s="437">
        <f>'Project Model'!N$48*N76</f>
        <v>0</v>
      </c>
      <c r="O86" s="571">
        <f t="shared" si="28"/>
        <v>0</v>
      </c>
      <c r="P86" s="397">
        <v>1</v>
      </c>
      <c r="Q86" s="22"/>
      <c r="R86" s="138"/>
      <c r="S86" s="112"/>
      <c r="T86" s="231">
        <f t="shared" si="29"/>
        <v>0</v>
      </c>
    </row>
    <row r="87" spans="1:20" ht="15" customHeight="1" x14ac:dyDescent="0.25">
      <c r="A87" s="748"/>
      <c r="B87" s="749"/>
      <c r="C87" s="812">
        <f t="shared" si="27"/>
        <v>0</v>
      </c>
      <c r="D87" s="267"/>
      <c r="E87" s="159">
        <f>'Project Model'!E$48*E77</f>
        <v>0</v>
      </c>
      <c r="F87" s="159">
        <f>'Project Model'!F$48*F77</f>
        <v>0</v>
      </c>
      <c r="G87" s="159">
        <f>'Project Model'!G$48*G77</f>
        <v>0</v>
      </c>
      <c r="H87" s="159">
        <f>'Project Model'!H$48*H77</f>
        <v>0</v>
      </c>
      <c r="I87" s="159">
        <f>'Project Model'!I$48*I77</f>
        <v>0</v>
      </c>
      <c r="J87" s="159">
        <f>'Project Model'!J$48*J77</f>
        <v>0</v>
      </c>
      <c r="K87" s="159">
        <f>'Project Model'!K$48*K77</f>
        <v>0</v>
      </c>
      <c r="L87" s="159">
        <f>'Project Model'!L$48*L77</f>
        <v>0</v>
      </c>
      <c r="M87" s="159">
        <f>'Project Model'!M$48*M77</f>
        <v>0</v>
      </c>
      <c r="N87" s="437">
        <f>'Project Model'!N$48*N77</f>
        <v>0</v>
      </c>
      <c r="O87" s="571">
        <f t="shared" si="28"/>
        <v>0</v>
      </c>
      <c r="P87" s="397">
        <v>1</v>
      </c>
      <c r="Q87" s="22"/>
      <c r="R87" s="138"/>
      <c r="S87" s="112"/>
      <c r="T87" s="231">
        <f t="shared" si="29"/>
        <v>0</v>
      </c>
    </row>
    <row r="88" spans="1:20" ht="15" customHeight="1" x14ac:dyDescent="0.25">
      <c r="A88" s="748"/>
      <c r="B88" s="749"/>
      <c r="C88" s="812">
        <f t="shared" si="27"/>
        <v>0</v>
      </c>
      <c r="D88" s="267"/>
      <c r="E88" s="159">
        <f>'Project Model'!E$48*E78</f>
        <v>0</v>
      </c>
      <c r="F88" s="159">
        <f>'Project Model'!F$48*F78</f>
        <v>0</v>
      </c>
      <c r="G88" s="159">
        <f>'Project Model'!G$48*G78</f>
        <v>0</v>
      </c>
      <c r="H88" s="159">
        <f>'Project Model'!H$48*H78</f>
        <v>0</v>
      </c>
      <c r="I88" s="159">
        <f>'Project Model'!I$48*I78</f>
        <v>0</v>
      </c>
      <c r="J88" s="159">
        <f>'Project Model'!J$48*J78</f>
        <v>0</v>
      </c>
      <c r="K88" s="159">
        <f>'Project Model'!K$48*K78</f>
        <v>0</v>
      </c>
      <c r="L88" s="159">
        <f>'Project Model'!L$48*L78</f>
        <v>0</v>
      </c>
      <c r="M88" s="159">
        <f>'Project Model'!M$48*M78</f>
        <v>0</v>
      </c>
      <c r="N88" s="437">
        <f>'Project Model'!N$48*N78</f>
        <v>0</v>
      </c>
      <c r="O88" s="571">
        <f t="shared" si="28"/>
        <v>0</v>
      </c>
      <c r="P88" s="397">
        <v>1</v>
      </c>
      <c r="Q88" s="22"/>
      <c r="R88" s="77"/>
      <c r="S88" s="112"/>
      <c r="T88" s="231">
        <f t="shared" si="29"/>
        <v>0</v>
      </c>
    </row>
    <row r="89" spans="1:20" ht="15" customHeight="1" x14ac:dyDescent="0.25">
      <c r="A89" s="748"/>
      <c r="B89" s="749"/>
      <c r="C89" s="812">
        <f t="shared" si="27"/>
        <v>0</v>
      </c>
      <c r="D89" s="267"/>
      <c r="E89" s="159">
        <f>'Project Model'!E$48*E79</f>
        <v>0</v>
      </c>
      <c r="F89" s="159">
        <f>'Project Model'!F$48*F79</f>
        <v>0</v>
      </c>
      <c r="G89" s="159">
        <f>'Project Model'!G$48*G79</f>
        <v>0</v>
      </c>
      <c r="H89" s="159">
        <f>'Project Model'!H$48*H79</f>
        <v>0</v>
      </c>
      <c r="I89" s="159">
        <f>'Project Model'!I$48*I79</f>
        <v>0</v>
      </c>
      <c r="J89" s="159">
        <f>'Project Model'!J$48*J79</f>
        <v>0</v>
      </c>
      <c r="K89" s="159">
        <f>'Project Model'!K$48*K79</f>
        <v>0</v>
      </c>
      <c r="L89" s="159">
        <f>'Project Model'!L$48*L79</f>
        <v>0</v>
      </c>
      <c r="M89" s="159">
        <f>'Project Model'!M$48*M79</f>
        <v>0</v>
      </c>
      <c r="N89" s="437">
        <f>'Project Model'!N$48*N79</f>
        <v>0</v>
      </c>
      <c r="O89" s="571">
        <f t="shared" si="28"/>
        <v>0</v>
      </c>
      <c r="P89" s="397">
        <v>1</v>
      </c>
      <c r="Q89" s="22"/>
      <c r="R89" s="77"/>
      <c r="S89" s="112"/>
      <c r="T89" s="231">
        <f t="shared" si="29"/>
        <v>0</v>
      </c>
    </row>
    <row r="90" spans="1:20" ht="15" customHeight="1" x14ac:dyDescent="0.25">
      <c r="A90" s="748"/>
      <c r="B90" s="749"/>
      <c r="C90" s="812">
        <f t="shared" si="27"/>
        <v>0</v>
      </c>
      <c r="D90" s="267"/>
      <c r="E90" s="159">
        <f>'Project Model'!E$48*E80</f>
        <v>0</v>
      </c>
      <c r="F90" s="159">
        <f>'Project Model'!F$48*F80</f>
        <v>0</v>
      </c>
      <c r="G90" s="159">
        <f>'Project Model'!G$48*G80</f>
        <v>0</v>
      </c>
      <c r="H90" s="159">
        <f>'Project Model'!H$48*H80</f>
        <v>0</v>
      </c>
      <c r="I90" s="159">
        <f>'Project Model'!I$48*I80</f>
        <v>0</v>
      </c>
      <c r="J90" s="159">
        <f>'Project Model'!J$48*J80</f>
        <v>0</v>
      </c>
      <c r="K90" s="159">
        <f>'Project Model'!K$48*K80</f>
        <v>0</v>
      </c>
      <c r="L90" s="159">
        <f>'Project Model'!L$48*L80</f>
        <v>0</v>
      </c>
      <c r="M90" s="159">
        <f>'Project Model'!M$48*M80</f>
        <v>0</v>
      </c>
      <c r="N90" s="437">
        <f>'Project Model'!N$48*N80</f>
        <v>0</v>
      </c>
      <c r="O90" s="571">
        <f t="shared" si="28"/>
        <v>0</v>
      </c>
      <c r="P90" s="397">
        <v>1</v>
      </c>
      <c r="Q90" s="274"/>
      <c r="R90" s="138"/>
      <c r="S90" s="112"/>
      <c r="T90" s="231">
        <f t="shared" si="29"/>
        <v>0</v>
      </c>
    </row>
    <row r="91" spans="1:20" ht="15" customHeight="1" x14ac:dyDescent="0.25">
      <c r="A91" s="748"/>
      <c r="B91" s="749"/>
      <c r="C91" s="812">
        <f t="shared" si="27"/>
        <v>0</v>
      </c>
      <c r="D91" s="267"/>
      <c r="E91" s="159">
        <f>'Project Model'!E$48*E81</f>
        <v>0</v>
      </c>
      <c r="F91" s="159">
        <f>'Project Model'!F$48*F81</f>
        <v>0</v>
      </c>
      <c r="G91" s="159">
        <f>'Project Model'!G$48*G81</f>
        <v>0</v>
      </c>
      <c r="H91" s="159">
        <f>'Project Model'!H$48*H81</f>
        <v>0</v>
      </c>
      <c r="I91" s="159">
        <f>'Project Model'!I$48*I81</f>
        <v>0</v>
      </c>
      <c r="J91" s="159">
        <f>'Project Model'!J$48*J81</f>
        <v>0</v>
      </c>
      <c r="K91" s="159">
        <f>'Project Model'!K$48*K81</f>
        <v>0</v>
      </c>
      <c r="L91" s="159">
        <f>'Project Model'!L$48*L81</f>
        <v>0</v>
      </c>
      <c r="M91" s="159">
        <f>'Project Model'!M$48*M81</f>
        <v>0</v>
      </c>
      <c r="N91" s="437">
        <f>'Project Model'!N$48*N81</f>
        <v>0</v>
      </c>
      <c r="O91" s="571">
        <f t="shared" si="28"/>
        <v>0</v>
      </c>
      <c r="P91" s="397">
        <v>1</v>
      </c>
      <c r="Q91" s="22"/>
      <c r="R91" s="76"/>
      <c r="S91" s="112"/>
      <c r="T91" s="231">
        <f t="shared" si="29"/>
        <v>0</v>
      </c>
    </row>
    <row r="92" spans="1:20" ht="15" customHeight="1" x14ac:dyDescent="0.25">
      <c r="A92" s="748"/>
      <c r="B92" s="749"/>
      <c r="C92" s="812">
        <f t="shared" si="27"/>
        <v>0</v>
      </c>
      <c r="D92" s="267"/>
      <c r="E92" s="159">
        <f>'Project Model'!E$48*E82</f>
        <v>0</v>
      </c>
      <c r="F92" s="159">
        <f>'Project Model'!F$48*F82</f>
        <v>0</v>
      </c>
      <c r="G92" s="159">
        <f>'Project Model'!G$48*G82</f>
        <v>0</v>
      </c>
      <c r="H92" s="159">
        <f>'Project Model'!H$48*H82</f>
        <v>0</v>
      </c>
      <c r="I92" s="159">
        <f>'Project Model'!I$48*I82</f>
        <v>0</v>
      </c>
      <c r="J92" s="159">
        <f>'Project Model'!J$48*J82</f>
        <v>0</v>
      </c>
      <c r="K92" s="159">
        <f>'Project Model'!K$48*K82</f>
        <v>0</v>
      </c>
      <c r="L92" s="159">
        <f>'Project Model'!L$48*L82</f>
        <v>0</v>
      </c>
      <c r="M92" s="159">
        <f>'Project Model'!M$48*M82</f>
        <v>0</v>
      </c>
      <c r="N92" s="437">
        <f>'Project Model'!N$48*N82</f>
        <v>0</v>
      </c>
      <c r="O92" s="571">
        <f t="shared" si="28"/>
        <v>0</v>
      </c>
      <c r="P92" s="397">
        <v>1</v>
      </c>
      <c r="Q92" s="22"/>
      <c r="R92" s="78"/>
      <c r="S92" s="112"/>
      <c r="T92" s="231">
        <f t="shared" si="29"/>
        <v>0</v>
      </c>
    </row>
    <row r="93" spans="1:20" ht="15" customHeight="1" x14ac:dyDescent="0.25">
      <c r="A93" s="748"/>
      <c r="B93" s="749"/>
      <c r="C93" s="757" t="s">
        <v>346</v>
      </c>
      <c r="D93" s="20"/>
      <c r="E93" s="162"/>
      <c r="F93" s="1"/>
      <c r="G93" s="1"/>
      <c r="H93" s="1"/>
      <c r="I93" s="1"/>
      <c r="J93" s="1"/>
      <c r="K93" s="1"/>
      <c r="L93" s="1"/>
      <c r="M93" s="1"/>
      <c r="N93" s="438"/>
      <c r="O93" s="571">
        <f t="shared" si="28"/>
        <v>0</v>
      </c>
      <c r="P93" s="397">
        <v>1</v>
      </c>
      <c r="Q93" s="22"/>
      <c r="R93" s="79"/>
      <c r="S93" s="112"/>
      <c r="T93" s="231">
        <f>O93*S93</f>
        <v>0</v>
      </c>
    </row>
    <row r="94" spans="1:20" ht="15" customHeight="1" thickBot="1" x14ac:dyDescent="0.3">
      <c r="A94" s="748"/>
      <c r="B94" s="749"/>
      <c r="C94" s="757" t="s">
        <v>348</v>
      </c>
      <c r="D94" s="790"/>
      <c r="E94" s="813"/>
      <c r="F94" s="284"/>
      <c r="G94" s="284"/>
      <c r="H94" s="284"/>
      <c r="I94" s="284"/>
      <c r="J94" s="284"/>
      <c r="K94" s="284"/>
      <c r="L94" s="284"/>
      <c r="M94" s="284"/>
      <c r="N94" s="791"/>
      <c r="O94" s="814">
        <f t="shared" si="28"/>
        <v>0</v>
      </c>
      <c r="P94" s="559">
        <v>1</v>
      </c>
      <c r="Q94" s="22"/>
      <c r="R94" s="79"/>
      <c r="S94" s="113"/>
      <c r="T94" s="231">
        <f t="shared" si="29"/>
        <v>0</v>
      </c>
    </row>
    <row r="95" spans="1:20" ht="16.5" thickBot="1" x14ac:dyDescent="0.3">
      <c r="A95" s="748"/>
      <c r="B95" s="407" t="s">
        <v>56</v>
      </c>
      <c r="D95" s="127"/>
      <c r="N95"/>
      <c r="O95" s="753"/>
      <c r="P95" s="807"/>
      <c r="Q95" s="747"/>
      <c r="R95" s="179"/>
      <c r="S95" s="137"/>
      <c r="T95" s="231"/>
    </row>
    <row r="96" spans="1:20" ht="15" customHeight="1" thickBot="1" x14ac:dyDescent="0.3">
      <c r="A96" s="748"/>
      <c r="B96" s="749"/>
      <c r="C96" s="765" t="s">
        <v>57</v>
      </c>
      <c r="D96" s="802" t="s">
        <v>53</v>
      </c>
      <c r="E96" s="768">
        <f t="shared" ref="E96:N96" si="30">SUMPRODUCT(E$85:E$94,$Q$85:$Q$94,$P$85:$P$94)*E$3</f>
        <v>0</v>
      </c>
      <c r="F96" s="768">
        <f t="shared" si="30"/>
        <v>0</v>
      </c>
      <c r="G96" s="768">
        <f t="shared" si="30"/>
        <v>0</v>
      </c>
      <c r="H96" s="768">
        <f t="shared" si="30"/>
        <v>0</v>
      </c>
      <c r="I96" s="768">
        <f t="shared" si="30"/>
        <v>0</v>
      </c>
      <c r="J96" s="768">
        <f t="shared" si="30"/>
        <v>0</v>
      </c>
      <c r="K96" s="768">
        <f t="shared" si="30"/>
        <v>0</v>
      </c>
      <c r="L96" s="768">
        <f t="shared" si="30"/>
        <v>0</v>
      </c>
      <c r="M96" s="768">
        <f t="shared" si="30"/>
        <v>0</v>
      </c>
      <c r="N96" s="816">
        <f t="shared" si="30"/>
        <v>0</v>
      </c>
      <c r="O96" s="770">
        <f>SUM(E96:N96)</f>
        <v>0</v>
      </c>
      <c r="P96" s="177"/>
      <c r="Q96" s="270"/>
      <c r="R96" s="179"/>
      <c r="S96" s="100"/>
      <c r="T96" s="231">
        <f t="shared" si="29"/>
        <v>0</v>
      </c>
    </row>
    <row r="97" spans="1:20" ht="15" customHeight="1" thickBot="1" x14ac:dyDescent="0.3">
      <c r="A97" s="748"/>
      <c r="B97" s="749"/>
      <c r="C97" s="817" t="s">
        <v>63</v>
      </c>
      <c r="D97" s="73" t="s">
        <v>59</v>
      </c>
      <c r="E97" s="145">
        <f t="shared" ref="E97:N97" si="31">SUMPRODUCT(E$85:E$94,$R$85:$R$94,$P$85:$P$94)*E$3</f>
        <v>0</v>
      </c>
      <c r="F97" s="145">
        <f t="shared" si="31"/>
        <v>0</v>
      </c>
      <c r="G97" s="145">
        <f t="shared" si="31"/>
        <v>0</v>
      </c>
      <c r="H97" s="145">
        <f t="shared" si="31"/>
        <v>0</v>
      </c>
      <c r="I97" s="145">
        <f t="shared" si="31"/>
        <v>0</v>
      </c>
      <c r="J97" s="145">
        <f t="shared" si="31"/>
        <v>0</v>
      </c>
      <c r="K97" s="145">
        <f t="shared" si="31"/>
        <v>0</v>
      </c>
      <c r="L97" s="145">
        <f t="shared" si="31"/>
        <v>0</v>
      </c>
      <c r="M97" s="145">
        <f t="shared" si="31"/>
        <v>0</v>
      </c>
      <c r="N97" s="567">
        <f t="shared" si="31"/>
        <v>0</v>
      </c>
      <c r="O97" s="572">
        <f>SUM(E97:N97)</f>
        <v>0</v>
      </c>
      <c r="P97" s="167"/>
      <c r="Q97" s="165"/>
      <c r="R97" s="80"/>
      <c r="S97" s="112"/>
      <c r="T97" s="231">
        <f>O97*S97</f>
        <v>0</v>
      </c>
    </row>
    <row r="98" spans="1:20" ht="15" customHeight="1" x14ac:dyDescent="0.25">
      <c r="A98" s="748"/>
      <c r="B98" s="749"/>
      <c r="C98" s="818" t="s">
        <v>64</v>
      </c>
      <c r="D98" s="103" t="s">
        <v>61</v>
      </c>
      <c r="E98" s="275"/>
      <c r="F98" s="12"/>
      <c r="G98" s="12"/>
      <c r="H98" s="12"/>
      <c r="I98" s="12"/>
      <c r="J98" s="12"/>
      <c r="K98" s="12"/>
      <c r="L98" s="12"/>
      <c r="M98" s="12"/>
      <c r="N98" s="568"/>
      <c r="O98" s="573">
        <f>SUM(E98:N98)</f>
        <v>0</v>
      </c>
      <c r="P98" s="173"/>
      <c r="Q98" s="102"/>
      <c r="R98" s="152"/>
      <c r="S98" s="292"/>
      <c r="T98" s="231">
        <f>O98*S98</f>
        <v>0</v>
      </c>
    </row>
    <row r="99" spans="1:20" ht="15" customHeight="1" x14ac:dyDescent="0.25">
      <c r="A99" s="748"/>
      <c r="B99" s="749"/>
      <c r="C99" s="818" t="s">
        <v>65</v>
      </c>
      <c r="D99" s="103" t="s">
        <v>61</v>
      </c>
      <c r="E99" s="146">
        <f t="shared" ref="E99:N99" si="32">SUMPRODUCT(E$85:E$94,$S$85:$S$94,$P$85:$P$94)*E$3</f>
        <v>0</v>
      </c>
      <c r="F99" s="146">
        <f t="shared" si="32"/>
        <v>0</v>
      </c>
      <c r="G99" s="146">
        <f t="shared" si="32"/>
        <v>0</v>
      </c>
      <c r="H99" s="146">
        <f t="shared" si="32"/>
        <v>0</v>
      </c>
      <c r="I99" s="146">
        <f t="shared" si="32"/>
        <v>0</v>
      </c>
      <c r="J99" s="146">
        <f t="shared" si="32"/>
        <v>0</v>
      </c>
      <c r="K99" s="146">
        <f t="shared" si="32"/>
        <v>0</v>
      </c>
      <c r="L99" s="146">
        <f t="shared" si="32"/>
        <v>0</v>
      </c>
      <c r="M99" s="146">
        <f t="shared" si="32"/>
        <v>0</v>
      </c>
      <c r="N99" s="569">
        <f t="shared" si="32"/>
        <v>0</v>
      </c>
      <c r="O99" s="573">
        <f>SUM(E99:N99)</f>
        <v>0</v>
      </c>
      <c r="P99" s="173"/>
      <c r="Q99" s="102"/>
      <c r="R99" s="102"/>
      <c r="S99" s="100"/>
    </row>
    <row r="100" spans="1:20" ht="15" customHeight="1" thickBot="1" x14ac:dyDescent="0.3">
      <c r="A100" s="748"/>
      <c r="B100" s="749"/>
      <c r="C100" s="774" t="s">
        <v>66</v>
      </c>
      <c r="D100" s="104" t="s">
        <v>61</v>
      </c>
      <c r="E100" s="114">
        <f t="shared" ref="E100:N100" si="33">E98+E99</f>
        <v>0</v>
      </c>
      <c r="F100" s="114">
        <f t="shared" si="33"/>
        <v>0</v>
      </c>
      <c r="G100" s="114">
        <f t="shared" si="33"/>
        <v>0</v>
      </c>
      <c r="H100" s="114">
        <f t="shared" si="33"/>
        <v>0</v>
      </c>
      <c r="I100" s="114">
        <f t="shared" si="33"/>
        <v>0</v>
      </c>
      <c r="J100" s="114">
        <f t="shared" si="33"/>
        <v>0</v>
      </c>
      <c r="K100" s="114">
        <f>K98+K99</f>
        <v>0</v>
      </c>
      <c r="L100" s="114">
        <f>L98+L99</f>
        <v>0</v>
      </c>
      <c r="M100" s="114">
        <f t="shared" si="33"/>
        <v>0</v>
      </c>
      <c r="N100" s="570">
        <f t="shared" si="33"/>
        <v>0</v>
      </c>
      <c r="O100" s="574">
        <f>SUM(E100:N100)</f>
        <v>0</v>
      </c>
      <c r="P100" s="174"/>
      <c r="Q100" s="106"/>
      <c r="R100" s="106"/>
      <c r="S100" s="101"/>
    </row>
    <row r="101" spans="1:20" ht="15" customHeight="1" x14ac:dyDescent="0.25">
      <c r="B101" s="3"/>
      <c r="C101" s="3"/>
      <c r="D101" s="18"/>
      <c r="N101"/>
      <c r="P101" s="18"/>
    </row>
    <row r="102" spans="1:20" ht="15" customHeight="1" thickBot="1" x14ac:dyDescent="0.3">
      <c r="A102" s="739" t="s">
        <v>332</v>
      </c>
      <c r="B102" s="3"/>
      <c r="C102" s="3"/>
      <c r="D102" s="18"/>
      <c r="N102"/>
      <c r="P102" s="18"/>
    </row>
    <row r="103" spans="1:20" ht="15" customHeight="1" thickBot="1" x14ac:dyDescent="0.3">
      <c r="A103" s="717"/>
      <c r="B103" s="717"/>
      <c r="C103" s="819" t="s">
        <v>67</v>
      </c>
      <c r="D103" s="149" t="s">
        <v>23</v>
      </c>
      <c r="E103" s="147"/>
      <c r="F103" s="147"/>
      <c r="G103" s="147"/>
      <c r="H103" s="147"/>
      <c r="I103" s="147"/>
      <c r="J103" s="147"/>
      <c r="K103" s="147"/>
      <c r="L103" s="147"/>
      <c r="M103" s="147"/>
      <c r="N103" s="148"/>
      <c r="O103" s="455">
        <f>SUM(E103:N103)</f>
        <v>0</v>
      </c>
      <c r="Q103" s="314" t="s">
        <v>68</v>
      </c>
      <c r="R103" s="312"/>
      <c r="S103" s="312"/>
      <c r="T103" s="315"/>
    </row>
    <row r="104" spans="1:20" x14ac:dyDescent="0.25">
      <c r="A104" s="717"/>
      <c r="B104" s="717"/>
      <c r="C104" s="820" t="s">
        <v>69</v>
      </c>
      <c r="D104" s="19" t="s">
        <v>29</v>
      </c>
      <c r="E104" s="12"/>
      <c r="F104" s="12"/>
      <c r="G104" s="12"/>
      <c r="H104" s="12"/>
      <c r="I104" s="12"/>
      <c r="J104" s="12"/>
      <c r="K104" s="12"/>
      <c r="L104" s="12"/>
      <c r="M104" s="12"/>
      <c r="N104" s="141"/>
      <c r="O104" s="456">
        <f>SUM(E104:N104)</f>
        <v>0</v>
      </c>
      <c r="Q104" s="835" t="s">
        <v>70</v>
      </c>
      <c r="R104" s="836"/>
      <c r="S104" s="836"/>
      <c r="T104" s="837"/>
    </row>
    <row r="105" spans="1:20" x14ac:dyDescent="0.25">
      <c r="A105" s="717"/>
      <c r="B105" s="717"/>
      <c r="C105" s="773" t="s">
        <v>71</v>
      </c>
      <c r="D105" s="103" t="s">
        <v>20</v>
      </c>
      <c r="E105" s="12"/>
      <c r="F105" s="12"/>
      <c r="G105" s="12"/>
      <c r="H105" s="12"/>
      <c r="I105" s="12"/>
      <c r="J105" s="12">
        <v>0</v>
      </c>
      <c r="K105" s="12">
        <v>0</v>
      </c>
      <c r="L105" s="12"/>
      <c r="M105" s="12"/>
      <c r="N105" s="141"/>
      <c r="O105" s="457">
        <f>SUM(E105:N105)</f>
        <v>0</v>
      </c>
      <c r="Q105" s="838"/>
      <c r="R105" s="839"/>
      <c r="S105" s="839"/>
      <c r="T105" s="840"/>
    </row>
    <row r="106" spans="1:20" x14ac:dyDescent="0.25">
      <c r="A106" s="717"/>
      <c r="B106" s="717"/>
      <c r="C106" s="773" t="s">
        <v>72</v>
      </c>
      <c r="D106" s="103" t="s">
        <v>20</v>
      </c>
      <c r="E106" s="12"/>
      <c r="F106" s="12"/>
      <c r="G106" s="12"/>
      <c r="H106" s="12"/>
      <c r="I106" s="12"/>
      <c r="J106" s="12"/>
      <c r="K106" s="12"/>
      <c r="L106" s="12"/>
      <c r="M106" s="12"/>
      <c r="N106" s="141"/>
      <c r="O106" s="457">
        <f>SUM(E106:N106)</f>
        <v>0</v>
      </c>
      <c r="Q106" s="838"/>
      <c r="R106" s="839"/>
      <c r="S106" s="839"/>
      <c r="T106" s="840"/>
    </row>
    <row r="107" spans="1:20" ht="15.75" thickBot="1" x14ac:dyDescent="0.3">
      <c r="A107" s="717"/>
      <c r="B107" s="717"/>
      <c r="C107" s="774" t="s">
        <v>73</v>
      </c>
      <c r="D107" s="104" t="s">
        <v>20</v>
      </c>
      <c r="E107" s="114">
        <f t="shared" ref="E107:N107" si="34">(E105-E106)*E$3</f>
        <v>0</v>
      </c>
      <c r="F107" s="114">
        <f t="shared" si="34"/>
        <v>0</v>
      </c>
      <c r="G107" s="114">
        <f t="shared" si="34"/>
        <v>0</v>
      </c>
      <c r="H107" s="114">
        <f t="shared" si="34"/>
        <v>0</v>
      </c>
      <c r="I107" s="114">
        <f t="shared" si="34"/>
        <v>0</v>
      </c>
      <c r="J107" s="114">
        <f t="shared" si="34"/>
        <v>0</v>
      </c>
      <c r="K107" s="114">
        <f>(K105-K106)*K$3</f>
        <v>0</v>
      </c>
      <c r="L107" s="114">
        <f>(L105-L106)*L$3</f>
        <v>0</v>
      </c>
      <c r="M107" s="114">
        <f t="shared" si="34"/>
        <v>0</v>
      </c>
      <c r="N107" s="263">
        <f t="shared" si="34"/>
        <v>0</v>
      </c>
      <c r="O107" s="458">
        <f>SUM(E107:N107)</f>
        <v>0</v>
      </c>
      <c r="Q107" s="841"/>
      <c r="R107" s="842"/>
      <c r="S107" s="842"/>
      <c r="T107" s="843"/>
    </row>
    <row r="108" spans="1:20" ht="15" customHeight="1" x14ac:dyDescent="0.25">
      <c r="D108" s="18"/>
      <c r="N108"/>
    </row>
    <row r="109" spans="1:20" ht="21.75" thickBot="1" x14ac:dyDescent="0.3">
      <c r="A109" s="739" t="s">
        <v>333</v>
      </c>
      <c r="D109" s="18"/>
      <c r="N109"/>
    </row>
    <row r="110" spans="1:20" ht="15" customHeight="1" x14ac:dyDescent="0.25">
      <c r="A110" s="717"/>
      <c r="B110" s="717"/>
      <c r="C110" s="821" t="s">
        <v>74</v>
      </c>
      <c r="D110" s="149" t="s">
        <v>53</v>
      </c>
      <c r="E110" s="401">
        <f t="shared" ref="E110:N110" si="35">E$96-E$69</f>
        <v>0</v>
      </c>
      <c r="F110" s="401">
        <f t="shared" si="35"/>
        <v>0</v>
      </c>
      <c r="G110" s="401">
        <f t="shared" si="35"/>
        <v>0</v>
      </c>
      <c r="H110" s="401">
        <f t="shared" si="35"/>
        <v>0</v>
      </c>
      <c r="I110" s="401">
        <f t="shared" si="35"/>
        <v>0</v>
      </c>
      <c r="J110" s="401">
        <f t="shared" si="35"/>
        <v>0</v>
      </c>
      <c r="K110" s="401">
        <f>K$96-K$69</f>
        <v>0</v>
      </c>
      <c r="L110" s="401">
        <f>L$96-L$69</f>
        <v>0</v>
      </c>
      <c r="M110" s="401">
        <f t="shared" si="35"/>
        <v>0</v>
      </c>
      <c r="N110" s="576">
        <f t="shared" si="35"/>
        <v>0</v>
      </c>
      <c r="O110" s="580">
        <f>SUM(E110:N110)</f>
        <v>0</v>
      </c>
    </row>
    <row r="111" spans="1:20" ht="14.65" customHeight="1" x14ac:dyDescent="0.25">
      <c r="A111" s="717"/>
      <c r="B111" s="717"/>
      <c r="C111" s="262" t="s">
        <v>75</v>
      </c>
      <c r="D111" s="19" t="s">
        <v>59</v>
      </c>
      <c r="E111" s="575">
        <f t="shared" ref="E111:N111" si="36">E97-E70</f>
        <v>0</v>
      </c>
      <c r="F111" s="575">
        <f t="shared" si="36"/>
        <v>0</v>
      </c>
      <c r="G111" s="575">
        <f t="shared" si="36"/>
        <v>0</v>
      </c>
      <c r="H111" s="575">
        <f t="shared" si="36"/>
        <v>0</v>
      </c>
      <c r="I111" s="575">
        <f t="shared" si="36"/>
        <v>0</v>
      </c>
      <c r="J111" s="575">
        <f t="shared" si="36"/>
        <v>0</v>
      </c>
      <c r="K111" s="575">
        <f>K97-K70</f>
        <v>0</v>
      </c>
      <c r="L111" s="575">
        <f>L97-L70</f>
        <v>0</v>
      </c>
      <c r="M111" s="575">
        <f t="shared" si="36"/>
        <v>0</v>
      </c>
      <c r="N111" s="577">
        <f t="shared" si="36"/>
        <v>0</v>
      </c>
      <c r="O111" s="581">
        <f>SUM(E111:N111)</f>
        <v>0</v>
      </c>
    </row>
    <row r="112" spans="1:20" x14ac:dyDescent="0.25">
      <c r="A112" s="717"/>
      <c r="B112" s="717"/>
      <c r="C112" s="822" t="s">
        <v>76</v>
      </c>
      <c r="D112" s="103" t="s">
        <v>61</v>
      </c>
      <c r="E112" s="115">
        <f t="shared" ref="E112:N112" si="37">E100-E71</f>
        <v>0</v>
      </c>
      <c r="F112" s="115">
        <f t="shared" si="37"/>
        <v>0</v>
      </c>
      <c r="G112" s="115">
        <f t="shared" si="37"/>
        <v>0</v>
      </c>
      <c r="H112" s="115">
        <f t="shared" si="37"/>
        <v>0</v>
      </c>
      <c r="I112" s="115">
        <f t="shared" si="37"/>
        <v>0</v>
      </c>
      <c r="J112" s="115">
        <f t="shared" si="37"/>
        <v>0</v>
      </c>
      <c r="K112" s="115">
        <f>K100-K71</f>
        <v>0</v>
      </c>
      <c r="L112" s="115">
        <f>L100-L71</f>
        <v>0</v>
      </c>
      <c r="M112" s="115">
        <f t="shared" si="37"/>
        <v>0</v>
      </c>
      <c r="N112" s="578">
        <f t="shared" si="37"/>
        <v>0</v>
      </c>
      <c r="O112" s="573">
        <f>SUM(E112:N112)</f>
        <v>0</v>
      </c>
    </row>
    <row r="113" spans="1:24" x14ac:dyDescent="0.25">
      <c r="A113" s="717"/>
      <c r="B113" s="717"/>
      <c r="C113" s="822" t="s">
        <v>77</v>
      </c>
      <c r="D113" s="103" t="s">
        <v>20</v>
      </c>
      <c r="E113" s="115">
        <f t="shared" ref="E113:M113" si="38">E36-E107</f>
        <v>0</v>
      </c>
      <c r="F113" s="115">
        <f t="shared" si="38"/>
        <v>0</v>
      </c>
      <c r="G113" s="115">
        <f t="shared" si="38"/>
        <v>0</v>
      </c>
      <c r="H113" s="115">
        <f t="shared" si="38"/>
        <v>0</v>
      </c>
      <c r="I113" s="115">
        <f t="shared" si="38"/>
        <v>0</v>
      </c>
      <c r="J113" s="115">
        <f t="shared" si="38"/>
        <v>0</v>
      </c>
      <c r="K113" s="115">
        <f>K36-K107</f>
        <v>0</v>
      </c>
      <c r="L113" s="115">
        <f>L36-L107</f>
        <v>0</v>
      </c>
      <c r="M113" s="115">
        <f t="shared" si="38"/>
        <v>0</v>
      </c>
      <c r="N113" s="578">
        <f>N36+N107</f>
        <v>0</v>
      </c>
      <c r="O113" s="573">
        <f>SUM(E113:N113)</f>
        <v>0</v>
      </c>
    </row>
    <row r="114" spans="1:24" ht="15.75" thickBot="1" x14ac:dyDescent="0.3">
      <c r="A114" s="717"/>
      <c r="B114" s="717"/>
      <c r="C114" s="823" t="s">
        <v>78</v>
      </c>
      <c r="D114" s="104" t="s">
        <v>36</v>
      </c>
      <c r="E114" s="255">
        <f t="shared" ref="E114:O114" si="39">IFERROR(E112/E36,0)</f>
        <v>0</v>
      </c>
      <c r="F114" s="255">
        <f t="shared" si="39"/>
        <v>0</v>
      </c>
      <c r="G114" s="255">
        <f t="shared" si="39"/>
        <v>0</v>
      </c>
      <c r="H114" s="255">
        <f t="shared" si="39"/>
        <v>0</v>
      </c>
      <c r="I114" s="255">
        <f t="shared" si="39"/>
        <v>0</v>
      </c>
      <c r="J114" s="255">
        <f t="shared" si="39"/>
        <v>0</v>
      </c>
      <c r="K114" s="255">
        <f>IFERROR(K112/K36,0)</f>
        <v>0</v>
      </c>
      <c r="L114" s="255">
        <f>IFERROR(L112/L36,0)</f>
        <v>0</v>
      </c>
      <c r="M114" s="255">
        <f t="shared" si="39"/>
        <v>0</v>
      </c>
      <c r="N114" s="579">
        <f t="shared" si="39"/>
        <v>0</v>
      </c>
      <c r="O114" s="582">
        <f t="shared" si="39"/>
        <v>0</v>
      </c>
    </row>
    <row r="115" spans="1:24" ht="15" customHeight="1" x14ac:dyDescent="0.25"/>
    <row r="117" spans="1:24" ht="15" customHeight="1" x14ac:dyDescent="0.25">
      <c r="X117" s="75"/>
    </row>
    <row r="118" spans="1:24" ht="15" customHeight="1" x14ac:dyDescent="0.25"/>
    <row r="119" spans="1:24" ht="15" customHeight="1" x14ac:dyDescent="0.25"/>
    <row r="120" spans="1:24" ht="15" customHeight="1" x14ac:dyDescent="0.25"/>
    <row r="121" spans="1:24" ht="15" customHeight="1" x14ac:dyDescent="0.25"/>
    <row r="122" spans="1:24" ht="15" customHeight="1" x14ac:dyDescent="0.25"/>
    <row r="123" spans="1:24" ht="15" customHeight="1" x14ac:dyDescent="0.25"/>
    <row r="124" spans="1:24" ht="15" customHeight="1" x14ac:dyDescent="0.25"/>
    <row r="125" spans="1:24" ht="15" customHeight="1" x14ac:dyDescent="0.25"/>
    <row r="126" spans="1:24" ht="15" customHeight="1" x14ac:dyDescent="0.25"/>
    <row r="127" spans="1:24" ht="15" customHeight="1" x14ac:dyDescent="0.25"/>
    <row r="128" spans="1:24"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68" spans="14:14" x14ac:dyDescent="0.25">
      <c r="N168"/>
    </row>
    <row r="169" spans="14:14" x14ac:dyDescent="0.25">
      <c r="N169"/>
    </row>
    <row r="170" spans="14:14" x14ac:dyDescent="0.25">
      <c r="N170"/>
    </row>
    <row r="171" spans="14:14" x14ac:dyDescent="0.25">
      <c r="N171"/>
    </row>
  </sheetData>
  <mergeCells count="3">
    <mergeCell ref="B30:B38"/>
    <mergeCell ref="Q104:T107"/>
    <mergeCell ref="A2:C2"/>
  </mergeCells>
  <phoneticPr fontId="7" type="noConversion"/>
  <conditionalFormatting sqref="E96:O97 E99:O100 E107:O107">
    <cfRule type="expression" dxfId="16" priority="17">
      <formula>NOT(_xlfn.ISFORMULA(E96))</formula>
    </cfRule>
  </conditionalFormatting>
  <conditionalFormatting sqref="O3 O6:O20 O22:O28 O52:O58 O60:O67 E69:O71 O75:O83 O85:O94 O96:O100 O103:O107 E110:O114 E30:O38">
    <cfRule type="expression" dxfId="15" priority="1">
      <formula>NOT(_xlfn.ISFORMULA(E3))</formula>
    </cfRule>
  </conditionalFormatting>
  <pageMargins left="0.25" right="0.25" top="0.75" bottom="0.75" header="0.3" footer="0.3"/>
  <pageSetup paperSize="8" scale="81" fitToHeight="0" orientation="landscape" r:id="rId1"/>
  <headerFooter>
    <oddHeader>&amp;C&amp;"Calibri"&amp;10&amp;KFF0000 OFFICIAL&amp;1#_x000D_</oddHead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F8A71-47AC-4DC5-8899-9F076E3F083C}">
  <sheetPr codeName="Sheet11"/>
  <dimension ref="A1:BM57"/>
  <sheetViews>
    <sheetView topLeftCell="A5" zoomScale="60" zoomScaleNormal="60" workbookViewId="0">
      <selection activeCell="K62" sqref="K62"/>
    </sheetView>
  </sheetViews>
  <sheetFormatPr defaultRowHeight="15" outlineLevelRow="1" outlineLevelCol="1" x14ac:dyDescent="0.25"/>
  <cols>
    <col min="1" max="1" width="9.85546875" customWidth="1"/>
    <col min="2" max="2" width="29.140625" customWidth="1" outlineLevel="1"/>
    <col min="3" max="3" width="8.7109375" customWidth="1" outlineLevel="1"/>
    <col min="4" max="4" width="10.7109375" customWidth="1" outlineLevel="1"/>
    <col min="5" max="5" width="13.7109375" customWidth="1" outlineLevel="1"/>
    <col min="6" max="6" width="11.5703125" customWidth="1" outlineLevel="1"/>
    <col min="7" max="7" width="10" customWidth="1" outlineLevel="1"/>
    <col min="8" max="9" width="8.7109375" customWidth="1" outlineLevel="1"/>
    <col min="10" max="10" width="4" customWidth="1" outlineLevel="1"/>
    <col min="11" max="11" width="36" bestFit="1" customWidth="1"/>
    <col min="12" max="12" width="8.7109375" style="18" customWidth="1"/>
    <col min="13" max="13" width="12.42578125" bestFit="1" customWidth="1"/>
    <col min="14" max="16" width="11.5703125" bestFit="1" customWidth="1"/>
    <col min="17" max="17" width="12" customWidth="1"/>
    <col min="18" max="22" width="11.42578125" bestFit="1" customWidth="1"/>
    <col min="23" max="23" width="12.28515625" customWidth="1"/>
    <col min="24" max="24" width="12.42578125" customWidth="1"/>
    <col min="25" max="33" width="11.42578125" bestFit="1" customWidth="1"/>
    <col min="34" max="65" width="11.140625" customWidth="1"/>
  </cols>
  <sheetData>
    <row r="1" spans="1:65" ht="24" customHeight="1" thickBot="1" x14ac:dyDescent="0.3">
      <c r="A1" s="667">
        <v>0</v>
      </c>
      <c r="B1" s="668" t="s">
        <v>79</v>
      </c>
      <c r="C1" s="849" t="s">
        <v>80</v>
      </c>
      <c r="D1" s="849"/>
      <c r="E1" s="849"/>
      <c r="F1" s="849"/>
      <c r="G1" s="484" t="s">
        <v>81</v>
      </c>
      <c r="H1" s="850" t="s">
        <v>82</v>
      </c>
      <c r="I1" s="851"/>
      <c r="J1" s="406"/>
      <c r="K1" s="673" t="s">
        <v>83</v>
      </c>
      <c r="L1" s="674"/>
      <c r="M1" s="675">
        <f>0</f>
        <v>0</v>
      </c>
      <c r="N1" s="676">
        <v>1</v>
      </c>
      <c r="O1" s="676">
        <v>2</v>
      </c>
      <c r="P1" s="676">
        <v>3</v>
      </c>
      <c r="Q1" s="676">
        <v>4</v>
      </c>
      <c r="R1" s="676">
        <v>5</v>
      </c>
      <c r="S1" s="676">
        <v>6</v>
      </c>
      <c r="T1" s="676">
        <v>7</v>
      </c>
      <c r="U1" s="676">
        <v>8</v>
      </c>
      <c r="V1" s="676">
        <v>9</v>
      </c>
      <c r="W1" s="676">
        <v>10</v>
      </c>
      <c r="X1" s="676">
        <v>11</v>
      </c>
      <c r="Y1" s="676">
        <v>12</v>
      </c>
      <c r="Z1" s="676">
        <v>13</v>
      </c>
      <c r="AA1" s="676">
        <v>14</v>
      </c>
      <c r="AB1" s="676">
        <v>15</v>
      </c>
      <c r="AC1" s="676">
        <v>16</v>
      </c>
      <c r="AD1" s="676">
        <v>17</v>
      </c>
      <c r="AE1" s="676">
        <v>18</v>
      </c>
      <c r="AF1" s="676">
        <v>19</v>
      </c>
      <c r="AG1" s="676">
        <v>20</v>
      </c>
      <c r="AH1" s="676">
        <v>21</v>
      </c>
      <c r="AI1" s="676">
        <v>22</v>
      </c>
      <c r="AJ1" s="676">
        <v>23</v>
      </c>
      <c r="AK1" s="676">
        <v>24</v>
      </c>
      <c r="AL1" s="676">
        <v>25</v>
      </c>
      <c r="AM1" s="676">
        <v>26</v>
      </c>
      <c r="AN1" s="676">
        <v>27</v>
      </c>
      <c r="AO1" s="676">
        <v>28</v>
      </c>
      <c r="AP1" s="676">
        <v>29</v>
      </c>
      <c r="AQ1" s="676">
        <v>30</v>
      </c>
      <c r="AR1" s="676">
        <v>31</v>
      </c>
      <c r="AS1" s="676">
        <v>32</v>
      </c>
      <c r="AT1" s="676">
        <v>33</v>
      </c>
      <c r="AU1" s="676">
        <v>34</v>
      </c>
      <c r="AV1" s="676">
        <v>35</v>
      </c>
      <c r="AW1" s="676">
        <v>36</v>
      </c>
      <c r="AX1" s="676">
        <v>37</v>
      </c>
      <c r="AY1" s="676">
        <v>38</v>
      </c>
      <c r="AZ1" s="676">
        <v>39</v>
      </c>
      <c r="BA1" s="676">
        <v>40</v>
      </c>
      <c r="BB1" s="676">
        <v>41</v>
      </c>
      <c r="BC1" s="676">
        <v>42</v>
      </c>
      <c r="BD1" s="676">
        <v>43</v>
      </c>
      <c r="BE1" s="676">
        <v>44</v>
      </c>
      <c r="BF1" s="676">
        <v>45</v>
      </c>
      <c r="BG1" s="676">
        <v>46</v>
      </c>
      <c r="BH1" s="676">
        <v>47</v>
      </c>
      <c r="BI1" s="676">
        <v>48</v>
      </c>
      <c r="BJ1" s="676">
        <v>49</v>
      </c>
      <c r="BK1" s="676">
        <v>50</v>
      </c>
      <c r="BL1" s="676">
        <v>51</v>
      </c>
      <c r="BM1" s="676">
        <v>52</v>
      </c>
    </row>
    <row r="2" spans="1:65" ht="15.75" x14ac:dyDescent="0.25">
      <c r="A2" s="669">
        <f>DATE(YEAR(Assumptions!$F$9)-(MONTH(Assumptions!$F$9)&lt;Assumptions!$F$10), Assumptions!$F$10, 1)</f>
        <v>46204</v>
      </c>
      <c r="B2" s="670" t="s">
        <v>84</v>
      </c>
      <c r="C2" s="845" t="s">
        <v>85</v>
      </c>
      <c r="D2" s="858" t="s">
        <v>86</v>
      </c>
      <c r="E2" s="858" t="s">
        <v>87</v>
      </c>
      <c r="F2" s="860" t="s">
        <v>88</v>
      </c>
      <c r="G2" s="862" t="s">
        <v>89</v>
      </c>
      <c r="H2" s="845" t="s">
        <v>90</v>
      </c>
      <c r="I2" s="847" t="s">
        <v>91</v>
      </c>
      <c r="J2" s="497"/>
      <c r="K2" s="503" t="s">
        <v>92</v>
      </c>
      <c r="L2" s="504"/>
      <c r="M2" s="388">
        <f>EDATE($A$2-1,12*($A$1+1))</f>
        <v>46568</v>
      </c>
      <c r="N2" s="320">
        <f t="dataTable" ref="N2:BM45" dt2D="0" dtr="1" r1="A1"/>
        <v>46934</v>
      </c>
      <c r="O2" s="320">
        <v>47299</v>
      </c>
      <c r="P2" s="320">
        <v>47664</v>
      </c>
      <c r="Q2" s="320">
        <v>48029</v>
      </c>
      <c r="R2" s="320">
        <v>48395</v>
      </c>
      <c r="S2" s="320">
        <v>48760</v>
      </c>
      <c r="T2" s="320">
        <v>49125</v>
      </c>
      <c r="U2" s="320">
        <v>49490</v>
      </c>
      <c r="V2" s="320">
        <v>49856</v>
      </c>
      <c r="W2" s="320">
        <v>50221</v>
      </c>
      <c r="X2" s="320">
        <v>50586</v>
      </c>
      <c r="Y2" s="320">
        <v>50951</v>
      </c>
      <c r="Z2" s="320">
        <v>51317</v>
      </c>
      <c r="AA2" s="320">
        <v>51682</v>
      </c>
      <c r="AB2" s="320">
        <v>52047</v>
      </c>
      <c r="AC2" s="320">
        <v>52412</v>
      </c>
      <c r="AD2" s="320">
        <v>52778</v>
      </c>
      <c r="AE2" s="320">
        <v>53143</v>
      </c>
      <c r="AF2" s="320">
        <v>53508</v>
      </c>
      <c r="AG2" s="320">
        <v>53873</v>
      </c>
      <c r="AH2" s="320">
        <v>54239</v>
      </c>
      <c r="AI2" s="320">
        <v>54604</v>
      </c>
      <c r="AJ2" s="320">
        <v>54969</v>
      </c>
      <c r="AK2" s="320">
        <v>55334</v>
      </c>
      <c r="AL2" s="320">
        <v>55700</v>
      </c>
      <c r="AM2" s="320">
        <v>56065</v>
      </c>
      <c r="AN2" s="320">
        <v>56430</v>
      </c>
      <c r="AO2" s="320">
        <v>56795</v>
      </c>
      <c r="AP2" s="320">
        <v>57161</v>
      </c>
      <c r="AQ2" s="320">
        <v>57526</v>
      </c>
      <c r="AR2" s="320">
        <v>57891</v>
      </c>
      <c r="AS2" s="320">
        <v>58256</v>
      </c>
      <c r="AT2" s="320">
        <v>58622</v>
      </c>
      <c r="AU2" s="320">
        <v>58987</v>
      </c>
      <c r="AV2" s="320">
        <v>59352</v>
      </c>
      <c r="AW2" s="320">
        <v>59717</v>
      </c>
      <c r="AX2" s="320">
        <v>60083</v>
      </c>
      <c r="AY2" s="320">
        <v>60448</v>
      </c>
      <c r="AZ2" s="320">
        <v>60813</v>
      </c>
      <c r="BA2" s="320">
        <v>61178</v>
      </c>
      <c r="BB2" s="320">
        <v>61544</v>
      </c>
      <c r="BC2" s="320">
        <v>61909</v>
      </c>
      <c r="BD2" s="320">
        <v>62274</v>
      </c>
      <c r="BE2" s="320">
        <v>62639</v>
      </c>
      <c r="BF2" s="320">
        <v>63005</v>
      </c>
      <c r="BG2" s="320">
        <v>63370</v>
      </c>
      <c r="BH2" s="320">
        <v>63735</v>
      </c>
      <c r="BI2" s="320">
        <v>64100</v>
      </c>
      <c r="BJ2" s="320">
        <v>64466</v>
      </c>
      <c r="BK2" s="320">
        <v>64831</v>
      </c>
      <c r="BL2" s="320">
        <v>65196</v>
      </c>
      <c r="BM2" s="320">
        <v>65561</v>
      </c>
    </row>
    <row r="3" spans="1:65" ht="16.5" thickBot="1" x14ac:dyDescent="0.3">
      <c r="A3" s="671">
        <f>-DATEDIF($A$2,Assumptions!$F$9,"M")</f>
        <v>-3</v>
      </c>
      <c r="B3" s="672" t="s">
        <v>93</v>
      </c>
      <c r="C3" s="846"/>
      <c r="D3" s="859"/>
      <c r="E3" s="859"/>
      <c r="F3" s="861"/>
      <c r="G3" s="863"/>
      <c r="H3" s="846"/>
      <c r="I3" s="848"/>
      <c r="J3" s="497"/>
      <c r="K3" s="503" t="s">
        <v>94</v>
      </c>
      <c r="L3" s="505" t="s">
        <v>39</v>
      </c>
      <c r="M3" s="389">
        <f>$A$3+12*$A$1</f>
        <v>-3</v>
      </c>
      <c r="N3" s="391">
        <v>9</v>
      </c>
      <c r="O3" s="391">
        <v>21</v>
      </c>
      <c r="P3" s="391">
        <v>33</v>
      </c>
      <c r="Q3" s="391">
        <v>45</v>
      </c>
      <c r="R3" s="391">
        <v>57</v>
      </c>
      <c r="S3" s="391">
        <v>69</v>
      </c>
      <c r="T3" s="391">
        <v>81</v>
      </c>
      <c r="U3" s="391">
        <v>93</v>
      </c>
      <c r="V3" s="391">
        <v>105</v>
      </c>
      <c r="W3" s="391">
        <v>117</v>
      </c>
      <c r="X3" s="391">
        <v>129</v>
      </c>
      <c r="Y3" s="391">
        <v>141</v>
      </c>
      <c r="Z3" s="391">
        <v>153</v>
      </c>
      <c r="AA3" s="391">
        <v>165</v>
      </c>
      <c r="AB3" s="391">
        <v>177</v>
      </c>
      <c r="AC3" s="391">
        <v>189</v>
      </c>
      <c r="AD3" s="391">
        <v>201</v>
      </c>
      <c r="AE3" s="391">
        <v>213</v>
      </c>
      <c r="AF3" s="391">
        <v>225</v>
      </c>
      <c r="AG3" s="391">
        <v>237</v>
      </c>
      <c r="AH3" s="391">
        <v>249</v>
      </c>
      <c r="AI3" s="391">
        <v>261</v>
      </c>
      <c r="AJ3" s="391">
        <v>273</v>
      </c>
      <c r="AK3" s="391">
        <v>285</v>
      </c>
      <c r="AL3" s="391">
        <v>297</v>
      </c>
      <c r="AM3" s="391">
        <v>309</v>
      </c>
      <c r="AN3" s="391">
        <v>321</v>
      </c>
      <c r="AO3" s="391">
        <v>333</v>
      </c>
      <c r="AP3" s="391">
        <v>345</v>
      </c>
      <c r="AQ3" s="391">
        <v>357</v>
      </c>
      <c r="AR3" s="391">
        <v>369</v>
      </c>
      <c r="AS3" s="391">
        <v>381</v>
      </c>
      <c r="AT3" s="391">
        <v>393</v>
      </c>
      <c r="AU3" s="391">
        <v>405</v>
      </c>
      <c r="AV3" s="391">
        <v>417</v>
      </c>
      <c r="AW3" s="391">
        <v>429</v>
      </c>
      <c r="AX3" s="391">
        <v>441</v>
      </c>
      <c r="AY3" s="391">
        <v>453</v>
      </c>
      <c r="AZ3" s="391">
        <v>465</v>
      </c>
      <c r="BA3" s="391">
        <v>477</v>
      </c>
      <c r="BB3" s="391">
        <v>489</v>
      </c>
      <c r="BC3" s="391">
        <v>501</v>
      </c>
      <c r="BD3" s="391">
        <v>513</v>
      </c>
      <c r="BE3" s="391">
        <v>525</v>
      </c>
      <c r="BF3" s="391">
        <v>537</v>
      </c>
      <c r="BG3" s="391">
        <v>549</v>
      </c>
      <c r="BH3" s="391">
        <v>561</v>
      </c>
      <c r="BI3" s="391">
        <v>573</v>
      </c>
      <c r="BJ3" s="391">
        <v>585</v>
      </c>
      <c r="BK3" s="391">
        <v>597</v>
      </c>
      <c r="BL3" s="391">
        <v>609</v>
      </c>
      <c r="BM3" s="391">
        <v>621</v>
      </c>
    </row>
    <row r="4" spans="1:65" ht="16.5" thickBot="1" x14ac:dyDescent="0.3">
      <c r="A4" s="662"/>
      <c r="B4" s="663"/>
      <c r="C4" s="846"/>
      <c r="D4" s="859"/>
      <c r="E4" s="859"/>
      <c r="F4" s="861"/>
      <c r="G4" s="863"/>
      <c r="H4" s="846"/>
      <c r="I4" s="848"/>
      <c r="J4" s="497"/>
      <c r="K4" s="426" t="s">
        <v>95</v>
      </c>
      <c r="L4" s="506" t="s">
        <v>39</v>
      </c>
      <c r="M4" s="419">
        <f>$A$3+12*($A$1+1)</f>
        <v>9</v>
      </c>
      <c r="N4" s="420">
        <v>21</v>
      </c>
      <c r="O4" s="420">
        <v>33</v>
      </c>
      <c r="P4" s="420">
        <v>45</v>
      </c>
      <c r="Q4" s="420">
        <v>57</v>
      </c>
      <c r="R4" s="420">
        <v>69</v>
      </c>
      <c r="S4" s="420">
        <v>81</v>
      </c>
      <c r="T4" s="420">
        <v>93</v>
      </c>
      <c r="U4" s="420">
        <v>105</v>
      </c>
      <c r="V4" s="420">
        <v>117</v>
      </c>
      <c r="W4" s="420">
        <v>129</v>
      </c>
      <c r="X4" s="420">
        <v>141</v>
      </c>
      <c r="Y4" s="420">
        <v>153</v>
      </c>
      <c r="Z4" s="420">
        <v>165</v>
      </c>
      <c r="AA4" s="420">
        <v>177</v>
      </c>
      <c r="AB4" s="420">
        <v>189</v>
      </c>
      <c r="AC4" s="420">
        <v>201</v>
      </c>
      <c r="AD4" s="420">
        <v>213</v>
      </c>
      <c r="AE4" s="420">
        <v>225</v>
      </c>
      <c r="AF4" s="420">
        <v>237</v>
      </c>
      <c r="AG4" s="420">
        <v>249</v>
      </c>
      <c r="AH4" s="420">
        <v>261</v>
      </c>
      <c r="AI4" s="420">
        <v>273</v>
      </c>
      <c r="AJ4" s="420">
        <v>285</v>
      </c>
      <c r="AK4" s="420">
        <v>297</v>
      </c>
      <c r="AL4" s="420">
        <v>309</v>
      </c>
      <c r="AM4" s="420">
        <v>321</v>
      </c>
      <c r="AN4" s="420">
        <v>333</v>
      </c>
      <c r="AO4" s="420">
        <v>345</v>
      </c>
      <c r="AP4" s="420">
        <v>357</v>
      </c>
      <c r="AQ4" s="420">
        <v>369</v>
      </c>
      <c r="AR4" s="420">
        <v>381</v>
      </c>
      <c r="AS4" s="420">
        <v>393</v>
      </c>
      <c r="AT4" s="420">
        <v>405</v>
      </c>
      <c r="AU4" s="420">
        <v>417</v>
      </c>
      <c r="AV4" s="420">
        <v>429</v>
      </c>
      <c r="AW4" s="420">
        <v>441</v>
      </c>
      <c r="AX4" s="420">
        <v>453</v>
      </c>
      <c r="AY4" s="420">
        <v>465</v>
      </c>
      <c r="AZ4" s="420">
        <v>477</v>
      </c>
      <c r="BA4" s="420">
        <v>489</v>
      </c>
      <c r="BB4" s="420">
        <v>501</v>
      </c>
      <c r="BC4" s="420">
        <v>513</v>
      </c>
      <c r="BD4" s="420">
        <v>525</v>
      </c>
      <c r="BE4" s="420">
        <v>537</v>
      </c>
      <c r="BF4" s="420">
        <v>549</v>
      </c>
      <c r="BG4" s="420">
        <v>561</v>
      </c>
      <c r="BH4" s="420">
        <v>573</v>
      </c>
      <c r="BI4" s="420">
        <v>585</v>
      </c>
      <c r="BJ4" s="420">
        <v>597</v>
      </c>
      <c r="BK4" s="420">
        <v>609</v>
      </c>
      <c r="BL4" s="420">
        <v>621</v>
      </c>
      <c r="BM4" s="420">
        <v>633</v>
      </c>
    </row>
    <row r="5" spans="1:65" ht="14.65" customHeight="1" x14ac:dyDescent="0.25">
      <c r="A5" s="855" t="s">
        <v>334</v>
      </c>
      <c r="C5" s="846"/>
      <c r="D5" s="859"/>
      <c r="E5" s="859"/>
      <c r="F5" s="861"/>
      <c r="G5" s="863"/>
      <c r="H5" s="846"/>
      <c r="I5" s="848"/>
      <c r="J5" s="497"/>
      <c r="K5" s="423" t="s">
        <v>96</v>
      </c>
      <c r="L5" s="507" t="s">
        <v>20</v>
      </c>
      <c r="M5" s="500" t="e">
        <f>SUMIFS($D$8:$D$18,$C$8:$C$18,"&gt;"&amp;$M$3,$C$8:$C$18,"&lt;="&amp;$M$4)</f>
        <v>#DIV/0!</v>
      </c>
      <c r="N5" s="408">
        <v>0</v>
      </c>
      <c r="O5" s="408">
        <v>0</v>
      </c>
      <c r="P5" s="408">
        <v>0</v>
      </c>
      <c r="Q5" s="408">
        <v>0</v>
      </c>
      <c r="R5" s="408">
        <v>0</v>
      </c>
      <c r="S5" s="408">
        <v>0</v>
      </c>
      <c r="T5" s="408">
        <v>0</v>
      </c>
      <c r="U5" s="408">
        <v>0</v>
      </c>
      <c r="V5" s="408">
        <v>0</v>
      </c>
      <c r="W5" s="408">
        <v>0</v>
      </c>
      <c r="X5" s="408">
        <v>0</v>
      </c>
      <c r="Y5" s="408">
        <v>0</v>
      </c>
      <c r="Z5" s="408">
        <v>0</v>
      </c>
      <c r="AA5" s="408">
        <v>0</v>
      </c>
      <c r="AB5" s="408">
        <v>0</v>
      </c>
      <c r="AC5" s="408">
        <v>0</v>
      </c>
      <c r="AD5" s="408">
        <v>0</v>
      </c>
      <c r="AE5" s="408">
        <v>0</v>
      </c>
      <c r="AF5" s="408">
        <v>0</v>
      </c>
      <c r="AG5" s="408">
        <v>0</v>
      </c>
      <c r="AH5" s="408">
        <v>0</v>
      </c>
      <c r="AI5" s="408">
        <v>0</v>
      </c>
      <c r="AJ5" s="408">
        <v>0</v>
      </c>
      <c r="AK5" s="408">
        <v>0</v>
      </c>
      <c r="AL5" s="408">
        <v>0</v>
      </c>
      <c r="AM5" s="408">
        <v>0</v>
      </c>
      <c r="AN5" s="408">
        <v>0</v>
      </c>
      <c r="AO5" s="408">
        <v>0</v>
      </c>
      <c r="AP5" s="408">
        <v>0</v>
      </c>
      <c r="AQ5" s="408">
        <v>0</v>
      </c>
      <c r="AR5" s="408">
        <v>0</v>
      </c>
      <c r="AS5" s="408">
        <v>0</v>
      </c>
      <c r="AT5" s="408">
        <v>0</v>
      </c>
      <c r="AU5" s="408">
        <v>0</v>
      </c>
      <c r="AV5" s="408">
        <v>0</v>
      </c>
      <c r="AW5" s="408">
        <v>0</v>
      </c>
      <c r="AX5" s="408">
        <v>0</v>
      </c>
      <c r="AY5" s="408">
        <v>0</v>
      </c>
      <c r="AZ5" s="408">
        <v>0</v>
      </c>
      <c r="BA5" s="408">
        <v>0</v>
      </c>
      <c r="BB5" s="408">
        <v>0</v>
      </c>
      <c r="BC5" s="408">
        <v>0</v>
      </c>
      <c r="BD5" s="408">
        <v>0</v>
      </c>
      <c r="BE5" s="408">
        <v>0</v>
      </c>
      <c r="BF5" s="408">
        <v>0</v>
      </c>
      <c r="BG5" s="408">
        <v>0</v>
      </c>
      <c r="BH5" s="408">
        <v>0</v>
      </c>
      <c r="BI5" s="408">
        <v>0</v>
      </c>
      <c r="BJ5" s="408">
        <v>0</v>
      </c>
      <c r="BK5" s="408">
        <v>0</v>
      </c>
      <c r="BL5" s="408">
        <v>0</v>
      </c>
      <c r="BM5" s="424">
        <v>0</v>
      </c>
    </row>
    <row r="6" spans="1:65" ht="15.75" x14ac:dyDescent="0.25">
      <c r="A6" s="856"/>
      <c r="C6" s="846"/>
      <c r="D6" s="859"/>
      <c r="E6" s="859"/>
      <c r="F6" s="861"/>
      <c r="G6" s="863"/>
      <c r="H6" s="846"/>
      <c r="I6" s="848"/>
      <c r="J6" s="497"/>
      <c r="K6" s="425" t="s">
        <v>97</v>
      </c>
      <c r="L6" s="508" t="s">
        <v>20</v>
      </c>
      <c r="M6" s="392">
        <f>-SUMIFS($E8:$E17,$C8:$C17,"&gt;"&amp;$M$3,$C8:$C17,"&lt;="&amp;$M$4)</f>
        <v>0</v>
      </c>
      <c r="N6" s="11">
        <v>0</v>
      </c>
      <c r="O6" s="11">
        <v>0</v>
      </c>
      <c r="P6" s="11">
        <v>0</v>
      </c>
      <c r="Q6" s="11">
        <v>0</v>
      </c>
      <c r="R6" s="11">
        <v>0</v>
      </c>
      <c r="S6" s="11">
        <v>0</v>
      </c>
      <c r="T6" s="11">
        <v>0</v>
      </c>
      <c r="U6" s="11">
        <v>0</v>
      </c>
      <c r="V6" s="11">
        <v>0</v>
      </c>
      <c r="W6" s="11">
        <v>0</v>
      </c>
      <c r="X6" s="11">
        <v>0</v>
      </c>
      <c r="Y6" s="11">
        <v>0</v>
      </c>
      <c r="Z6" s="11">
        <v>0</v>
      </c>
      <c r="AA6" s="11">
        <v>0</v>
      </c>
      <c r="AB6" s="11">
        <v>0</v>
      </c>
      <c r="AC6" s="11">
        <v>0</v>
      </c>
      <c r="AD6" s="11">
        <v>0</v>
      </c>
      <c r="AE6" s="11">
        <v>0</v>
      </c>
      <c r="AF6" s="11">
        <v>0</v>
      </c>
      <c r="AG6" s="11">
        <v>0</v>
      </c>
      <c r="AH6" s="11">
        <v>0</v>
      </c>
      <c r="AI6" s="11">
        <v>0</v>
      </c>
      <c r="AJ6" s="11">
        <v>0</v>
      </c>
      <c r="AK6" s="11">
        <v>0</v>
      </c>
      <c r="AL6" s="11">
        <v>0</v>
      </c>
      <c r="AM6" s="11">
        <v>0</v>
      </c>
      <c r="AN6" s="11">
        <v>0</v>
      </c>
      <c r="AO6" s="11">
        <v>0</v>
      </c>
      <c r="AP6" s="11">
        <v>0</v>
      </c>
      <c r="AQ6" s="11">
        <v>0</v>
      </c>
      <c r="AR6" s="11">
        <v>0</v>
      </c>
      <c r="AS6" s="11">
        <v>0</v>
      </c>
      <c r="AT6" s="11">
        <v>0</v>
      </c>
      <c r="AU6" s="11">
        <v>0</v>
      </c>
      <c r="AV6" s="11">
        <v>0</v>
      </c>
      <c r="AW6" s="11">
        <v>0</v>
      </c>
      <c r="AX6" s="11">
        <v>0</v>
      </c>
      <c r="AY6" s="11">
        <v>0</v>
      </c>
      <c r="AZ6" s="11">
        <v>0</v>
      </c>
      <c r="BA6" s="11">
        <v>0</v>
      </c>
      <c r="BB6" s="11">
        <v>0</v>
      </c>
      <c r="BC6" s="11">
        <v>0</v>
      </c>
      <c r="BD6" s="11">
        <v>0</v>
      </c>
      <c r="BE6" s="11">
        <v>0</v>
      </c>
      <c r="BF6" s="11">
        <v>0</v>
      </c>
      <c r="BG6" s="11">
        <v>0</v>
      </c>
      <c r="BH6" s="11">
        <v>0</v>
      </c>
      <c r="BI6" s="11">
        <v>0</v>
      </c>
      <c r="BJ6" s="11">
        <v>0</v>
      </c>
      <c r="BK6" s="11">
        <v>0</v>
      </c>
      <c r="BL6" s="11">
        <v>0</v>
      </c>
      <c r="BM6" s="411">
        <v>0</v>
      </c>
    </row>
    <row r="7" spans="1:65" ht="15.6" customHeight="1" thickBot="1" x14ac:dyDescent="0.3">
      <c r="A7" s="856"/>
      <c r="C7" s="475" t="str" cm="1">
        <f t="array" ref="C7:C17">TRANSPOSE('Project Model'!$D$41:$N$41)</f>
        <v>Month</v>
      </c>
      <c r="D7" s="281" t="str" cm="1">
        <f t="array" ref="D7:D17">TRANSPOSE('Project Model'!$D$38:$N$38)</f>
        <v>$</v>
      </c>
      <c r="E7" s="281" t="str" cm="1">
        <f t="array" ref="E7:E17">TRANSPOSE('Project Model'!$D$36:$N$36)</f>
        <v>$</v>
      </c>
      <c r="F7" s="418" t="str" cm="1">
        <f t="array" ref="F7:F17">TRANSPOSE('Project Model'!$D$107:$N$107)</f>
        <v>$</v>
      </c>
      <c r="G7" s="485" t="str" cm="1">
        <f t="array" ref="G7:G17">TRANSPOSE('Project Model'!$D$112:$N$112)</f>
        <v>$/yr</v>
      </c>
      <c r="H7" s="475" t="str" cm="1">
        <f t="array" ref="H7:H17">TRANSPOSE('Project Model'!$D$42:$N$42)</f>
        <v>Month</v>
      </c>
      <c r="I7" s="476" t="str" cm="1">
        <f t="array" ref="I7:I17">TRANSPOSE('Project Model'!$D$44:$N$44)</f>
        <v>Month</v>
      </c>
      <c r="J7" s="127"/>
      <c r="K7" s="426" t="s">
        <v>98</v>
      </c>
      <c r="L7" s="509" t="s">
        <v>20</v>
      </c>
      <c r="M7" s="501">
        <f>SUMIFS($F8:$F17,$I8:$I17,"&gt;"&amp;$M$3,$I8:$I17,"&lt;="&amp;$M$4)</f>
        <v>0</v>
      </c>
      <c r="N7" s="398">
        <v>0</v>
      </c>
      <c r="O7" s="398">
        <v>0</v>
      </c>
      <c r="P7" s="398">
        <v>0</v>
      </c>
      <c r="Q7" s="398">
        <v>0</v>
      </c>
      <c r="R7" s="398">
        <v>0</v>
      </c>
      <c r="S7" s="398">
        <v>0</v>
      </c>
      <c r="T7" s="398">
        <v>0</v>
      </c>
      <c r="U7" s="398">
        <v>0</v>
      </c>
      <c r="V7" s="398">
        <v>0</v>
      </c>
      <c r="W7" s="398">
        <v>0</v>
      </c>
      <c r="X7" s="398">
        <v>0</v>
      </c>
      <c r="Y7" s="398">
        <v>0</v>
      </c>
      <c r="Z7" s="398">
        <v>0</v>
      </c>
      <c r="AA7" s="398">
        <v>0</v>
      </c>
      <c r="AB7" s="398">
        <v>0</v>
      </c>
      <c r="AC7" s="398">
        <v>0</v>
      </c>
      <c r="AD7" s="398">
        <v>0</v>
      </c>
      <c r="AE7" s="398">
        <v>0</v>
      </c>
      <c r="AF7" s="398">
        <v>0</v>
      </c>
      <c r="AG7" s="398">
        <v>0</v>
      </c>
      <c r="AH7" s="398">
        <v>0</v>
      </c>
      <c r="AI7" s="398">
        <v>0</v>
      </c>
      <c r="AJ7" s="398">
        <v>0</v>
      </c>
      <c r="AK7" s="398">
        <v>0</v>
      </c>
      <c r="AL7" s="398">
        <v>0</v>
      </c>
      <c r="AM7" s="398">
        <v>0</v>
      </c>
      <c r="AN7" s="398">
        <v>0</v>
      </c>
      <c r="AO7" s="398">
        <v>0</v>
      </c>
      <c r="AP7" s="398">
        <v>0</v>
      </c>
      <c r="AQ7" s="398">
        <v>0</v>
      </c>
      <c r="AR7" s="398">
        <v>0</v>
      </c>
      <c r="AS7" s="398">
        <v>0</v>
      </c>
      <c r="AT7" s="398">
        <v>0</v>
      </c>
      <c r="AU7" s="398">
        <v>0</v>
      </c>
      <c r="AV7" s="398">
        <v>0</v>
      </c>
      <c r="AW7" s="398">
        <v>0</v>
      </c>
      <c r="AX7" s="398">
        <v>0</v>
      </c>
      <c r="AY7" s="398">
        <v>0</v>
      </c>
      <c r="AZ7" s="398">
        <v>0</v>
      </c>
      <c r="BA7" s="398">
        <v>0</v>
      </c>
      <c r="BB7" s="398">
        <v>0</v>
      </c>
      <c r="BC7" s="398">
        <v>0</v>
      </c>
      <c r="BD7" s="398">
        <v>0</v>
      </c>
      <c r="BE7" s="398">
        <v>0</v>
      </c>
      <c r="BF7" s="398">
        <v>0</v>
      </c>
      <c r="BG7" s="398">
        <v>0</v>
      </c>
      <c r="BH7" s="398">
        <v>0</v>
      </c>
      <c r="BI7" s="398">
        <v>0</v>
      </c>
      <c r="BJ7" s="398">
        <v>0</v>
      </c>
      <c r="BK7" s="398">
        <v>0</v>
      </c>
      <c r="BL7" s="398">
        <v>0</v>
      </c>
      <c r="BM7" s="427">
        <v>0</v>
      </c>
    </row>
    <row r="8" spans="1:65" ht="15.6" customHeight="1" x14ac:dyDescent="0.25">
      <c r="A8" s="856"/>
      <c r="B8" s="659" t="str" cm="1">
        <f t="array" ref="B8:B17">TRANSPOSE('Project Model'!$E$2:$N$2)</f>
        <v>Not tied to a module</v>
      </c>
      <c r="C8" s="464">
        <v>0</v>
      </c>
      <c r="D8" s="408" t="e">
        <v>#DIV/0!</v>
      </c>
      <c r="E8" s="408">
        <v>0</v>
      </c>
      <c r="F8" s="481">
        <v>0</v>
      </c>
      <c r="G8" s="486">
        <v>0</v>
      </c>
      <c r="H8" s="261">
        <v>0</v>
      </c>
      <c r="I8" s="477">
        <v>0</v>
      </c>
      <c r="K8" s="428" t="str">
        <f t="shared" ref="K8:K17" si="0">B8</f>
        <v>Not tied to a module</v>
      </c>
      <c r="L8" s="507" t="s">
        <v>20</v>
      </c>
      <c r="M8" s="500">
        <f t="shared" ref="M8:M17" si="1">MAX(0,MIN($M$4,$I8)-MAX($M$3,$H8))/12*$G8</f>
        <v>0</v>
      </c>
      <c r="N8" s="409">
        <v>0</v>
      </c>
      <c r="O8" s="409">
        <v>0</v>
      </c>
      <c r="P8" s="409">
        <v>0</v>
      </c>
      <c r="Q8" s="409">
        <v>0</v>
      </c>
      <c r="R8" s="409">
        <v>0</v>
      </c>
      <c r="S8" s="409">
        <v>0</v>
      </c>
      <c r="T8" s="409">
        <v>0</v>
      </c>
      <c r="U8" s="409">
        <v>0</v>
      </c>
      <c r="V8" s="409">
        <v>0</v>
      </c>
      <c r="W8" s="409">
        <v>0</v>
      </c>
      <c r="X8" s="409">
        <v>0</v>
      </c>
      <c r="Y8" s="409">
        <v>0</v>
      </c>
      <c r="Z8" s="409">
        <v>0</v>
      </c>
      <c r="AA8" s="409">
        <v>0</v>
      </c>
      <c r="AB8" s="409">
        <v>0</v>
      </c>
      <c r="AC8" s="409">
        <v>0</v>
      </c>
      <c r="AD8" s="409">
        <v>0</v>
      </c>
      <c r="AE8" s="409">
        <v>0</v>
      </c>
      <c r="AF8" s="409">
        <v>0</v>
      </c>
      <c r="AG8" s="409">
        <v>0</v>
      </c>
      <c r="AH8" s="409">
        <v>0</v>
      </c>
      <c r="AI8" s="409">
        <v>0</v>
      </c>
      <c r="AJ8" s="409">
        <v>0</v>
      </c>
      <c r="AK8" s="409">
        <v>0</v>
      </c>
      <c r="AL8" s="409">
        <v>0</v>
      </c>
      <c r="AM8" s="409">
        <v>0</v>
      </c>
      <c r="AN8" s="409">
        <v>0</v>
      </c>
      <c r="AO8" s="409">
        <v>0</v>
      </c>
      <c r="AP8" s="409">
        <v>0</v>
      </c>
      <c r="AQ8" s="409">
        <v>0</v>
      </c>
      <c r="AR8" s="409">
        <v>0</v>
      </c>
      <c r="AS8" s="409">
        <v>0</v>
      </c>
      <c r="AT8" s="409">
        <v>0</v>
      </c>
      <c r="AU8" s="409">
        <v>0</v>
      </c>
      <c r="AV8" s="409">
        <v>0</v>
      </c>
      <c r="AW8" s="409">
        <v>0</v>
      </c>
      <c r="AX8" s="409">
        <v>0</v>
      </c>
      <c r="AY8" s="409">
        <v>0</v>
      </c>
      <c r="AZ8" s="409">
        <v>0</v>
      </c>
      <c r="BA8" s="409">
        <v>0</v>
      </c>
      <c r="BB8" s="409">
        <v>0</v>
      </c>
      <c r="BC8" s="409">
        <v>0</v>
      </c>
      <c r="BD8" s="409">
        <v>0</v>
      </c>
      <c r="BE8" s="409">
        <v>0</v>
      </c>
      <c r="BF8" s="409">
        <v>0</v>
      </c>
      <c r="BG8" s="409">
        <v>0</v>
      </c>
      <c r="BH8" s="409">
        <v>0</v>
      </c>
      <c r="BI8" s="409">
        <v>0</v>
      </c>
      <c r="BJ8" s="409">
        <v>0</v>
      </c>
      <c r="BK8" s="409">
        <v>0</v>
      </c>
      <c r="BL8" s="409">
        <v>0</v>
      </c>
      <c r="BM8" s="410">
        <v>0</v>
      </c>
    </row>
    <row r="9" spans="1:65" ht="15.75" x14ac:dyDescent="0.25">
      <c r="A9" s="856"/>
      <c r="B9" s="660" t="str">
        <v>Module 1</v>
      </c>
      <c r="C9" s="478">
        <v>0</v>
      </c>
      <c r="D9" s="11" t="e">
        <v>#DIV/0!</v>
      </c>
      <c r="E9" s="11">
        <v>0</v>
      </c>
      <c r="F9" s="482">
        <v>0</v>
      </c>
      <c r="G9" s="487">
        <v>0</v>
      </c>
      <c r="H9" s="262">
        <v>0</v>
      </c>
      <c r="I9" s="479">
        <v>0</v>
      </c>
      <c r="K9" s="426" t="str">
        <f t="shared" si="0"/>
        <v>Module 1</v>
      </c>
      <c r="L9" s="508" t="s">
        <v>20</v>
      </c>
      <c r="M9" s="392">
        <f t="shared" si="1"/>
        <v>0</v>
      </c>
      <c r="N9" s="11">
        <v>0</v>
      </c>
      <c r="O9" s="11">
        <v>0</v>
      </c>
      <c r="P9" s="11">
        <v>0</v>
      </c>
      <c r="Q9" s="11">
        <v>0</v>
      </c>
      <c r="R9" s="11">
        <v>0</v>
      </c>
      <c r="S9" s="11">
        <v>0</v>
      </c>
      <c r="T9" s="11">
        <v>0</v>
      </c>
      <c r="U9" s="11">
        <v>0</v>
      </c>
      <c r="V9" s="11">
        <v>0</v>
      </c>
      <c r="W9" s="11">
        <v>0</v>
      </c>
      <c r="X9" s="11">
        <v>0</v>
      </c>
      <c r="Y9" s="11">
        <v>0</v>
      </c>
      <c r="Z9" s="11">
        <v>0</v>
      </c>
      <c r="AA9" s="11">
        <v>0</v>
      </c>
      <c r="AB9" s="11">
        <v>0</v>
      </c>
      <c r="AC9" s="11">
        <v>0</v>
      </c>
      <c r="AD9" s="11">
        <v>0</v>
      </c>
      <c r="AE9" s="11">
        <v>0</v>
      </c>
      <c r="AF9" s="11">
        <v>0</v>
      </c>
      <c r="AG9" s="11">
        <v>0</v>
      </c>
      <c r="AH9" s="11">
        <v>0</v>
      </c>
      <c r="AI9" s="11">
        <v>0</v>
      </c>
      <c r="AJ9" s="11">
        <v>0</v>
      </c>
      <c r="AK9" s="11">
        <v>0</v>
      </c>
      <c r="AL9" s="11">
        <v>0</v>
      </c>
      <c r="AM9" s="11">
        <v>0</v>
      </c>
      <c r="AN9" s="11">
        <v>0</v>
      </c>
      <c r="AO9" s="11">
        <v>0</v>
      </c>
      <c r="AP9" s="11">
        <v>0</v>
      </c>
      <c r="AQ9" s="11">
        <v>0</v>
      </c>
      <c r="AR9" s="11">
        <v>0</v>
      </c>
      <c r="AS9" s="11">
        <v>0</v>
      </c>
      <c r="AT9" s="11">
        <v>0</v>
      </c>
      <c r="AU9" s="11">
        <v>0</v>
      </c>
      <c r="AV9" s="11">
        <v>0</v>
      </c>
      <c r="AW9" s="11">
        <v>0</v>
      </c>
      <c r="AX9" s="11">
        <v>0</v>
      </c>
      <c r="AY9" s="11">
        <v>0</v>
      </c>
      <c r="AZ9" s="11">
        <v>0</v>
      </c>
      <c r="BA9" s="11">
        <v>0</v>
      </c>
      <c r="BB9" s="11">
        <v>0</v>
      </c>
      <c r="BC9" s="11">
        <v>0</v>
      </c>
      <c r="BD9" s="11">
        <v>0</v>
      </c>
      <c r="BE9" s="11">
        <v>0</v>
      </c>
      <c r="BF9" s="11">
        <v>0</v>
      </c>
      <c r="BG9" s="11">
        <v>0</v>
      </c>
      <c r="BH9" s="11">
        <v>0</v>
      </c>
      <c r="BI9" s="11">
        <v>0</v>
      </c>
      <c r="BJ9" s="11">
        <v>0</v>
      </c>
      <c r="BK9" s="11">
        <v>0</v>
      </c>
      <c r="BL9" s="11">
        <v>0</v>
      </c>
      <c r="BM9" s="411">
        <v>0</v>
      </c>
    </row>
    <row r="10" spans="1:65" ht="15.75" x14ac:dyDescent="0.25">
      <c r="A10" s="856"/>
      <c r="B10" s="660" t="str">
        <v>Module 2</v>
      </c>
      <c r="C10" s="478">
        <v>0</v>
      </c>
      <c r="D10" s="11" t="e">
        <v>#DIV/0!</v>
      </c>
      <c r="E10" s="11">
        <v>0</v>
      </c>
      <c r="F10" s="482">
        <v>0</v>
      </c>
      <c r="G10" s="487">
        <v>0</v>
      </c>
      <c r="H10" s="262">
        <v>0</v>
      </c>
      <c r="I10" s="479">
        <v>0</v>
      </c>
      <c r="K10" s="426" t="str">
        <f t="shared" si="0"/>
        <v>Module 2</v>
      </c>
      <c r="L10" s="508" t="s">
        <v>20</v>
      </c>
      <c r="M10" s="392">
        <f t="shared" si="1"/>
        <v>0</v>
      </c>
      <c r="N10" s="11">
        <v>0</v>
      </c>
      <c r="O10" s="11">
        <v>0</v>
      </c>
      <c r="P10" s="11">
        <v>0</v>
      </c>
      <c r="Q10" s="11">
        <v>0</v>
      </c>
      <c r="R10" s="11">
        <v>0</v>
      </c>
      <c r="S10" s="11">
        <v>0</v>
      </c>
      <c r="T10" s="11">
        <v>0</v>
      </c>
      <c r="U10" s="11">
        <v>0</v>
      </c>
      <c r="V10" s="11">
        <v>0</v>
      </c>
      <c r="W10" s="11">
        <v>0</v>
      </c>
      <c r="X10" s="11">
        <v>0</v>
      </c>
      <c r="Y10" s="11">
        <v>0</v>
      </c>
      <c r="Z10" s="11">
        <v>0</v>
      </c>
      <c r="AA10" s="11">
        <v>0</v>
      </c>
      <c r="AB10" s="11">
        <v>0</v>
      </c>
      <c r="AC10" s="11">
        <v>0</v>
      </c>
      <c r="AD10" s="11">
        <v>0</v>
      </c>
      <c r="AE10" s="11">
        <v>0</v>
      </c>
      <c r="AF10" s="11">
        <v>0</v>
      </c>
      <c r="AG10" s="11">
        <v>0</v>
      </c>
      <c r="AH10" s="11">
        <v>0</v>
      </c>
      <c r="AI10" s="11">
        <v>0</v>
      </c>
      <c r="AJ10" s="11">
        <v>0</v>
      </c>
      <c r="AK10" s="11">
        <v>0</v>
      </c>
      <c r="AL10" s="11">
        <v>0</v>
      </c>
      <c r="AM10" s="11">
        <v>0</v>
      </c>
      <c r="AN10" s="11">
        <v>0</v>
      </c>
      <c r="AO10" s="11">
        <v>0</v>
      </c>
      <c r="AP10" s="11">
        <v>0</v>
      </c>
      <c r="AQ10" s="11">
        <v>0</v>
      </c>
      <c r="AR10" s="11">
        <v>0</v>
      </c>
      <c r="AS10" s="11">
        <v>0</v>
      </c>
      <c r="AT10" s="11">
        <v>0</v>
      </c>
      <c r="AU10" s="11">
        <v>0</v>
      </c>
      <c r="AV10" s="11">
        <v>0</v>
      </c>
      <c r="AW10" s="11">
        <v>0</v>
      </c>
      <c r="AX10" s="11">
        <v>0</v>
      </c>
      <c r="AY10" s="11">
        <v>0</v>
      </c>
      <c r="AZ10" s="11">
        <v>0</v>
      </c>
      <c r="BA10" s="11">
        <v>0</v>
      </c>
      <c r="BB10" s="11">
        <v>0</v>
      </c>
      <c r="BC10" s="11">
        <v>0</v>
      </c>
      <c r="BD10" s="11">
        <v>0</v>
      </c>
      <c r="BE10" s="11">
        <v>0</v>
      </c>
      <c r="BF10" s="11">
        <v>0</v>
      </c>
      <c r="BG10" s="11">
        <v>0</v>
      </c>
      <c r="BH10" s="11">
        <v>0</v>
      </c>
      <c r="BI10" s="11">
        <v>0</v>
      </c>
      <c r="BJ10" s="11">
        <v>0</v>
      </c>
      <c r="BK10" s="11">
        <v>0</v>
      </c>
      <c r="BL10" s="11">
        <v>0</v>
      </c>
      <c r="BM10" s="411">
        <v>0</v>
      </c>
    </row>
    <row r="11" spans="1:65" ht="15.75" x14ac:dyDescent="0.25">
      <c r="A11" s="856"/>
      <c r="B11" s="660" t="str">
        <v>Module 3</v>
      </c>
      <c r="C11" s="403">
        <v>0</v>
      </c>
      <c r="D11" s="11" t="e">
        <v>#DIV/0!</v>
      </c>
      <c r="E11" s="11">
        <v>0</v>
      </c>
      <c r="F11" s="482">
        <v>0</v>
      </c>
      <c r="G11" s="487">
        <v>0</v>
      </c>
      <c r="H11" s="262">
        <v>0</v>
      </c>
      <c r="I11" s="479">
        <v>0</v>
      </c>
      <c r="K11" s="426" t="str">
        <f t="shared" si="0"/>
        <v>Module 3</v>
      </c>
      <c r="L11" s="508" t="s">
        <v>20</v>
      </c>
      <c r="M11" s="392">
        <f t="shared" si="1"/>
        <v>0</v>
      </c>
      <c r="N11" s="11">
        <v>0</v>
      </c>
      <c r="O11" s="11">
        <v>0</v>
      </c>
      <c r="P11" s="11">
        <v>0</v>
      </c>
      <c r="Q11" s="11">
        <v>0</v>
      </c>
      <c r="R11" s="11">
        <v>0</v>
      </c>
      <c r="S11" s="11">
        <v>0</v>
      </c>
      <c r="T11" s="11">
        <v>0</v>
      </c>
      <c r="U11" s="11">
        <v>0</v>
      </c>
      <c r="V11" s="11">
        <v>0</v>
      </c>
      <c r="W11" s="11">
        <v>0</v>
      </c>
      <c r="X11" s="11">
        <v>0</v>
      </c>
      <c r="Y11" s="11">
        <v>0</v>
      </c>
      <c r="Z11" s="11">
        <v>0</v>
      </c>
      <c r="AA11" s="11">
        <v>0</v>
      </c>
      <c r="AB11" s="11">
        <v>0</v>
      </c>
      <c r="AC11" s="11">
        <v>0</v>
      </c>
      <c r="AD11" s="11">
        <v>0</v>
      </c>
      <c r="AE11" s="11">
        <v>0</v>
      </c>
      <c r="AF11" s="11">
        <v>0</v>
      </c>
      <c r="AG11" s="11">
        <v>0</v>
      </c>
      <c r="AH11" s="11">
        <v>0</v>
      </c>
      <c r="AI11" s="11">
        <v>0</v>
      </c>
      <c r="AJ11" s="11">
        <v>0</v>
      </c>
      <c r="AK11" s="11">
        <v>0</v>
      </c>
      <c r="AL11" s="11">
        <v>0</v>
      </c>
      <c r="AM11" s="11">
        <v>0</v>
      </c>
      <c r="AN11" s="11">
        <v>0</v>
      </c>
      <c r="AO11" s="11">
        <v>0</v>
      </c>
      <c r="AP11" s="11">
        <v>0</v>
      </c>
      <c r="AQ11" s="11">
        <v>0</v>
      </c>
      <c r="AR11" s="11">
        <v>0</v>
      </c>
      <c r="AS11" s="11">
        <v>0</v>
      </c>
      <c r="AT11" s="11">
        <v>0</v>
      </c>
      <c r="AU11" s="11">
        <v>0</v>
      </c>
      <c r="AV11" s="11">
        <v>0</v>
      </c>
      <c r="AW11" s="11">
        <v>0</v>
      </c>
      <c r="AX11" s="11">
        <v>0</v>
      </c>
      <c r="AY11" s="11">
        <v>0</v>
      </c>
      <c r="AZ11" s="11">
        <v>0</v>
      </c>
      <c r="BA11" s="11">
        <v>0</v>
      </c>
      <c r="BB11" s="11">
        <v>0</v>
      </c>
      <c r="BC11" s="11">
        <v>0</v>
      </c>
      <c r="BD11" s="11">
        <v>0</v>
      </c>
      <c r="BE11" s="11">
        <v>0</v>
      </c>
      <c r="BF11" s="11">
        <v>0</v>
      </c>
      <c r="BG11" s="11">
        <v>0</v>
      </c>
      <c r="BH11" s="11">
        <v>0</v>
      </c>
      <c r="BI11" s="11">
        <v>0</v>
      </c>
      <c r="BJ11" s="11">
        <v>0</v>
      </c>
      <c r="BK11" s="11">
        <v>0</v>
      </c>
      <c r="BL11" s="11">
        <v>0</v>
      </c>
      <c r="BM11" s="411">
        <v>0</v>
      </c>
    </row>
    <row r="12" spans="1:65" ht="15.75" x14ac:dyDescent="0.25">
      <c r="A12" s="856"/>
      <c r="B12" s="660" t="str">
        <v>Module 4</v>
      </c>
      <c r="C12" s="403">
        <v>0</v>
      </c>
      <c r="D12" s="11" t="e">
        <v>#DIV/0!</v>
      </c>
      <c r="E12" s="11">
        <v>0</v>
      </c>
      <c r="F12" s="482">
        <v>0</v>
      </c>
      <c r="G12" s="487">
        <v>0</v>
      </c>
      <c r="H12" s="262">
        <v>0</v>
      </c>
      <c r="I12" s="479">
        <v>0</v>
      </c>
      <c r="K12" s="426" t="str">
        <f t="shared" si="0"/>
        <v>Module 4</v>
      </c>
      <c r="L12" s="508" t="s">
        <v>20</v>
      </c>
      <c r="M12" s="392">
        <f t="shared" si="1"/>
        <v>0</v>
      </c>
      <c r="N12" s="11">
        <v>0</v>
      </c>
      <c r="O12" s="11">
        <v>0</v>
      </c>
      <c r="P12" s="11">
        <v>0</v>
      </c>
      <c r="Q12" s="11">
        <v>0</v>
      </c>
      <c r="R12" s="11">
        <v>0</v>
      </c>
      <c r="S12" s="11">
        <v>0</v>
      </c>
      <c r="T12" s="11">
        <v>0</v>
      </c>
      <c r="U12" s="11">
        <v>0</v>
      </c>
      <c r="V12" s="11">
        <v>0</v>
      </c>
      <c r="W12" s="11">
        <v>0</v>
      </c>
      <c r="X12" s="11">
        <v>0</v>
      </c>
      <c r="Y12" s="11">
        <v>0</v>
      </c>
      <c r="Z12" s="11">
        <v>0</v>
      </c>
      <c r="AA12" s="11">
        <v>0</v>
      </c>
      <c r="AB12" s="11">
        <v>0</v>
      </c>
      <c r="AC12" s="11">
        <v>0</v>
      </c>
      <c r="AD12" s="11">
        <v>0</v>
      </c>
      <c r="AE12" s="11">
        <v>0</v>
      </c>
      <c r="AF12" s="11">
        <v>0</v>
      </c>
      <c r="AG12" s="11">
        <v>0</v>
      </c>
      <c r="AH12" s="11">
        <v>0</v>
      </c>
      <c r="AI12" s="11">
        <v>0</v>
      </c>
      <c r="AJ12" s="11">
        <v>0</v>
      </c>
      <c r="AK12" s="11">
        <v>0</v>
      </c>
      <c r="AL12" s="11">
        <v>0</v>
      </c>
      <c r="AM12" s="11">
        <v>0</v>
      </c>
      <c r="AN12" s="11">
        <v>0</v>
      </c>
      <c r="AO12" s="11">
        <v>0</v>
      </c>
      <c r="AP12" s="11">
        <v>0</v>
      </c>
      <c r="AQ12" s="11">
        <v>0</v>
      </c>
      <c r="AR12" s="11">
        <v>0</v>
      </c>
      <c r="AS12" s="11">
        <v>0</v>
      </c>
      <c r="AT12" s="11">
        <v>0</v>
      </c>
      <c r="AU12" s="11">
        <v>0</v>
      </c>
      <c r="AV12" s="11">
        <v>0</v>
      </c>
      <c r="AW12" s="11">
        <v>0</v>
      </c>
      <c r="AX12" s="11">
        <v>0</v>
      </c>
      <c r="AY12" s="11">
        <v>0</v>
      </c>
      <c r="AZ12" s="11">
        <v>0</v>
      </c>
      <c r="BA12" s="11">
        <v>0</v>
      </c>
      <c r="BB12" s="11">
        <v>0</v>
      </c>
      <c r="BC12" s="11">
        <v>0</v>
      </c>
      <c r="BD12" s="11">
        <v>0</v>
      </c>
      <c r="BE12" s="11">
        <v>0</v>
      </c>
      <c r="BF12" s="11">
        <v>0</v>
      </c>
      <c r="BG12" s="11">
        <v>0</v>
      </c>
      <c r="BH12" s="11">
        <v>0</v>
      </c>
      <c r="BI12" s="11">
        <v>0</v>
      </c>
      <c r="BJ12" s="11">
        <v>0</v>
      </c>
      <c r="BK12" s="11">
        <v>0</v>
      </c>
      <c r="BL12" s="11">
        <v>0</v>
      </c>
      <c r="BM12" s="411">
        <v>0</v>
      </c>
    </row>
    <row r="13" spans="1:65" ht="15.75" x14ac:dyDescent="0.25">
      <c r="A13" s="856"/>
      <c r="B13" s="660" t="str">
        <v>Module 5</v>
      </c>
      <c r="C13" s="403">
        <v>0</v>
      </c>
      <c r="D13" s="11" t="e">
        <v>#DIV/0!</v>
      </c>
      <c r="E13" s="11">
        <v>0</v>
      </c>
      <c r="F13" s="482">
        <v>0</v>
      </c>
      <c r="G13" s="487">
        <v>0</v>
      </c>
      <c r="H13" s="262">
        <v>0</v>
      </c>
      <c r="I13" s="479">
        <v>0</v>
      </c>
      <c r="K13" s="426" t="str">
        <f t="shared" si="0"/>
        <v>Module 5</v>
      </c>
      <c r="L13" s="508" t="s">
        <v>20</v>
      </c>
      <c r="M13" s="392">
        <f t="shared" si="1"/>
        <v>0</v>
      </c>
      <c r="N13" s="11">
        <v>0</v>
      </c>
      <c r="O13" s="11">
        <v>0</v>
      </c>
      <c r="P13" s="11">
        <v>0</v>
      </c>
      <c r="Q13" s="11">
        <v>0</v>
      </c>
      <c r="R13" s="11">
        <v>0</v>
      </c>
      <c r="S13" s="11">
        <v>0</v>
      </c>
      <c r="T13" s="11">
        <v>0</v>
      </c>
      <c r="U13" s="11">
        <v>0</v>
      </c>
      <c r="V13" s="11">
        <v>0</v>
      </c>
      <c r="W13" s="11">
        <v>0</v>
      </c>
      <c r="X13" s="11">
        <v>0</v>
      </c>
      <c r="Y13" s="11">
        <v>0</v>
      </c>
      <c r="Z13" s="11">
        <v>0</v>
      </c>
      <c r="AA13" s="11">
        <v>0</v>
      </c>
      <c r="AB13" s="11">
        <v>0</v>
      </c>
      <c r="AC13" s="11">
        <v>0</v>
      </c>
      <c r="AD13" s="11">
        <v>0</v>
      </c>
      <c r="AE13" s="11">
        <v>0</v>
      </c>
      <c r="AF13" s="11">
        <v>0</v>
      </c>
      <c r="AG13" s="11">
        <v>0</v>
      </c>
      <c r="AH13" s="11">
        <v>0</v>
      </c>
      <c r="AI13" s="11">
        <v>0</v>
      </c>
      <c r="AJ13" s="11">
        <v>0</v>
      </c>
      <c r="AK13" s="11">
        <v>0</v>
      </c>
      <c r="AL13" s="11">
        <v>0</v>
      </c>
      <c r="AM13" s="11">
        <v>0</v>
      </c>
      <c r="AN13" s="11">
        <v>0</v>
      </c>
      <c r="AO13" s="11">
        <v>0</v>
      </c>
      <c r="AP13" s="11">
        <v>0</v>
      </c>
      <c r="AQ13" s="11">
        <v>0</v>
      </c>
      <c r="AR13" s="11">
        <v>0</v>
      </c>
      <c r="AS13" s="11">
        <v>0</v>
      </c>
      <c r="AT13" s="11">
        <v>0</v>
      </c>
      <c r="AU13" s="11">
        <v>0</v>
      </c>
      <c r="AV13" s="11">
        <v>0</v>
      </c>
      <c r="AW13" s="11">
        <v>0</v>
      </c>
      <c r="AX13" s="11">
        <v>0</v>
      </c>
      <c r="AY13" s="11">
        <v>0</v>
      </c>
      <c r="AZ13" s="11">
        <v>0</v>
      </c>
      <c r="BA13" s="11">
        <v>0</v>
      </c>
      <c r="BB13" s="11">
        <v>0</v>
      </c>
      <c r="BC13" s="11">
        <v>0</v>
      </c>
      <c r="BD13" s="11">
        <v>0</v>
      </c>
      <c r="BE13" s="11">
        <v>0</v>
      </c>
      <c r="BF13" s="11">
        <v>0</v>
      </c>
      <c r="BG13" s="11">
        <v>0</v>
      </c>
      <c r="BH13" s="11">
        <v>0</v>
      </c>
      <c r="BI13" s="11">
        <v>0</v>
      </c>
      <c r="BJ13" s="11">
        <v>0</v>
      </c>
      <c r="BK13" s="11">
        <v>0</v>
      </c>
      <c r="BL13" s="11">
        <v>0</v>
      </c>
      <c r="BM13" s="411">
        <v>0</v>
      </c>
    </row>
    <row r="14" spans="1:65" ht="15.75" x14ac:dyDescent="0.25">
      <c r="A14" s="856"/>
      <c r="B14" s="660" t="str">
        <v>Module 6</v>
      </c>
      <c r="C14" s="403">
        <v>0</v>
      </c>
      <c r="D14" s="11" t="e">
        <v>#DIV/0!</v>
      </c>
      <c r="E14" s="11">
        <v>0</v>
      </c>
      <c r="F14" s="482">
        <v>0</v>
      </c>
      <c r="G14" s="487">
        <v>0</v>
      </c>
      <c r="H14" s="262">
        <v>0</v>
      </c>
      <c r="I14" s="479">
        <v>0</v>
      </c>
      <c r="K14" s="426" t="str">
        <f t="shared" si="0"/>
        <v>Module 6</v>
      </c>
      <c r="L14" s="508" t="s">
        <v>20</v>
      </c>
      <c r="M14" s="392">
        <f t="shared" si="1"/>
        <v>0</v>
      </c>
      <c r="N14" s="11">
        <v>0</v>
      </c>
      <c r="O14" s="11">
        <v>0</v>
      </c>
      <c r="P14" s="11">
        <v>0</v>
      </c>
      <c r="Q14" s="11">
        <v>0</v>
      </c>
      <c r="R14" s="11">
        <v>0</v>
      </c>
      <c r="S14" s="11">
        <v>0</v>
      </c>
      <c r="T14" s="11">
        <v>0</v>
      </c>
      <c r="U14" s="11">
        <v>0</v>
      </c>
      <c r="V14" s="11">
        <v>0</v>
      </c>
      <c r="W14" s="11">
        <v>0</v>
      </c>
      <c r="X14" s="11">
        <v>0</v>
      </c>
      <c r="Y14" s="11">
        <v>0</v>
      </c>
      <c r="Z14" s="11">
        <v>0</v>
      </c>
      <c r="AA14" s="11">
        <v>0</v>
      </c>
      <c r="AB14" s="11">
        <v>0</v>
      </c>
      <c r="AC14" s="11">
        <v>0</v>
      </c>
      <c r="AD14" s="11">
        <v>0</v>
      </c>
      <c r="AE14" s="11">
        <v>0</v>
      </c>
      <c r="AF14" s="11">
        <v>0</v>
      </c>
      <c r="AG14" s="11">
        <v>0</v>
      </c>
      <c r="AH14" s="11">
        <v>0</v>
      </c>
      <c r="AI14" s="11">
        <v>0</v>
      </c>
      <c r="AJ14" s="11">
        <v>0</v>
      </c>
      <c r="AK14" s="11">
        <v>0</v>
      </c>
      <c r="AL14" s="11">
        <v>0</v>
      </c>
      <c r="AM14" s="11">
        <v>0</v>
      </c>
      <c r="AN14" s="11">
        <v>0</v>
      </c>
      <c r="AO14" s="11">
        <v>0</v>
      </c>
      <c r="AP14" s="11">
        <v>0</v>
      </c>
      <c r="AQ14" s="11">
        <v>0</v>
      </c>
      <c r="AR14" s="11">
        <v>0</v>
      </c>
      <c r="AS14" s="11">
        <v>0</v>
      </c>
      <c r="AT14" s="11">
        <v>0</v>
      </c>
      <c r="AU14" s="11">
        <v>0</v>
      </c>
      <c r="AV14" s="11">
        <v>0</v>
      </c>
      <c r="AW14" s="11">
        <v>0</v>
      </c>
      <c r="AX14" s="11">
        <v>0</v>
      </c>
      <c r="AY14" s="11">
        <v>0</v>
      </c>
      <c r="AZ14" s="11">
        <v>0</v>
      </c>
      <c r="BA14" s="11">
        <v>0</v>
      </c>
      <c r="BB14" s="11">
        <v>0</v>
      </c>
      <c r="BC14" s="11">
        <v>0</v>
      </c>
      <c r="BD14" s="11">
        <v>0</v>
      </c>
      <c r="BE14" s="11">
        <v>0</v>
      </c>
      <c r="BF14" s="11">
        <v>0</v>
      </c>
      <c r="BG14" s="11">
        <v>0</v>
      </c>
      <c r="BH14" s="11">
        <v>0</v>
      </c>
      <c r="BI14" s="11">
        <v>0</v>
      </c>
      <c r="BJ14" s="11">
        <v>0</v>
      </c>
      <c r="BK14" s="11">
        <v>0</v>
      </c>
      <c r="BL14" s="11">
        <v>0</v>
      </c>
      <c r="BM14" s="411">
        <v>0</v>
      </c>
    </row>
    <row r="15" spans="1:65" ht="15.75" x14ac:dyDescent="0.25">
      <c r="A15" s="856"/>
      <c r="B15" s="660" t="str">
        <v>Module 7</v>
      </c>
      <c r="C15" s="403">
        <v>0</v>
      </c>
      <c r="D15" s="11" t="e">
        <v>#DIV/0!</v>
      </c>
      <c r="E15" s="11">
        <v>0</v>
      </c>
      <c r="F15" s="482">
        <v>0</v>
      </c>
      <c r="G15" s="487">
        <v>0</v>
      </c>
      <c r="H15" s="262">
        <v>0</v>
      </c>
      <c r="I15" s="479">
        <v>0</v>
      </c>
      <c r="K15" s="426" t="str">
        <f t="shared" si="0"/>
        <v>Module 7</v>
      </c>
      <c r="L15" s="508" t="s">
        <v>20</v>
      </c>
      <c r="M15" s="392">
        <f t="shared" si="1"/>
        <v>0</v>
      </c>
      <c r="N15" s="11">
        <v>0</v>
      </c>
      <c r="O15" s="11">
        <v>0</v>
      </c>
      <c r="P15" s="11">
        <v>0</v>
      </c>
      <c r="Q15" s="11">
        <v>0</v>
      </c>
      <c r="R15" s="11">
        <v>0</v>
      </c>
      <c r="S15" s="11">
        <v>0</v>
      </c>
      <c r="T15" s="11">
        <v>0</v>
      </c>
      <c r="U15" s="11">
        <v>0</v>
      </c>
      <c r="V15" s="11">
        <v>0</v>
      </c>
      <c r="W15" s="11">
        <v>0</v>
      </c>
      <c r="X15" s="11">
        <v>0</v>
      </c>
      <c r="Y15" s="11">
        <v>0</v>
      </c>
      <c r="Z15" s="11">
        <v>0</v>
      </c>
      <c r="AA15" s="11">
        <v>0</v>
      </c>
      <c r="AB15" s="11">
        <v>0</v>
      </c>
      <c r="AC15" s="11">
        <v>0</v>
      </c>
      <c r="AD15" s="11">
        <v>0</v>
      </c>
      <c r="AE15" s="11">
        <v>0</v>
      </c>
      <c r="AF15" s="11">
        <v>0</v>
      </c>
      <c r="AG15" s="11">
        <v>0</v>
      </c>
      <c r="AH15" s="11">
        <v>0</v>
      </c>
      <c r="AI15" s="11">
        <v>0</v>
      </c>
      <c r="AJ15" s="11">
        <v>0</v>
      </c>
      <c r="AK15" s="11">
        <v>0</v>
      </c>
      <c r="AL15" s="11">
        <v>0</v>
      </c>
      <c r="AM15" s="11">
        <v>0</v>
      </c>
      <c r="AN15" s="11">
        <v>0</v>
      </c>
      <c r="AO15" s="11">
        <v>0</v>
      </c>
      <c r="AP15" s="11">
        <v>0</v>
      </c>
      <c r="AQ15" s="11">
        <v>0</v>
      </c>
      <c r="AR15" s="11">
        <v>0</v>
      </c>
      <c r="AS15" s="11">
        <v>0</v>
      </c>
      <c r="AT15" s="11">
        <v>0</v>
      </c>
      <c r="AU15" s="11">
        <v>0</v>
      </c>
      <c r="AV15" s="11">
        <v>0</v>
      </c>
      <c r="AW15" s="11">
        <v>0</v>
      </c>
      <c r="AX15" s="11">
        <v>0</v>
      </c>
      <c r="AY15" s="11">
        <v>0</v>
      </c>
      <c r="AZ15" s="11">
        <v>0</v>
      </c>
      <c r="BA15" s="11">
        <v>0</v>
      </c>
      <c r="BB15" s="11">
        <v>0</v>
      </c>
      <c r="BC15" s="11">
        <v>0</v>
      </c>
      <c r="BD15" s="11">
        <v>0</v>
      </c>
      <c r="BE15" s="11">
        <v>0</v>
      </c>
      <c r="BF15" s="11">
        <v>0</v>
      </c>
      <c r="BG15" s="11">
        <v>0</v>
      </c>
      <c r="BH15" s="11">
        <v>0</v>
      </c>
      <c r="BI15" s="11">
        <v>0</v>
      </c>
      <c r="BJ15" s="11">
        <v>0</v>
      </c>
      <c r="BK15" s="11">
        <v>0</v>
      </c>
      <c r="BL15" s="11">
        <v>0</v>
      </c>
      <c r="BM15" s="411">
        <v>0</v>
      </c>
    </row>
    <row r="16" spans="1:65" ht="16.5" thickBot="1" x14ac:dyDescent="0.3">
      <c r="A16" s="856"/>
      <c r="B16" s="660" t="str">
        <v>Module 8</v>
      </c>
      <c r="C16" s="403">
        <v>0</v>
      </c>
      <c r="D16" s="11" t="e">
        <v>#DIV/0!</v>
      </c>
      <c r="E16" s="11">
        <v>0</v>
      </c>
      <c r="F16" s="482">
        <v>0</v>
      </c>
      <c r="G16" s="487">
        <v>0</v>
      </c>
      <c r="H16" s="262">
        <v>0</v>
      </c>
      <c r="I16" s="479">
        <v>0</v>
      </c>
      <c r="K16" s="429" t="str">
        <f t="shared" si="0"/>
        <v>Module 8</v>
      </c>
      <c r="L16" s="510" t="s">
        <v>20</v>
      </c>
      <c r="M16" s="132">
        <f t="shared" si="1"/>
        <v>0</v>
      </c>
      <c r="N16" s="412">
        <v>0</v>
      </c>
      <c r="O16" s="412">
        <v>0</v>
      </c>
      <c r="P16" s="412">
        <v>0</v>
      </c>
      <c r="Q16" s="412">
        <v>0</v>
      </c>
      <c r="R16" s="412">
        <v>0</v>
      </c>
      <c r="S16" s="412">
        <v>0</v>
      </c>
      <c r="T16" s="412">
        <v>0</v>
      </c>
      <c r="U16" s="412">
        <v>0</v>
      </c>
      <c r="V16" s="412">
        <v>0</v>
      </c>
      <c r="W16" s="412">
        <v>0</v>
      </c>
      <c r="X16" s="412">
        <v>0</v>
      </c>
      <c r="Y16" s="412">
        <v>0</v>
      </c>
      <c r="Z16" s="412">
        <v>0</v>
      </c>
      <c r="AA16" s="412">
        <v>0</v>
      </c>
      <c r="AB16" s="412">
        <v>0</v>
      </c>
      <c r="AC16" s="412">
        <v>0</v>
      </c>
      <c r="AD16" s="412">
        <v>0</v>
      </c>
      <c r="AE16" s="412">
        <v>0</v>
      </c>
      <c r="AF16" s="412">
        <v>0</v>
      </c>
      <c r="AG16" s="412">
        <v>0</v>
      </c>
      <c r="AH16" s="412">
        <v>0</v>
      </c>
      <c r="AI16" s="412">
        <v>0</v>
      </c>
      <c r="AJ16" s="412">
        <v>0</v>
      </c>
      <c r="AK16" s="412">
        <v>0</v>
      </c>
      <c r="AL16" s="412">
        <v>0</v>
      </c>
      <c r="AM16" s="412">
        <v>0</v>
      </c>
      <c r="AN16" s="412">
        <v>0</v>
      </c>
      <c r="AO16" s="412">
        <v>0</v>
      </c>
      <c r="AP16" s="412">
        <v>0</v>
      </c>
      <c r="AQ16" s="412">
        <v>0</v>
      </c>
      <c r="AR16" s="412">
        <v>0</v>
      </c>
      <c r="AS16" s="412">
        <v>0</v>
      </c>
      <c r="AT16" s="412">
        <v>0</v>
      </c>
      <c r="AU16" s="412">
        <v>0</v>
      </c>
      <c r="AV16" s="412">
        <v>0</v>
      </c>
      <c r="AW16" s="412">
        <v>0</v>
      </c>
      <c r="AX16" s="412">
        <v>0</v>
      </c>
      <c r="AY16" s="412">
        <v>0</v>
      </c>
      <c r="AZ16" s="412">
        <v>0</v>
      </c>
      <c r="BA16" s="412">
        <v>0</v>
      </c>
      <c r="BB16" s="412">
        <v>0</v>
      </c>
      <c r="BC16" s="412">
        <v>0</v>
      </c>
      <c r="BD16" s="412">
        <v>0</v>
      </c>
      <c r="BE16" s="412">
        <v>0</v>
      </c>
      <c r="BF16" s="412">
        <v>0</v>
      </c>
      <c r="BG16" s="412">
        <v>0</v>
      </c>
      <c r="BH16" s="412">
        <v>0</v>
      </c>
      <c r="BI16" s="412">
        <v>0</v>
      </c>
      <c r="BJ16" s="412">
        <v>0</v>
      </c>
      <c r="BK16" s="412">
        <v>0</v>
      </c>
      <c r="BL16" s="412">
        <v>0</v>
      </c>
      <c r="BM16" s="413">
        <v>0</v>
      </c>
    </row>
    <row r="17" spans="1:65" ht="16.5" thickBot="1" x14ac:dyDescent="0.3">
      <c r="A17" s="857"/>
      <c r="B17" s="661" t="str">
        <v>Unused module</v>
      </c>
      <c r="C17" s="467">
        <v>0</v>
      </c>
      <c r="D17" s="412" t="e">
        <v>#DIV/0!</v>
      </c>
      <c r="E17" s="412">
        <v>0</v>
      </c>
      <c r="F17" s="483">
        <v>0</v>
      </c>
      <c r="G17" s="488">
        <v>0</v>
      </c>
      <c r="H17" s="499">
        <v>0</v>
      </c>
      <c r="I17" s="480">
        <v>0</v>
      </c>
      <c r="K17" s="511" t="str">
        <f t="shared" si="0"/>
        <v>Unused module</v>
      </c>
      <c r="L17" s="512" t="s">
        <v>20</v>
      </c>
      <c r="M17" s="502">
        <f t="shared" si="1"/>
        <v>0</v>
      </c>
      <c r="N17" s="421">
        <v>0</v>
      </c>
      <c r="O17" s="421">
        <v>0</v>
      </c>
      <c r="P17" s="421">
        <v>0</v>
      </c>
      <c r="Q17" s="421">
        <v>0</v>
      </c>
      <c r="R17" s="421">
        <v>0</v>
      </c>
      <c r="S17" s="421">
        <v>0</v>
      </c>
      <c r="T17" s="421">
        <v>0</v>
      </c>
      <c r="U17" s="421">
        <v>0</v>
      </c>
      <c r="V17" s="421">
        <v>0</v>
      </c>
      <c r="W17" s="421">
        <v>0</v>
      </c>
      <c r="X17" s="421">
        <v>0</v>
      </c>
      <c r="Y17" s="421">
        <v>0</v>
      </c>
      <c r="Z17" s="421">
        <v>0</v>
      </c>
      <c r="AA17" s="421">
        <v>0</v>
      </c>
      <c r="AB17" s="421">
        <v>0</v>
      </c>
      <c r="AC17" s="421">
        <v>0</v>
      </c>
      <c r="AD17" s="421">
        <v>0</v>
      </c>
      <c r="AE17" s="421">
        <v>0</v>
      </c>
      <c r="AF17" s="421">
        <v>0</v>
      </c>
      <c r="AG17" s="421">
        <v>0</v>
      </c>
      <c r="AH17" s="421">
        <v>0</v>
      </c>
      <c r="AI17" s="421">
        <v>0</v>
      </c>
      <c r="AJ17" s="421">
        <v>0</v>
      </c>
      <c r="AK17" s="421">
        <v>0</v>
      </c>
      <c r="AL17" s="421">
        <v>0</v>
      </c>
      <c r="AM17" s="421">
        <v>0</v>
      </c>
      <c r="AN17" s="421">
        <v>0</v>
      </c>
      <c r="AO17" s="421">
        <v>0</v>
      </c>
      <c r="AP17" s="421">
        <v>0</v>
      </c>
      <c r="AQ17" s="421">
        <v>0</v>
      </c>
      <c r="AR17" s="421">
        <v>0</v>
      </c>
      <c r="AS17" s="421">
        <v>0</v>
      </c>
      <c r="AT17" s="421">
        <v>0</v>
      </c>
      <c r="AU17" s="421">
        <v>0</v>
      </c>
      <c r="AV17" s="421">
        <v>0</v>
      </c>
      <c r="AW17" s="421">
        <v>0</v>
      </c>
      <c r="AX17" s="421">
        <v>0</v>
      </c>
      <c r="AY17" s="421">
        <v>0</v>
      </c>
      <c r="AZ17" s="421">
        <v>0</v>
      </c>
      <c r="BA17" s="421">
        <v>0</v>
      </c>
      <c r="BB17" s="421">
        <v>0</v>
      </c>
      <c r="BC17" s="421">
        <v>0</v>
      </c>
      <c r="BD17" s="421">
        <v>0</v>
      </c>
      <c r="BE17" s="421">
        <v>0</v>
      </c>
      <c r="BF17" s="421">
        <v>0</v>
      </c>
      <c r="BG17" s="421">
        <v>0</v>
      </c>
      <c r="BH17" s="421">
        <v>0</v>
      </c>
      <c r="BI17" s="421">
        <v>0</v>
      </c>
      <c r="BJ17" s="421">
        <v>0</v>
      </c>
      <c r="BK17" s="421">
        <v>0</v>
      </c>
      <c r="BL17" s="421">
        <v>0</v>
      </c>
      <c r="BM17" s="422">
        <v>0</v>
      </c>
    </row>
    <row r="18" spans="1:65" ht="16.5" outlineLevel="1" thickBot="1" x14ac:dyDescent="0.3">
      <c r="B18" s="386"/>
      <c r="D18" s="71"/>
      <c r="E18" s="313"/>
      <c r="F18" s="313"/>
      <c r="G18" s="313"/>
      <c r="K18" s="406"/>
      <c r="L18" s="432"/>
      <c r="M18" s="71">
        <f>MAX(0,MIN($M$4,$I18)-MAX($M$3,$H18))/12*$G18+IF(AND($M$4&gt;=$I18,$M$3&lt;$I18),$F18,0)</f>
        <v>0</v>
      </c>
      <c r="N18" s="71">
        <v>0</v>
      </c>
      <c r="O18" s="71">
        <v>0</v>
      </c>
      <c r="P18" s="71">
        <v>0</v>
      </c>
      <c r="Q18" s="71">
        <v>0</v>
      </c>
      <c r="R18" s="71">
        <v>0</v>
      </c>
      <c r="S18" s="71">
        <v>0</v>
      </c>
      <c r="T18" s="71">
        <v>0</v>
      </c>
      <c r="U18" s="71">
        <v>0</v>
      </c>
      <c r="V18" s="71">
        <v>0</v>
      </c>
      <c r="W18" s="71">
        <v>0</v>
      </c>
      <c r="X18" s="71">
        <v>0</v>
      </c>
      <c r="Y18" s="71">
        <v>0</v>
      </c>
      <c r="Z18" s="71">
        <v>0</v>
      </c>
      <c r="AA18" s="71">
        <v>0</v>
      </c>
      <c r="AB18" s="71">
        <v>0</v>
      </c>
      <c r="AC18" s="71">
        <v>0</v>
      </c>
      <c r="AD18" s="71">
        <v>0</v>
      </c>
      <c r="AE18" s="71">
        <v>0</v>
      </c>
      <c r="AF18" s="71">
        <v>0</v>
      </c>
      <c r="AG18" s="71">
        <v>0</v>
      </c>
      <c r="AH18" s="71">
        <v>0</v>
      </c>
      <c r="AI18" s="71">
        <v>0</v>
      </c>
      <c r="AJ18" s="71">
        <v>0</v>
      </c>
      <c r="AK18" s="71">
        <v>0</v>
      </c>
      <c r="AL18" s="71">
        <v>0</v>
      </c>
      <c r="AM18" s="71">
        <v>0</v>
      </c>
      <c r="AN18" s="71">
        <v>0</v>
      </c>
      <c r="AO18" s="71">
        <v>0</v>
      </c>
      <c r="AP18" s="71">
        <v>0</v>
      </c>
      <c r="AQ18" s="71">
        <v>0</v>
      </c>
      <c r="AR18" s="71">
        <v>0</v>
      </c>
      <c r="AS18" s="71">
        <v>0</v>
      </c>
      <c r="AT18" s="71">
        <v>0</v>
      </c>
      <c r="AU18" s="71">
        <v>0</v>
      </c>
      <c r="AV18" s="71">
        <v>0</v>
      </c>
      <c r="AW18" s="71">
        <v>0</v>
      </c>
      <c r="AX18" s="71">
        <v>0</v>
      </c>
      <c r="AY18" s="71">
        <v>0</v>
      </c>
      <c r="AZ18" s="71">
        <v>0</v>
      </c>
      <c r="BA18" s="71">
        <v>0</v>
      </c>
      <c r="BB18" s="71">
        <v>0</v>
      </c>
      <c r="BC18" s="71">
        <v>0</v>
      </c>
      <c r="BD18" s="71">
        <v>0</v>
      </c>
      <c r="BE18" s="71">
        <v>0</v>
      </c>
      <c r="BF18" s="71">
        <v>0</v>
      </c>
      <c r="BG18" s="71">
        <v>0</v>
      </c>
      <c r="BH18" s="71">
        <v>0</v>
      </c>
      <c r="BI18" s="71">
        <v>0</v>
      </c>
      <c r="BJ18" s="71">
        <v>0</v>
      </c>
      <c r="BK18" s="71">
        <v>0</v>
      </c>
      <c r="BL18" s="71">
        <v>0</v>
      </c>
      <c r="BM18" s="71">
        <v>0</v>
      </c>
    </row>
    <row r="19" spans="1:65" ht="16.5" outlineLevel="1" thickBot="1" x14ac:dyDescent="0.3">
      <c r="B19" s="386"/>
      <c r="D19" s="71"/>
      <c r="E19" s="313"/>
      <c r="F19" s="313"/>
      <c r="G19" s="313"/>
      <c r="K19" s="430" t="s">
        <v>99</v>
      </c>
      <c r="L19" s="513" t="s">
        <v>29</v>
      </c>
      <c r="M19" s="533">
        <f>-SUMIFS($E21:$E30,$C21:$C30,"&gt;"&amp;$M$3,$C21:$C30,"&lt;="&amp;$M$4)</f>
        <v>0</v>
      </c>
      <c r="N19" s="534">
        <v>0</v>
      </c>
      <c r="O19" s="534">
        <v>0</v>
      </c>
      <c r="P19" s="534">
        <v>0</v>
      </c>
      <c r="Q19" s="534">
        <v>0</v>
      </c>
      <c r="R19" s="534">
        <v>0</v>
      </c>
      <c r="S19" s="534">
        <v>0</v>
      </c>
      <c r="T19" s="534">
        <v>0</v>
      </c>
      <c r="U19" s="534">
        <v>0</v>
      </c>
      <c r="V19" s="534">
        <v>0</v>
      </c>
      <c r="W19" s="534">
        <v>0</v>
      </c>
      <c r="X19" s="534">
        <v>0</v>
      </c>
      <c r="Y19" s="534">
        <v>0</v>
      </c>
      <c r="Z19" s="534">
        <v>0</v>
      </c>
      <c r="AA19" s="534">
        <v>0</v>
      </c>
      <c r="AB19" s="534">
        <v>0</v>
      </c>
      <c r="AC19" s="534">
        <v>0</v>
      </c>
      <c r="AD19" s="534">
        <v>0</v>
      </c>
      <c r="AE19" s="534">
        <v>0</v>
      </c>
      <c r="AF19" s="534">
        <v>0</v>
      </c>
      <c r="AG19" s="534">
        <v>0</v>
      </c>
      <c r="AH19" s="534">
        <v>0</v>
      </c>
      <c r="AI19" s="534">
        <v>0</v>
      </c>
      <c r="AJ19" s="534">
        <v>0</v>
      </c>
      <c r="AK19" s="534">
        <v>0</v>
      </c>
      <c r="AL19" s="534">
        <v>0</v>
      </c>
      <c r="AM19" s="534">
        <v>0</v>
      </c>
      <c r="AN19" s="534">
        <v>0</v>
      </c>
      <c r="AO19" s="534">
        <v>0</v>
      </c>
      <c r="AP19" s="534">
        <v>0</v>
      </c>
      <c r="AQ19" s="534">
        <v>0</v>
      </c>
      <c r="AR19" s="534">
        <v>0</v>
      </c>
      <c r="AS19" s="534">
        <v>0</v>
      </c>
      <c r="AT19" s="534">
        <v>0</v>
      </c>
      <c r="AU19" s="534">
        <v>0</v>
      </c>
      <c r="AV19" s="534">
        <v>0</v>
      </c>
      <c r="AW19" s="534">
        <v>0</v>
      </c>
      <c r="AX19" s="534">
        <v>0</v>
      </c>
      <c r="AY19" s="534">
        <v>0</v>
      </c>
      <c r="AZ19" s="534">
        <v>0</v>
      </c>
      <c r="BA19" s="534">
        <v>0</v>
      </c>
      <c r="BB19" s="534">
        <v>0</v>
      </c>
      <c r="BC19" s="534">
        <v>0</v>
      </c>
      <c r="BD19" s="534">
        <v>0</v>
      </c>
      <c r="BE19" s="534">
        <v>0</v>
      </c>
      <c r="BF19" s="534">
        <v>0</v>
      </c>
      <c r="BG19" s="534">
        <v>0</v>
      </c>
      <c r="BH19" s="534">
        <v>0</v>
      </c>
      <c r="BI19" s="534">
        <v>0</v>
      </c>
      <c r="BJ19" s="534">
        <v>0</v>
      </c>
      <c r="BK19" s="534">
        <v>0</v>
      </c>
      <c r="BL19" s="534">
        <v>0</v>
      </c>
      <c r="BM19" s="535">
        <v>0</v>
      </c>
    </row>
    <row r="20" spans="1:65" ht="16.5" outlineLevel="1" thickBot="1" x14ac:dyDescent="0.3">
      <c r="B20" s="386"/>
      <c r="C20" s="489"/>
      <c r="D20" s="490"/>
      <c r="E20" s="490" t="str" cm="1">
        <f t="array" ref="E20:E30">TRANSPOSE('Project Model'!$D$31:$N$31)</f>
        <v>t CO2e</v>
      </c>
      <c r="F20" s="492" t="str" cm="1">
        <f t="array" ref="F20:F30">TRANSPOSE('Project Model'!$D$104:$N$104)</f>
        <v>t CO2e</v>
      </c>
      <c r="G20" s="493" t="str" cm="1">
        <f t="array" ref="G20:G30">TRANSPOSE('Project Model'!D97:N97)</f>
        <v>t CO2e/yr</v>
      </c>
      <c r="H20" s="489" t="str">
        <f t="shared" ref="H20:I20" si="2">H7</f>
        <v>Month</v>
      </c>
      <c r="I20" s="491" t="str">
        <f t="shared" si="2"/>
        <v>Month</v>
      </c>
      <c r="J20" s="127"/>
      <c r="K20" s="426" t="s">
        <v>100</v>
      </c>
      <c r="L20" s="514" t="s">
        <v>29</v>
      </c>
      <c r="M20" s="536">
        <f>-SUMIFS($F21:$F30,$I21:$I30,"&gt;"&amp;$M$3,$I21:$I30,"&lt;="&amp;$M$4)</f>
        <v>0</v>
      </c>
      <c r="N20" s="537">
        <v>0</v>
      </c>
      <c r="O20" s="537">
        <v>0</v>
      </c>
      <c r="P20" s="537">
        <v>0</v>
      </c>
      <c r="Q20" s="537">
        <v>0</v>
      </c>
      <c r="R20" s="537">
        <v>0</v>
      </c>
      <c r="S20" s="537">
        <v>0</v>
      </c>
      <c r="T20" s="537">
        <v>0</v>
      </c>
      <c r="U20" s="537">
        <v>0</v>
      </c>
      <c r="V20" s="537">
        <v>0</v>
      </c>
      <c r="W20" s="537">
        <v>0</v>
      </c>
      <c r="X20" s="537">
        <v>0</v>
      </c>
      <c r="Y20" s="537">
        <v>0</v>
      </c>
      <c r="Z20" s="537">
        <v>0</v>
      </c>
      <c r="AA20" s="537">
        <v>0</v>
      </c>
      <c r="AB20" s="537">
        <v>0</v>
      </c>
      <c r="AC20" s="537">
        <v>0</v>
      </c>
      <c r="AD20" s="537">
        <v>0</v>
      </c>
      <c r="AE20" s="537">
        <v>0</v>
      </c>
      <c r="AF20" s="537">
        <v>0</v>
      </c>
      <c r="AG20" s="537">
        <v>0</v>
      </c>
      <c r="AH20" s="537">
        <v>0</v>
      </c>
      <c r="AI20" s="537">
        <v>0</v>
      </c>
      <c r="AJ20" s="537">
        <v>0</v>
      </c>
      <c r="AK20" s="537">
        <v>0</v>
      </c>
      <c r="AL20" s="537">
        <v>0</v>
      </c>
      <c r="AM20" s="537">
        <v>0</v>
      </c>
      <c r="AN20" s="537">
        <v>0</v>
      </c>
      <c r="AO20" s="537">
        <v>0</v>
      </c>
      <c r="AP20" s="537">
        <v>0</v>
      </c>
      <c r="AQ20" s="537">
        <v>0</v>
      </c>
      <c r="AR20" s="537">
        <v>0</v>
      </c>
      <c r="AS20" s="537">
        <v>0</v>
      </c>
      <c r="AT20" s="537">
        <v>0</v>
      </c>
      <c r="AU20" s="537">
        <v>0</v>
      </c>
      <c r="AV20" s="537">
        <v>0</v>
      </c>
      <c r="AW20" s="537">
        <v>0</v>
      </c>
      <c r="AX20" s="537">
        <v>0</v>
      </c>
      <c r="AY20" s="537">
        <v>0</v>
      </c>
      <c r="AZ20" s="537">
        <v>0</v>
      </c>
      <c r="BA20" s="537">
        <v>0</v>
      </c>
      <c r="BB20" s="537">
        <v>0</v>
      </c>
      <c r="BC20" s="537">
        <v>0</v>
      </c>
      <c r="BD20" s="537">
        <v>0</v>
      </c>
      <c r="BE20" s="537">
        <v>0</v>
      </c>
      <c r="BF20" s="537">
        <v>0</v>
      </c>
      <c r="BG20" s="537">
        <v>0</v>
      </c>
      <c r="BH20" s="537">
        <v>0</v>
      </c>
      <c r="BI20" s="537">
        <v>0</v>
      </c>
      <c r="BJ20" s="537">
        <v>0</v>
      </c>
      <c r="BK20" s="537">
        <v>0</v>
      </c>
      <c r="BL20" s="537">
        <v>0</v>
      </c>
      <c r="BM20" s="538">
        <v>0</v>
      </c>
    </row>
    <row r="21" spans="1:65" ht="15.75" outlineLevel="1" x14ac:dyDescent="0.25">
      <c r="A21" s="852" t="s">
        <v>11</v>
      </c>
      <c r="B21" s="472" t="str">
        <f>B8</f>
        <v>Not tied to a module</v>
      </c>
      <c r="C21" s="464">
        <f>C8</f>
        <v>0</v>
      </c>
      <c r="D21" s="408"/>
      <c r="E21" s="414">
        <v>0</v>
      </c>
      <c r="F21" s="415">
        <v>0</v>
      </c>
      <c r="G21" s="494">
        <v>0</v>
      </c>
      <c r="H21" s="261">
        <f>H8</f>
        <v>0</v>
      </c>
      <c r="I21" s="477">
        <f>I8</f>
        <v>0</v>
      </c>
      <c r="K21" s="428" t="str">
        <f t="shared" ref="K21:K30" si="3">B21</f>
        <v>Not tied to a module</v>
      </c>
      <c r="L21" s="513" t="s">
        <v>29</v>
      </c>
      <c r="M21" s="533">
        <f t="shared" ref="M21:M30" si="4">MAX(0,MIN($M$4,$I21)-MAX($M$3,$H21))/12*$G21</f>
        <v>0</v>
      </c>
      <c r="N21" s="539">
        <v>0</v>
      </c>
      <c r="O21" s="539">
        <v>0</v>
      </c>
      <c r="P21" s="539">
        <v>0</v>
      </c>
      <c r="Q21" s="539">
        <v>0</v>
      </c>
      <c r="R21" s="539">
        <v>0</v>
      </c>
      <c r="S21" s="539">
        <v>0</v>
      </c>
      <c r="T21" s="539">
        <v>0</v>
      </c>
      <c r="U21" s="539">
        <v>0</v>
      </c>
      <c r="V21" s="539">
        <v>0</v>
      </c>
      <c r="W21" s="539">
        <v>0</v>
      </c>
      <c r="X21" s="539">
        <v>0</v>
      </c>
      <c r="Y21" s="539">
        <v>0</v>
      </c>
      <c r="Z21" s="539">
        <v>0</v>
      </c>
      <c r="AA21" s="539">
        <v>0</v>
      </c>
      <c r="AB21" s="539">
        <v>0</v>
      </c>
      <c r="AC21" s="539">
        <v>0</v>
      </c>
      <c r="AD21" s="539">
        <v>0</v>
      </c>
      <c r="AE21" s="539">
        <v>0</v>
      </c>
      <c r="AF21" s="539">
        <v>0</v>
      </c>
      <c r="AG21" s="539">
        <v>0</v>
      </c>
      <c r="AH21" s="539">
        <v>0</v>
      </c>
      <c r="AI21" s="539">
        <v>0</v>
      </c>
      <c r="AJ21" s="539">
        <v>0</v>
      </c>
      <c r="AK21" s="539">
        <v>0</v>
      </c>
      <c r="AL21" s="539">
        <v>0</v>
      </c>
      <c r="AM21" s="539">
        <v>0</v>
      </c>
      <c r="AN21" s="539">
        <v>0</v>
      </c>
      <c r="AO21" s="539">
        <v>0</v>
      </c>
      <c r="AP21" s="539">
        <v>0</v>
      </c>
      <c r="AQ21" s="539">
        <v>0</v>
      </c>
      <c r="AR21" s="539">
        <v>0</v>
      </c>
      <c r="AS21" s="539">
        <v>0</v>
      </c>
      <c r="AT21" s="539">
        <v>0</v>
      </c>
      <c r="AU21" s="539">
        <v>0</v>
      </c>
      <c r="AV21" s="539">
        <v>0</v>
      </c>
      <c r="AW21" s="539">
        <v>0</v>
      </c>
      <c r="AX21" s="539">
        <v>0</v>
      </c>
      <c r="AY21" s="539">
        <v>0</v>
      </c>
      <c r="AZ21" s="539">
        <v>0</v>
      </c>
      <c r="BA21" s="539">
        <v>0</v>
      </c>
      <c r="BB21" s="539">
        <v>0</v>
      </c>
      <c r="BC21" s="539">
        <v>0</v>
      </c>
      <c r="BD21" s="539">
        <v>0</v>
      </c>
      <c r="BE21" s="539">
        <v>0</v>
      </c>
      <c r="BF21" s="539">
        <v>0</v>
      </c>
      <c r="BG21" s="539">
        <v>0</v>
      </c>
      <c r="BH21" s="539">
        <v>0</v>
      </c>
      <c r="BI21" s="539">
        <v>0</v>
      </c>
      <c r="BJ21" s="539">
        <v>0</v>
      </c>
      <c r="BK21" s="539">
        <v>0</v>
      </c>
      <c r="BL21" s="539">
        <v>0</v>
      </c>
      <c r="BM21" s="540">
        <v>0</v>
      </c>
    </row>
    <row r="22" spans="1:65" ht="15.75" outlineLevel="1" x14ac:dyDescent="0.25">
      <c r="A22" s="853"/>
      <c r="B22" s="473" t="str">
        <f t="shared" ref="B22:C30" si="5">B9</f>
        <v>Module 1</v>
      </c>
      <c r="C22" s="403">
        <f t="shared" si="5"/>
        <v>0</v>
      </c>
      <c r="D22" s="11"/>
      <c r="E22" s="387">
        <v>0</v>
      </c>
      <c r="F22" s="390">
        <v>0</v>
      </c>
      <c r="G22" s="495">
        <v>0</v>
      </c>
      <c r="H22" s="262">
        <f t="shared" ref="H22:I22" si="6">H9</f>
        <v>0</v>
      </c>
      <c r="I22" s="479">
        <f t="shared" si="6"/>
        <v>0</v>
      </c>
      <c r="K22" s="426" t="str">
        <f t="shared" si="3"/>
        <v>Module 1</v>
      </c>
      <c r="L22" s="514" t="s">
        <v>29</v>
      </c>
      <c r="M22" s="541">
        <f t="shared" si="4"/>
        <v>0</v>
      </c>
      <c r="N22" s="542">
        <v>0</v>
      </c>
      <c r="O22" s="542">
        <v>0</v>
      </c>
      <c r="P22" s="542">
        <v>0</v>
      </c>
      <c r="Q22" s="542">
        <v>0</v>
      </c>
      <c r="R22" s="542">
        <v>0</v>
      </c>
      <c r="S22" s="542">
        <v>0</v>
      </c>
      <c r="T22" s="542">
        <v>0</v>
      </c>
      <c r="U22" s="542">
        <v>0</v>
      </c>
      <c r="V22" s="542">
        <v>0</v>
      </c>
      <c r="W22" s="542">
        <v>0</v>
      </c>
      <c r="X22" s="542">
        <v>0</v>
      </c>
      <c r="Y22" s="542">
        <v>0</v>
      </c>
      <c r="Z22" s="542">
        <v>0</v>
      </c>
      <c r="AA22" s="542">
        <v>0</v>
      </c>
      <c r="AB22" s="542">
        <v>0</v>
      </c>
      <c r="AC22" s="542">
        <v>0</v>
      </c>
      <c r="AD22" s="542">
        <v>0</v>
      </c>
      <c r="AE22" s="542">
        <v>0</v>
      </c>
      <c r="AF22" s="542">
        <v>0</v>
      </c>
      <c r="AG22" s="542">
        <v>0</v>
      </c>
      <c r="AH22" s="542">
        <v>0</v>
      </c>
      <c r="AI22" s="542">
        <v>0</v>
      </c>
      <c r="AJ22" s="542">
        <v>0</v>
      </c>
      <c r="AK22" s="542">
        <v>0</v>
      </c>
      <c r="AL22" s="542">
        <v>0</v>
      </c>
      <c r="AM22" s="542">
        <v>0</v>
      </c>
      <c r="AN22" s="542">
        <v>0</v>
      </c>
      <c r="AO22" s="542">
        <v>0</v>
      </c>
      <c r="AP22" s="542">
        <v>0</v>
      </c>
      <c r="AQ22" s="542">
        <v>0</v>
      </c>
      <c r="AR22" s="542">
        <v>0</v>
      </c>
      <c r="AS22" s="542">
        <v>0</v>
      </c>
      <c r="AT22" s="542">
        <v>0</v>
      </c>
      <c r="AU22" s="542">
        <v>0</v>
      </c>
      <c r="AV22" s="542">
        <v>0</v>
      </c>
      <c r="AW22" s="542">
        <v>0</v>
      </c>
      <c r="AX22" s="542">
        <v>0</v>
      </c>
      <c r="AY22" s="542">
        <v>0</v>
      </c>
      <c r="AZ22" s="542">
        <v>0</v>
      </c>
      <c r="BA22" s="542">
        <v>0</v>
      </c>
      <c r="BB22" s="542">
        <v>0</v>
      </c>
      <c r="BC22" s="542">
        <v>0</v>
      </c>
      <c r="BD22" s="542">
        <v>0</v>
      </c>
      <c r="BE22" s="542">
        <v>0</v>
      </c>
      <c r="BF22" s="542">
        <v>0</v>
      </c>
      <c r="BG22" s="542">
        <v>0</v>
      </c>
      <c r="BH22" s="542">
        <v>0</v>
      </c>
      <c r="BI22" s="542">
        <v>0</v>
      </c>
      <c r="BJ22" s="542">
        <v>0</v>
      </c>
      <c r="BK22" s="542">
        <v>0</v>
      </c>
      <c r="BL22" s="542">
        <v>0</v>
      </c>
      <c r="BM22" s="543">
        <v>0</v>
      </c>
    </row>
    <row r="23" spans="1:65" ht="15.75" outlineLevel="1" x14ac:dyDescent="0.25">
      <c r="A23" s="853"/>
      <c r="B23" s="473" t="str">
        <f t="shared" si="5"/>
        <v>Module 2</v>
      </c>
      <c r="C23" s="403">
        <f t="shared" si="5"/>
        <v>0</v>
      </c>
      <c r="D23" s="11"/>
      <c r="E23" s="387">
        <v>0</v>
      </c>
      <c r="F23" s="390">
        <v>0</v>
      </c>
      <c r="G23" s="495">
        <v>0</v>
      </c>
      <c r="H23" s="262">
        <f t="shared" ref="H23:I23" si="7">H10</f>
        <v>0</v>
      </c>
      <c r="I23" s="479">
        <f t="shared" si="7"/>
        <v>0</v>
      </c>
      <c r="K23" s="426" t="str">
        <f t="shared" si="3"/>
        <v>Module 2</v>
      </c>
      <c r="L23" s="514" t="s">
        <v>29</v>
      </c>
      <c r="M23" s="541">
        <f t="shared" si="4"/>
        <v>0</v>
      </c>
      <c r="N23" s="542">
        <v>0</v>
      </c>
      <c r="O23" s="542">
        <v>0</v>
      </c>
      <c r="P23" s="542">
        <v>0</v>
      </c>
      <c r="Q23" s="542">
        <v>0</v>
      </c>
      <c r="R23" s="542">
        <v>0</v>
      </c>
      <c r="S23" s="542">
        <v>0</v>
      </c>
      <c r="T23" s="542">
        <v>0</v>
      </c>
      <c r="U23" s="542">
        <v>0</v>
      </c>
      <c r="V23" s="542">
        <v>0</v>
      </c>
      <c r="W23" s="542">
        <v>0</v>
      </c>
      <c r="X23" s="542">
        <v>0</v>
      </c>
      <c r="Y23" s="542">
        <v>0</v>
      </c>
      <c r="Z23" s="542">
        <v>0</v>
      </c>
      <c r="AA23" s="542">
        <v>0</v>
      </c>
      <c r="AB23" s="542">
        <v>0</v>
      </c>
      <c r="AC23" s="542">
        <v>0</v>
      </c>
      <c r="AD23" s="542">
        <v>0</v>
      </c>
      <c r="AE23" s="542">
        <v>0</v>
      </c>
      <c r="AF23" s="542">
        <v>0</v>
      </c>
      <c r="AG23" s="542">
        <v>0</v>
      </c>
      <c r="AH23" s="542">
        <v>0</v>
      </c>
      <c r="AI23" s="542">
        <v>0</v>
      </c>
      <c r="AJ23" s="542">
        <v>0</v>
      </c>
      <c r="AK23" s="542">
        <v>0</v>
      </c>
      <c r="AL23" s="542">
        <v>0</v>
      </c>
      <c r="AM23" s="542">
        <v>0</v>
      </c>
      <c r="AN23" s="542">
        <v>0</v>
      </c>
      <c r="AO23" s="542">
        <v>0</v>
      </c>
      <c r="AP23" s="542">
        <v>0</v>
      </c>
      <c r="AQ23" s="542">
        <v>0</v>
      </c>
      <c r="AR23" s="542">
        <v>0</v>
      </c>
      <c r="AS23" s="542">
        <v>0</v>
      </c>
      <c r="AT23" s="542">
        <v>0</v>
      </c>
      <c r="AU23" s="542">
        <v>0</v>
      </c>
      <c r="AV23" s="542">
        <v>0</v>
      </c>
      <c r="AW23" s="542">
        <v>0</v>
      </c>
      <c r="AX23" s="542">
        <v>0</v>
      </c>
      <c r="AY23" s="542">
        <v>0</v>
      </c>
      <c r="AZ23" s="542">
        <v>0</v>
      </c>
      <c r="BA23" s="542">
        <v>0</v>
      </c>
      <c r="BB23" s="542">
        <v>0</v>
      </c>
      <c r="BC23" s="542">
        <v>0</v>
      </c>
      <c r="BD23" s="542">
        <v>0</v>
      </c>
      <c r="BE23" s="542">
        <v>0</v>
      </c>
      <c r="BF23" s="542">
        <v>0</v>
      </c>
      <c r="BG23" s="542">
        <v>0</v>
      </c>
      <c r="BH23" s="542">
        <v>0</v>
      </c>
      <c r="BI23" s="542">
        <v>0</v>
      </c>
      <c r="BJ23" s="542">
        <v>0</v>
      </c>
      <c r="BK23" s="542">
        <v>0</v>
      </c>
      <c r="BL23" s="542">
        <v>0</v>
      </c>
      <c r="BM23" s="543">
        <v>0</v>
      </c>
    </row>
    <row r="24" spans="1:65" ht="15.75" outlineLevel="1" x14ac:dyDescent="0.25">
      <c r="A24" s="853"/>
      <c r="B24" s="473" t="str">
        <f t="shared" si="5"/>
        <v>Module 3</v>
      </c>
      <c r="C24" s="403">
        <f t="shared" si="5"/>
        <v>0</v>
      </c>
      <c r="D24" s="11"/>
      <c r="E24" s="387">
        <v>0</v>
      </c>
      <c r="F24" s="390">
        <v>0</v>
      </c>
      <c r="G24" s="495">
        <v>0</v>
      </c>
      <c r="H24" s="262">
        <f t="shared" ref="H24:I24" si="8">H11</f>
        <v>0</v>
      </c>
      <c r="I24" s="479">
        <f t="shared" si="8"/>
        <v>0</v>
      </c>
      <c r="K24" s="426" t="str">
        <f t="shared" si="3"/>
        <v>Module 3</v>
      </c>
      <c r="L24" s="514" t="s">
        <v>29</v>
      </c>
      <c r="M24" s="541">
        <f t="shared" si="4"/>
        <v>0</v>
      </c>
      <c r="N24" s="542">
        <v>0</v>
      </c>
      <c r="O24" s="542">
        <v>0</v>
      </c>
      <c r="P24" s="542">
        <v>0</v>
      </c>
      <c r="Q24" s="542">
        <v>0</v>
      </c>
      <c r="R24" s="542">
        <v>0</v>
      </c>
      <c r="S24" s="542">
        <v>0</v>
      </c>
      <c r="T24" s="542">
        <v>0</v>
      </c>
      <c r="U24" s="542">
        <v>0</v>
      </c>
      <c r="V24" s="542">
        <v>0</v>
      </c>
      <c r="W24" s="542">
        <v>0</v>
      </c>
      <c r="X24" s="542">
        <v>0</v>
      </c>
      <c r="Y24" s="542">
        <v>0</v>
      </c>
      <c r="Z24" s="542">
        <v>0</v>
      </c>
      <c r="AA24" s="542">
        <v>0</v>
      </c>
      <c r="AB24" s="542">
        <v>0</v>
      </c>
      <c r="AC24" s="542">
        <v>0</v>
      </c>
      <c r="AD24" s="542">
        <v>0</v>
      </c>
      <c r="AE24" s="542">
        <v>0</v>
      </c>
      <c r="AF24" s="542">
        <v>0</v>
      </c>
      <c r="AG24" s="542">
        <v>0</v>
      </c>
      <c r="AH24" s="542">
        <v>0</v>
      </c>
      <c r="AI24" s="542">
        <v>0</v>
      </c>
      <c r="AJ24" s="542">
        <v>0</v>
      </c>
      <c r="AK24" s="542">
        <v>0</v>
      </c>
      <c r="AL24" s="542">
        <v>0</v>
      </c>
      <c r="AM24" s="542">
        <v>0</v>
      </c>
      <c r="AN24" s="542">
        <v>0</v>
      </c>
      <c r="AO24" s="542">
        <v>0</v>
      </c>
      <c r="AP24" s="542">
        <v>0</v>
      </c>
      <c r="AQ24" s="542">
        <v>0</v>
      </c>
      <c r="AR24" s="542">
        <v>0</v>
      </c>
      <c r="AS24" s="542">
        <v>0</v>
      </c>
      <c r="AT24" s="542">
        <v>0</v>
      </c>
      <c r="AU24" s="542">
        <v>0</v>
      </c>
      <c r="AV24" s="542">
        <v>0</v>
      </c>
      <c r="AW24" s="542">
        <v>0</v>
      </c>
      <c r="AX24" s="542">
        <v>0</v>
      </c>
      <c r="AY24" s="542">
        <v>0</v>
      </c>
      <c r="AZ24" s="542">
        <v>0</v>
      </c>
      <c r="BA24" s="542">
        <v>0</v>
      </c>
      <c r="BB24" s="542">
        <v>0</v>
      </c>
      <c r="BC24" s="542">
        <v>0</v>
      </c>
      <c r="BD24" s="542">
        <v>0</v>
      </c>
      <c r="BE24" s="542">
        <v>0</v>
      </c>
      <c r="BF24" s="542">
        <v>0</v>
      </c>
      <c r="BG24" s="542">
        <v>0</v>
      </c>
      <c r="BH24" s="542">
        <v>0</v>
      </c>
      <c r="BI24" s="542">
        <v>0</v>
      </c>
      <c r="BJ24" s="542">
        <v>0</v>
      </c>
      <c r="BK24" s="542">
        <v>0</v>
      </c>
      <c r="BL24" s="542">
        <v>0</v>
      </c>
      <c r="BM24" s="543">
        <v>0</v>
      </c>
    </row>
    <row r="25" spans="1:65" ht="15.75" outlineLevel="1" x14ac:dyDescent="0.25">
      <c r="A25" s="853"/>
      <c r="B25" s="473" t="str">
        <f t="shared" si="5"/>
        <v>Module 4</v>
      </c>
      <c r="C25" s="403">
        <f t="shared" si="5"/>
        <v>0</v>
      </c>
      <c r="D25" s="11"/>
      <c r="E25" s="387">
        <v>0</v>
      </c>
      <c r="F25" s="390">
        <v>0</v>
      </c>
      <c r="G25" s="495">
        <v>0</v>
      </c>
      <c r="H25" s="262">
        <f t="shared" ref="H25:I25" si="9">H12</f>
        <v>0</v>
      </c>
      <c r="I25" s="479">
        <f t="shared" si="9"/>
        <v>0</v>
      </c>
      <c r="K25" s="426" t="str">
        <f t="shared" si="3"/>
        <v>Module 4</v>
      </c>
      <c r="L25" s="514" t="s">
        <v>29</v>
      </c>
      <c r="M25" s="541">
        <f t="shared" si="4"/>
        <v>0</v>
      </c>
      <c r="N25" s="542">
        <v>0</v>
      </c>
      <c r="O25" s="542">
        <v>0</v>
      </c>
      <c r="P25" s="542">
        <v>0</v>
      </c>
      <c r="Q25" s="542">
        <v>0</v>
      </c>
      <c r="R25" s="542">
        <v>0</v>
      </c>
      <c r="S25" s="542">
        <v>0</v>
      </c>
      <c r="T25" s="542">
        <v>0</v>
      </c>
      <c r="U25" s="542">
        <v>0</v>
      </c>
      <c r="V25" s="542">
        <v>0</v>
      </c>
      <c r="W25" s="542">
        <v>0</v>
      </c>
      <c r="X25" s="542">
        <v>0</v>
      </c>
      <c r="Y25" s="542">
        <v>0</v>
      </c>
      <c r="Z25" s="542">
        <v>0</v>
      </c>
      <c r="AA25" s="542">
        <v>0</v>
      </c>
      <c r="AB25" s="542">
        <v>0</v>
      </c>
      <c r="AC25" s="542">
        <v>0</v>
      </c>
      <c r="AD25" s="542">
        <v>0</v>
      </c>
      <c r="AE25" s="542">
        <v>0</v>
      </c>
      <c r="AF25" s="542">
        <v>0</v>
      </c>
      <c r="AG25" s="542">
        <v>0</v>
      </c>
      <c r="AH25" s="542">
        <v>0</v>
      </c>
      <c r="AI25" s="542">
        <v>0</v>
      </c>
      <c r="AJ25" s="542">
        <v>0</v>
      </c>
      <c r="AK25" s="542">
        <v>0</v>
      </c>
      <c r="AL25" s="542">
        <v>0</v>
      </c>
      <c r="AM25" s="542">
        <v>0</v>
      </c>
      <c r="AN25" s="542">
        <v>0</v>
      </c>
      <c r="AO25" s="542">
        <v>0</v>
      </c>
      <c r="AP25" s="542">
        <v>0</v>
      </c>
      <c r="AQ25" s="542">
        <v>0</v>
      </c>
      <c r="AR25" s="542">
        <v>0</v>
      </c>
      <c r="AS25" s="542">
        <v>0</v>
      </c>
      <c r="AT25" s="542">
        <v>0</v>
      </c>
      <c r="AU25" s="542">
        <v>0</v>
      </c>
      <c r="AV25" s="542">
        <v>0</v>
      </c>
      <c r="AW25" s="542">
        <v>0</v>
      </c>
      <c r="AX25" s="542">
        <v>0</v>
      </c>
      <c r="AY25" s="542">
        <v>0</v>
      </c>
      <c r="AZ25" s="542">
        <v>0</v>
      </c>
      <c r="BA25" s="542">
        <v>0</v>
      </c>
      <c r="BB25" s="542">
        <v>0</v>
      </c>
      <c r="BC25" s="542">
        <v>0</v>
      </c>
      <c r="BD25" s="542">
        <v>0</v>
      </c>
      <c r="BE25" s="542">
        <v>0</v>
      </c>
      <c r="BF25" s="542">
        <v>0</v>
      </c>
      <c r="BG25" s="542">
        <v>0</v>
      </c>
      <c r="BH25" s="542">
        <v>0</v>
      </c>
      <c r="BI25" s="542">
        <v>0</v>
      </c>
      <c r="BJ25" s="542">
        <v>0</v>
      </c>
      <c r="BK25" s="542">
        <v>0</v>
      </c>
      <c r="BL25" s="542">
        <v>0</v>
      </c>
      <c r="BM25" s="543">
        <v>0</v>
      </c>
    </row>
    <row r="26" spans="1:65" ht="15.75" outlineLevel="1" x14ac:dyDescent="0.25">
      <c r="A26" s="853"/>
      <c r="B26" s="473" t="str">
        <f t="shared" si="5"/>
        <v>Module 5</v>
      </c>
      <c r="C26" s="403">
        <f t="shared" si="5"/>
        <v>0</v>
      </c>
      <c r="D26" s="11"/>
      <c r="E26" s="387">
        <v>0</v>
      </c>
      <c r="F26" s="390">
        <v>0</v>
      </c>
      <c r="G26" s="495">
        <v>0</v>
      </c>
      <c r="H26" s="262">
        <f t="shared" ref="H26:I26" si="10">H13</f>
        <v>0</v>
      </c>
      <c r="I26" s="479">
        <f t="shared" si="10"/>
        <v>0</v>
      </c>
      <c r="K26" s="426" t="str">
        <f t="shared" si="3"/>
        <v>Module 5</v>
      </c>
      <c r="L26" s="514" t="s">
        <v>29</v>
      </c>
      <c r="M26" s="541">
        <f t="shared" si="4"/>
        <v>0</v>
      </c>
      <c r="N26" s="542">
        <v>0</v>
      </c>
      <c r="O26" s="542">
        <v>0</v>
      </c>
      <c r="P26" s="542">
        <v>0</v>
      </c>
      <c r="Q26" s="542">
        <v>0</v>
      </c>
      <c r="R26" s="542">
        <v>0</v>
      </c>
      <c r="S26" s="542">
        <v>0</v>
      </c>
      <c r="T26" s="542">
        <v>0</v>
      </c>
      <c r="U26" s="542">
        <v>0</v>
      </c>
      <c r="V26" s="542">
        <v>0</v>
      </c>
      <c r="W26" s="542">
        <v>0</v>
      </c>
      <c r="X26" s="542">
        <v>0</v>
      </c>
      <c r="Y26" s="542">
        <v>0</v>
      </c>
      <c r="Z26" s="542">
        <v>0</v>
      </c>
      <c r="AA26" s="542">
        <v>0</v>
      </c>
      <c r="AB26" s="542">
        <v>0</v>
      </c>
      <c r="AC26" s="542">
        <v>0</v>
      </c>
      <c r="AD26" s="542">
        <v>0</v>
      </c>
      <c r="AE26" s="542">
        <v>0</v>
      </c>
      <c r="AF26" s="542">
        <v>0</v>
      </c>
      <c r="AG26" s="542">
        <v>0</v>
      </c>
      <c r="AH26" s="542">
        <v>0</v>
      </c>
      <c r="AI26" s="542">
        <v>0</v>
      </c>
      <c r="AJ26" s="542">
        <v>0</v>
      </c>
      <c r="AK26" s="542">
        <v>0</v>
      </c>
      <c r="AL26" s="542">
        <v>0</v>
      </c>
      <c r="AM26" s="542">
        <v>0</v>
      </c>
      <c r="AN26" s="542">
        <v>0</v>
      </c>
      <c r="AO26" s="542">
        <v>0</v>
      </c>
      <c r="AP26" s="542">
        <v>0</v>
      </c>
      <c r="AQ26" s="542">
        <v>0</v>
      </c>
      <c r="AR26" s="542">
        <v>0</v>
      </c>
      <c r="AS26" s="542">
        <v>0</v>
      </c>
      <c r="AT26" s="542">
        <v>0</v>
      </c>
      <c r="AU26" s="542">
        <v>0</v>
      </c>
      <c r="AV26" s="542">
        <v>0</v>
      </c>
      <c r="AW26" s="542">
        <v>0</v>
      </c>
      <c r="AX26" s="542">
        <v>0</v>
      </c>
      <c r="AY26" s="542">
        <v>0</v>
      </c>
      <c r="AZ26" s="542">
        <v>0</v>
      </c>
      <c r="BA26" s="542">
        <v>0</v>
      </c>
      <c r="BB26" s="542">
        <v>0</v>
      </c>
      <c r="BC26" s="542">
        <v>0</v>
      </c>
      <c r="BD26" s="542">
        <v>0</v>
      </c>
      <c r="BE26" s="542">
        <v>0</v>
      </c>
      <c r="BF26" s="542">
        <v>0</v>
      </c>
      <c r="BG26" s="542">
        <v>0</v>
      </c>
      <c r="BH26" s="542">
        <v>0</v>
      </c>
      <c r="BI26" s="542">
        <v>0</v>
      </c>
      <c r="BJ26" s="542">
        <v>0</v>
      </c>
      <c r="BK26" s="542">
        <v>0</v>
      </c>
      <c r="BL26" s="542">
        <v>0</v>
      </c>
      <c r="BM26" s="543">
        <v>0</v>
      </c>
    </row>
    <row r="27" spans="1:65" ht="15.75" outlineLevel="1" x14ac:dyDescent="0.25">
      <c r="A27" s="853"/>
      <c r="B27" s="473" t="str">
        <f t="shared" si="5"/>
        <v>Module 6</v>
      </c>
      <c r="C27" s="403">
        <f t="shared" si="5"/>
        <v>0</v>
      </c>
      <c r="D27" s="11"/>
      <c r="E27" s="387">
        <v>0</v>
      </c>
      <c r="F27" s="390">
        <v>0</v>
      </c>
      <c r="G27" s="495">
        <v>0</v>
      </c>
      <c r="H27" s="262">
        <f t="shared" ref="H27:I27" si="11">H14</f>
        <v>0</v>
      </c>
      <c r="I27" s="479">
        <f t="shared" si="11"/>
        <v>0</v>
      </c>
      <c r="K27" s="426" t="str">
        <f t="shared" si="3"/>
        <v>Module 6</v>
      </c>
      <c r="L27" s="514" t="s">
        <v>29</v>
      </c>
      <c r="M27" s="541">
        <f t="shared" si="4"/>
        <v>0</v>
      </c>
      <c r="N27" s="542">
        <v>0</v>
      </c>
      <c r="O27" s="542">
        <v>0</v>
      </c>
      <c r="P27" s="542">
        <v>0</v>
      </c>
      <c r="Q27" s="542">
        <v>0</v>
      </c>
      <c r="R27" s="542">
        <v>0</v>
      </c>
      <c r="S27" s="542">
        <v>0</v>
      </c>
      <c r="T27" s="542">
        <v>0</v>
      </c>
      <c r="U27" s="542">
        <v>0</v>
      </c>
      <c r="V27" s="542">
        <v>0</v>
      </c>
      <c r="W27" s="542">
        <v>0</v>
      </c>
      <c r="X27" s="542">
        <v>0</v>
      </c>
      <c r="Y27" s="542">
        <v>0</v>
      </c>
      <c r="Z27" s="542">
        <v>0</v>
      </c>
      <c r="AA27" s="542">
        <v>0</v>
      </c>
      <c r="AB27" s="542">
        <v>0</v>
      </c>
      <c r="AC27" s="542">
        <v>0</v>
      </c>
      <c r="AD27" s="542">
        <v>0</v>
      </c>
      <c r="AE27" s="542">
        <v>0</v>
      </c>
      <c r="AF27" s="542">
        <v>0</v>
      </c>
      <c r="AG27" s="542">
        <v>0</v>
      </c>
      <c r="AH27" s="542">
        <v>0</v>
      </c>
      <c r="AI27" s="542">
        <v>0</v>
      </c>
      <c r="AJ27" s="542">
        <v>0</v>
      </c>
      <c r="AK27" s="542">
        <v>0</v>
      </c>
      <c r="AL27" s="542">
        <v>0</v>
      </c>
      <c r="AM27" s="542">
        <v>0</v>
      </c>
      <c r="AN27" s="542">
        <v>0</v>
      </c>
      <c r="AO27" s="542">
        <v>0</v>
      </c>
      <c r="AP27" s="542">
        <v>0</v>
      </c>
      <c r="AQ27" s="542">
        <v>0</v>
      </c>
      <c r="AR27" s="542">
        <v>0</v>
      </c>
      <c r="AS27" s="542">
        <v>0</v>
      </c>
      <c r="AT27" s="542">
        <v>0</v>
      </c>
      <c r="AU27" s="542">
        <v>0</v>
      </c>
      <c r="AV27" s="542">
        <v>0</v>
      </c>
      <c r="AW27" s="542">
        <v>0</v>
      </c>
      <c r="AX27" s="542">
        <v>0</v>
      </c>
      <c r="AY27" s="542">
        <v>0</v>
      </c>
      <c r="AZ27" s="542">
        <v>0</v>
      </c>
      <c r="BA27" s="542">
        <v>0</v>
      </c>
      <c r="BB27" s="542">
        <v>0</v>
      </c>
      <c r="BC27" s="542">
        <v>0</v>
      </c>
      <c r="BD27" s="542">
        <v>0</v>
      </c>
      <c r="BE27" s="542">
        <v>0</v>
      </c>
      <c r="BF27" s="542">
        <v>0</v>
      </c>
      <c r="BG27" s="542">
        <v>0</v>
      </c>
      <c r="BH27" s="542">
        <v>0</v>
      </c>
      <c r="BI27" s="542">
        <v>0</v>
      </c>
      <c r="BJ27" s="542">
        <v>0</v>
      </c>
      <c r="BK27" s="542">
        <v>0</v>
      </c>
      <c r="BL27" s="542">
        <v>0</v>
      </c>
      <c r="BM27" s="543">
        <v>0</v>
      </c>
    </row>
    <row r="28" spans="1:65" ht="15.75" outlineLevel="1" x14ac:dyDescent="0.25">
      <c r="A28" s="853"/>
      <c r="B28" s="473" t="str">
        <f t="shared" si="5"/>
        <v>Module 7</v>
      </c>
      <c r="C28" s="403">
        <f t="shared" si="5"/>
        <v>0</v>
      </c>
      <c r="D28" s="11"/>
      <c r="E28" s="387">
        <v>0</v>
      </c>
      <c r="F28" s="390">
        <v>0</v>
      </c>
      <c r="G28" s="495">
        <v>0</v>
      </c>
      <c r="H28" s="262">
        <f t="shared" ref="H28:I28" si="12">H15</f>
        <v>0</v>
      </c>
      <c r="I28" s="479">
        <f t="shared" si="12"/>
        <v>0</v>
      </c>
      <c r="K28" s="426" t="str">
        <f t="shared" si="3"/>
        <v>Module 7</v>
      </c>
      <c r="L28" s="514" t="s">
        <v>29</v>
      </c>
      <c r="M28" s="541">
        <f t="shared" si="4"/>
        <v>0</v>
      </c>
      <c r="N28" s="542">
        <v>0</v>
      </c>
      <c r="O28" s="542">
        <v>0</v>
      </c>
      <c r="P28" s="542">
        <v>0</v>
      </c>
      <c r="Q28" s="542">
        <v>0</v>
      </c>
      <c r="R28" s="542">
        <v>0</v>
      </c>
      <c r="S28" s="542">
        <v>0</v>
      </c>
      <c r="T28" s="542">
        <v>0</v>
      </c>
      <c r="U28" s="542">
        <v>0</v>
      </c>
      <c r="V28" s="542">
        <v>0</v>
      </c>
      <c r="W28" s="542">
        <v>0</v>
      </c>
      <c r="X28" s="542">
        <v>0</v>
      </c>
      <c r="Y28" s="542">
        <v>0</v>
      </c>
      <c r="Z28" s="542">
        <v>0</v>
      </c>
      <c r="AA28" s="542">
        <v>0</v>
      </c>
      <c r="AB28" s="542">
        <v>0</v>
      </c>
      <c r="AC28" s="542">
        <v>0</v>
      </c>
      <c r="AD28" s="542">
        <v>0</v>
      </c>
      <c r="AE28" s="542">
        <v>0</v>
      </c>
      <c r="AF28" s="542">
        <v>0</v>
      </c>
      <c r="AG28" s="542">
        <v>0</v>
      </c>
      <c r="AH28" s="542">
        <v>0</v>
      </c>
      <c r="AI28" s="542">
        <v>0</v>
      </c>
      <c r="AJ28" s="542">
        <v>0</v>
      </c>
      <c r="AK28" s="542">
        <v>0</v>
      </c>
      <c r="AL28" s="542">
        <v>0</v>
      </c>
      <c r="AM28" s="542">
        <v>0</v>
      </c>
      <c r="AN28" s="542">
        <v>0</v>
      </c>
      <c r="AO28" s="542">
        <v>0</v>
      </c>
      <c r="AP28" s="542">
        <v>0</v>
      </c>
      <c r="AQ28" s="542">
        <v>0</v>
      </c>
      <c r="AR28" s="542">
        <v>0</v>
      </c>
      <c r="AS28" s="542">
        <v>0</v>
      </c>
      <c r="AT28" s="542">
        <v>0</v>
      </c>
      <c r="AU28" s="542">
        <v>0</v>
      </c>
      <c r="AV28" s="542">
        <v>0</v>
      </c>
      <c r="AW28" s="542">
        <v>0</v>
      </c>
      <c r="AX28" s="542">
        <v>0</v>
      </c>
      <c r="AY28" s="542">
        <v>0</v>
      </c>
      <c r="AZ28" s="542">
        <v>0</v>
      </c>
      <c r="BA28" s="542">
        <v>0</v>
      </c>
      <c r="BB28" s="542">
        <v>0</v>
      </c>
      <c r="BC28" s="542">
        <v>0</v>
      </c>
      <c r="BD28" s="542">
        <v>0</v>
      </c>
      <c r="BE28" s="542">
        <v>0</v>
      </c>
      <c r="BF28" s="542">
        <v>0</v>
      </c>
      <c r="BG28" s="542">
        <v>0</v>
      </c>
      <c r="BH28" s="542">
        <v>0</v>
      </c>
      <c r="BI28" s="542">
        <v>0</v>
      </c>
      <c r="BJ28" s="542">
        <v>0</v>
      </c>
      <c r="BK28" s="542">
        <v>0</v>
      </c>
      <c r="BL28" s="542">
        <v>0</v>
      </c>
      <c r="BM28" s="543">
        <v>0</v>
      </c>
    </row>
    <row r="29" spans="1:65" ht="15.75" outlineLevel="1" x14ac:dyDescent="0.25">
      <c r="A29" s="853"/>
      <c r="B29" s="473" t="str">
        <f t="shared" si="5"/>
        <v>Module 8</v>
      </c>
      <c r="C29" s="403">
        <f t="shared" si="5"/>
        <v>0</v>
      </c>
      <c r="D29" s="11"/>
      <c r="E29" s="387">
        <v>0</v>
      </c>
      <c r="F29" s="390">
        <v>0</v>
      </c>
      <c r="G29" s="495">
        <v>0</v>
      </c>
      <c r="H29" s="262">
        <f t="shared" ref="H29:I29" si="13">H16</f>
        <v>0</v>
      </c>
      <c r="I29" s="479">
        <f t="shared" si="13"/>
        <v>0</v>
      </c>
      <c r="K29" s="426" t="str">
        <f t="shared" si="3"/>
        <v>Module 8</v>
      </c>
      <c r="L29" s="514" t="s">
        <v>29</v>
      </c>
      <c r="M29" s="541">
        <f t="shared" si="4"/>
        <v>0</v>
      </c>
      <c r="N29" s="542">
        <v>0</v>
      </c>
      <c r="O29" s="542">
        <v>0</v>
      </c>
      <c r="P29" s="542">
        <v>0</v>
      </c>
      <c r="Q29" s="542">
        <v>0</v>
      </c>
      <c r="R29" s="542">
        <v>0</v>
      </c>
      <c r="S29" s="542">
        <v>0</v>
      </c>
      <c r="T29" s="542">
        <v>0</v>
      </c>
      <c r="U29" s="542">
        <v>0</v>
      </c>
      <c r="V29" s="542">
        <v>0</v>
      </c>
      <c r="W29" s="542">
        <v>0</v>
      </c>
      <c r="X29" s="542">
        <v>0</v>
      </c>
      <c r="Y29" s="542">
        <v>0</v>
      </c>
      <c r="Z29" s="542">
        <v>0</v>
      </c>
      <c r="AA29" s="542">
        <v>0</v>
      </c>
      <c r="AB29" s="542">
        <v>0</v>
      </c>
      <c r="AC29" s="542">
        <v>0</v>
      </c>
      <c r="AD29" s="542">
        <v>0</v>
      </c>
      <c r="AE29" s="542">
        <v>0</v>
      </c>
      <c r="AF29" s="542">
        <v>0</v>
      </c>
      <c r="AG29" s="542">
        <v>0</v>
      </c>
      <c r="AH29" s="542">
        <v>0</v>
      </c>
      <c r="AI29" s="542">
        <v>0</v>
      </c>
      <c r="AJ29" s="542">
        <v>0</v>
      </c>
      <c r="AK29" s="542">
        <v>0</v>
      </c>
      <c r="AL29" s="542">
        <v>0</v>
      </c>
      <c r="AM29" s="542">
        <v>0</v>
      </c>
      <c r="AN29" s="542">
        <v>0</v>
      </c>
      <c r="AO29" s="542">
        <v>0</v>
      </c>
      <c r="AP29" s="542">
        <v>0</v>
      </c>
      <c r="AQ29" s="542">
        <v>0</v>
      </c>
      <c r="AR29" s="542">
        <v>0</v>
      </c>
      <c r="AS29" s="542">
        <v>0</v>
      </c>
      <c r="AT29" s="542">
        <v>0</v>
      </c>
      <c r="AU29" s="542">
        <v>0</v>
      </c>
      <c r="AV29" s="542">
        <v>0</v>
      </c>
      <c r="AW29" s="542">
        <v>0</v>
      </c>
      <c r="AX29" s="542">
        <v>0</v>
      </c>
      <c r="AY29" s="542">
        <v>0</v>
      </c>
      <c r="AZ29" s="542">
        <v>0</v>
      </c>
      <c r="BA29" s="542">
        <v>0</v>
      </c>
      <c r="BB29" s="542">
        <v>0</v>
      </c>
      <c r="BC29" s="542">
        <v>0</v>
      </c>
      <c r="BD29" s="542">
        <v>0</v>
      </c>
      <c r="BE29" s="542">
        <v>0</v>
      </c>
      <c r="BF29" s="542">
        <v>0</v>
      </c>
      <c r="BG29" s="542">
        <v>0</v>
      </c>
      <c r="BH29" s="542">
        <v>0</v>
      </c>
      <c r="BI29" s="542">
        <v>0</v>
      </c>
      <c r="BJ29" s="542">
        <v>0</v>
      </c>
      <c r="BK29" s="542">
        <v>0</v>
      </c>
      <c r="BL29" s="542">
        <v>0</v>
      </c>
      <c r="BM29" s="543">
        <v>0</v>
      </c>
    </row>
    <row r="30" spans="1:65" ht="16.5" outlineLevel="1" thickBot="1" x14ac:dyDescent="0.3">
      <c r="A30" s="854"/>
      <c r="B30" s="474" t="str">
        <f t="shared" si="5"/>
        <v>Unused module</v>
      </c>
      <c r="C30" s="467">
        <f t="shared" si="5"/>
        <v>0</v>
      </c>
      <c r="D30" s="412"/>
      <c r="E30" s="416">
        <v>0</v>
      </c>
      <c r="F30" s="417">
        <v>0</v>
      </c>
      <c r="G30" s="496">
        <v>0</v>
      </c>
      <c r="H30" s="499">
        <f t="shared" ref="H30:I30" si="14">H17</f>
        <v>0</v>
      </c>
      <c r="I30" s="480">
        <f t="shared" si="14"/>
        <v>0</v>
      </c>
      <c r="K30" s="429" t="str">
        <f t="shared" si="3"/>
        <v>Unused module</v>
      </c>
      <c r="L30" s="515" t="s">
        <v>29</v>
      </c>
      <c r="M30" s="544">
        <f t="shared" si="4"/>
        <v>0</v>
      </c>
      <c r="N30" s="545">
        <v>0</v>
      </c>
      <c r="O30" s="545">
        <v>0</v>
      </c>
      <c r="P30" s="545">
        <v>0</v>
      </c>
      <c r="Q30" s="545">
        <v>0</v>
      </c>
      <c r="R30" s="545">
        <v>0</v>
      </c>
      <c r="S30" s="545">
        <v>0</v>
      </c>
      <c r="T30" s="545">
        <v>0</v>
      </c>
      <c r="U30" s="545">
        <v>0</v>
      </c>
      <c r="V30" s="545">
        <v>0</v>
      </c>
      <c r="W30" s="545">
        <v>0</v>
      </c>
      <c r="X30" s="545">
        <v>0</v>
      </c>
      <c r="Y30" s="545">
        <v>0</v>
      </c>
      <c r="Z30" s="545">
        <v>0</v>
      </c>
      <c r="AA30" s="545">
        <v>0</v>
      </c>
      <c r="AB30" s="545">
        <v>0</v>
      </c>
      <c r="AC30" s="545">
        <v>0</v>
      </c>
      <c r="AD30" s="545">
        <v>0</v>
      </c>
      <c r="AE30" s="545">
        <v>0</v>
      </c>
      <c r="AF30" s="545">
        <v>0</v>
      </c>
      <c r="AG30" s="545">
        <v>0</v>
      </c>
      <c r="AH30" s="545">
        <v>0</v>
      </c>
      <c r="AI30" s="545">
        <v>0</v>
      </c>
      <c r="AJ30" s="545">
        <v>0</v>
      </c>
      <c r="AK30" s="545">
        <v>0</v>
      </c>
      <c r="AL30" s="545">
        <v>0</v>
      </c>
      <c r="AM30" s="545">
        <v>0</v>
      </c>
      <c r="AN30" s="545">
        <v>0</v>
      </c>
      <c r="AO30" s="545">
        <v>0</v>
      </c>
      <c r="AP30" s="545">
        <v>0</v>
      </c>
      <c r="AQ30" s="545">
        <v>0</v>
      </c>
      <c r="AR30" s="545">
        <v>0</v>
      </c>
      <c r="AS30" s="545">
        <v>0</v>
      </c>
      <c r="AT30" s="545">
        <v>0</v>
      </c>
      <c r="AU30" s="545">
        <v>0</v>
      </c>
      <c r="AV30" s="545">
        <v>0</v>
      </c>
      <c r="AW30" s="545">
        <v>0</v>
      </c>
      <c r="AX30" s="545">
        <v>0</v>
      </c>
      <c r="AY30" s="545">
        <v>0</v>
      </c>
      <c r="AZ30" s="545">
        <v>0</v>
      </c>
      <c r="BA30" s="545">
        <v>0</v>
      </c>
      <c r="BB30" s="545">
        <v>0</v>
      </c>
      <c r="BC30" s="545">
        <v>0</v>
      </c>
      <c r="BD30" s="545">
        <v>0</v>
      </c>
      <c r="BE30" s="545">
        <v>0</v>
      </c>
      <c r="BF30" s="545">
        <v>0</v>
      </c>
      <c r="BG30" s="545">
        <v>0</v>
      </c>
      <c r="BH30" s="545">
        <v>0</v>
      </c>
      <c r="BI30" s="545">
        <v>0</v>
      </c>
      <c r="BJ30" s="545">
        <v>0</v>
      </c>
      <c r="BK30" s="545">
        <v>0</v>
      </c>
      <c r="BL30" s="545">
        <v>0</v>
      </c>
      <c r="BM30" s="546">
        <v>0</v>
      </c>
    </row>
    <row r="31" spans="1:65" ht="16.5" outlineLevel="1" thickBot="1" x14ac:dyDescent="0.3">
      <c r="B31" s="386"/>
      <c r="D31" s="71"/>
      <c r="E31" s="399"/>
      <c r="F31" s="399"/>
      <c r="G31" s="313"/>
      <c r="K31" s="407"/>
      <c r="L31" s="433"/>
      <c r="M31" s="547">
        <f>MAX(0,MIN($M$4,$I31)-MAX($M$3,$H31))/12*$G31+IF(AND($M$4&gt;=$I31,$M$3&lt;$I31),$F31,0)</f>
        <v>0</v>
      </c>
      <c r="N31" s="547">
        <v>0</v>
      </c>
      <c r="O31" s="547">
        <v>0</v>
      </c>
      <c r="P31" s="547">
        <v>0</v>
      </c>
      <c r="Q31" s="547">
        <v>0</v>
      </c>
      <c r="R31" s="547">
        <v>0</v>
      </c>
      <c r="S31" s="547">
        <v>0</v>
      </c>
      <c r="T31" s="547">
        <v>0</v>
      </c>
      <c r="U31" s="547">
        <v>0</v>
      </c>
      <c r="V31" s="547">
        <v>0</v>
      </c>
      <c r="W31" s="547">
        <v>0</v>
      </c>
      <c r="X31" s="547">
        <v>0</v>
      </c>
      <c r="Y31" s="547">
        <v>0</v>
      </c>
      <c r="Z31" s="547">
        <v>0</v>
      </c>
      <c r="AA31" s="547">
        <v>0</v>
      </c>
      <c r="AB31" s="547">
        <v>0</v>
      </c>
      <c r="AC31" s="547">
        <v>0</v>
      </c>
      <c r="AD31" s="547">
        <v>0</v>
      </c>
      <c r="AE31" s="547">
        <v>0</v>
      </c>
      <c r="AF31" s="547">
        <v>0</v>
      </c>
      <c r="AG31" s="547">
        <v>0</v>
      </c>
      <c r="AH31" s="547">
        <v>0</v>
      </c>
      <c r="AI31" s="547">
        <v>0</v>
      </c>
      <c r="AJ31" s="547">
        <v>0</v>
      </c>
      <c r="AK31" s="547">
        <v>0</v>
      </c>
      <c r="AL31" s="547">
        <v>0</v>
      </c>
      <c r="AM31" s="547">
        <v>0</v>
      </c>
      <c r="AN31" s="547">
        <v>0</v>
      </c>
      <c r="AO31" s="547">
        <v>0</v>
      </c>
      <c r="AP31" s="547">
        <v>0</v>
      </c>
      <c r="AQ31" s="547">
        <v>0</v>
      </c>
      <c r="AR31" s="547">
        <v>0</v>
      </c>
      <c r="AS31" s="547">
        <v>0</v>
      </c>
      <c r="AT31" s="547">
        <v>0</v>
      </c>
      <c r="AU31" s="547">
        <v>0</v>
      </c>
      <c r="AV31" s="547">
        <v>0</v>
      </c>
      <c r="AW31" s="547">
        <v>0</v>
      </c>
      <c r="AX31" s="547">
        <v>0</v>
      </c>
      <c r="AY31" s="547">
        <v>0</v>
      </c>
      <c r="AZ31" s="547">
        <v>0</v>
      </c>
      <c r="BA31" s="547">
        <v>0</v>
      </c>
      <c r="BB31" s="547">
        <v>0</v>
      </c>
      <c r="BC31" s="547">
        <v>0</v>
      </c>
      <c r="BD31" s="547">
        <v>0</v>
      </c>
      <c r="BE31" s="547">
        <v>0</v>
      </c>
      <c r="BF31" s="547">
        <v>0</v>
      </c>
      <c r="BG31" s="547">
        <v>0</v>
      </c>
      <c r="BH31" s="547">
        <v>0</v>
      </c>
      <c r="BI31" s="547">
        <v>0</v>
      </c>
      <c r="BJ31" s="547">
        <v>0</v>
      </c>
      <c r="BK31" s="547">
        <v>0</v>
      </c>
      <c r="BL31" s="547">
        <v>0</v>
      </c>
      <c r="BM31" s="547">
        <v>0</v>
      </c>
    </row>
    <row r="32" spans="1:65" ht="16.5" outlineLevel="1" thickBot="1" x14ac:dyDescent="0.3">
      <c r="B32" s="386"/>
      <c r="D32" s="71"/>
      <c r="E32" s="313"/>
      <c r="F32" s="313"/>
      <c r="G32" s="313"/>
      <c r="K32" s="430" t="s">
        <v>101</v>
      </c>
      <c r="L32" s="513" t="s">
        <v>23</v>
      </c>
      <c r="M32" s="533">
        <f>-SUMIFS($E34:$E43,$C34:$C43,"&gt;"&amp;$M$3,$C34:$C43,"&lt;="&amp;$M$4)</f>
        <v>0</v>
      </c>
      <c r="N32" s="539">
        <v>0</v>
      </c>
      <c r="O32" s="539">
        <v>0</v>
      </c>
      <c r="P32" s="539">
        <v>0</v>
      </c>
      <c r="Q32" s="539">
        <v>0</v>
      </c>
      <c r="R32" s="539">
        <v>0</v>
      </c>
      <c r="S32" s="539">
        <v>0</v>
      </c>
      <c r="T32" s="539">
        <v>0</v>
      </c>
      <c r="U32" s="539">
        <v>0</v>
      </c>
      <c r="V32" s="539">
        <v>0</v>
      </c>
      <c r="W32" s="539">
        <v>0</v>
      </c>
      <c r="X32" s="539">
        <v>0</v>
      </c>
      <c r="Y32" s="539">
        <v>0</v>
      </c>
      <c r="Z32" s="539">
        <v>0</v>
      </c>
      <c r="AA32" s="539">
        <v>0</v>
      </c>
      <c r="AB32" s="539">
        <v>0</v>
      </c>
      <c r="AC32" s="539">
        <v>0</v>
      </c>
      <c r="AD32" s="539">
        <v>0</v>
      </c>
      <c r="AE32" s="539">
        <v>0</v>
      </c>
      <c r="AF32" s="539">
        <v>0</v>
      </c>
      <c r="AG32" s="539">
        <v>0</v>
      </c>
      <c r="AH32" s="539">
        <v>0</v>
      </c>
      <c r="AI32" s="539">
        <v>0</v>
      </c>
      <c r="AJ32" s="539">
        <v>0</v>
      </c>
      <c r="AK32" s="539">
        <v>0</v>
      </c>
      <c r="AL32" s="539">
        <v>0</v>
      </c>
      <c r="AM32" s="539">
        <v>0</v>
      </c>
      <c r="AN32" s="539">
        <v>0</v>
      </c>
      <c r="AO32" s="539">
        <v>0</v>
      </c>
      <c r="AP32" s="539">
        <v>0</v>
      </c>
      <c r="AQ32" s="539">
        <v>0</v>
      </c>
      <c r="AR32" s="539">
        <v>0</v>
      </c>
      <c r="AS32" s="539">
        <v>0</v>
      </c>
      <c r="AT32" s="539">
        <v>0</v>
      </c>
      <c r="AU32" s="539">
        <v>0</v>
      </c>
      <c r="AV32" s="539">
        <v>0</v>
      </c>
      <c r="AW32" s="539">
        <v>0</v>
      </c>
      <c r="AX32" s="539">
        <v>0</v>
      </c>
      <c r="AY32" s="539">
        <v>0</v>
      </c>
      <c r="AZ32" s="539">
        <v>0</v>
      </c>
      <c r="BA32" s="539">
        <v>0</v>
      </c>
      <c r="BB32" s="539">
        <v>0</v>
      </c>
      <c r="BC32" s="539">
        <v>0</v>
      </c>
      <c r="BD32" s="539">
        <v>0</v>
      </c>
      <c r="BE32" s="539">
        <v>0</v>
      </c>
      <c r="BF32" s="539">
        <v>0</v>
      </c>
      <c r="BG32" s="539">
        <v>0</v>
      </c>
      <c r="BH32" s="539">
        <v>0</v>
      </c>
      <c r="BI32" s="539">
        <v>0</v>
      </c>
      <c r="BJ32" s="539">
        <v>0</v>
      </c>
      <c r="BK32" s="539">
        <v>0</v>
      </c>
      <c r="BL32" s="539">
        <v>0</v>
      </c>
      <c r="BM32" s="540">
        <v>0</v>
      </c>
    </row>
    <row r="33" spans="1:65" ht="16.5" outlineLevel="1" thickBot="1" x14ac:dyDescent="0.3">
      <c r="B33" s="386"/>
      <c r="C33" s="489"/>
      <c r="D33" s="490"/>
      <c r="E33" s="490" t="str" cm="1">
        <f t="array" ref="E33:E43">TRANSPOSE('Project Model'!$D$30:$N$30)</f>
        <v>MWh</v>
      </c>
      <c r="F33" s="492" t="str" cm="1">
        <f t="array" ref="F33:F43">TRANSPOSE('Project Model'!$D$103:$N$103)</f>
        <v>MWh</v>
      </c>
      <c r="G33" s="493" t="str" cm="1">
        <f t="array" ref="G33:G43">TRANSPOSE('Project Model'!D110:N110)</f>
        <v>MWh/yr</v>
      </c>
      <c r="H33" s="489" t="str">
        <f t="shared" ref="H33:I33" si="15">H20</f>
        <v>Month</v>
      </c>
      <c r="I33" s="491" t="str">
        <f t="shared" si="15"/>
        <v>Month</v>
      </c>
      <c r="J33" s="127"/>
      <c r="K33" s="426" t="s">
        <v>102</v>
      </c>
      <c r="L33" s="514" t="s">
        <v>23</v>
      </c>
      <c r="M33" s="536">
        <f>-SUMIFS($F34:$F43,$I34:$I43,"&gt;"&amp;$M$3,$I34:$I43,"&lt;="&amp;$M$4)</f>
        <v>0</v>
      </c>
      <c r="N33" s="537">
        <v>0</v>
      </c>
      <c r="O33" s="537">
        <v>0</v>
      </c>
      <c r="P33" s="537">
        <v>0</v>
      </c>
      <c r="Q33" s="537">
        <v>0</v>
      </c>
      <c r="R33" s="537">
        <v>0</v>
      </c>
      <c r="S33" s="537">
        <v>0</v>
      </c>
      <c r="T33" s="537">
        <v>0</v>
      </c>
      <c r="U33" s="537">
        <v>0</v>
      </c>
      <c r="V33" s="537">
        <v>0</v>
      </c>
      <c r="W33" s="537">
        <v>0</v>
      </c>
      <c r="X33" s="537">
        <v>0</v>
      </c>
      <c r="Y33" s="537">
        <v>0</v>
      </c>
      <c r="Z33" s="537">
        <v>0</v>
      </c>
      <c r="AA33" s="537">
        <v>0</v>
      </c>
      <c r="AB33" s="537">
        <v>0</v>
      </c>
      <c r="AC33" s="537">
        <v>0</v>
      </c>
      <c r="AD33" s="537">
        <v>0</v>
      </c>
      <c r="AE33" s="537">
        <v>0</v>
      </c>
      <c r="AF33" s="537">
        <v>0</v>
      </c>
      <c r="AG33" s="537">
        <v>0</v>
      </c>
      <c r="AH33" s="537">
        <v>0</v>
      </c>
      <c r="AI33" s="537">
        <v>0</v>
      </c>
      <c r="AJ33" s="537">
        <v>0</v>
      </c>
      <c r="AK33" s="537">
        <v>0</v>
      </c>
      <c r="AL33" s="537">
        <v>0</v>
      </c>
      <c r="AM33" s="537">
        <v>0</v>
      </c>
      <c r="AN33" s="537">
        <v>0</v>
      </c>
      <c r="AO33" s="537">
        <v>0</v>
      </c>
      <c r="AP33" s="537">
        <v>0</v>
      </c>
      <c r="AQ33" s="537">
        <v>0</v>
      </c>
      <c r="AR33" s="537">
        <v>0</v>
      </c>
      <c r="AS33" s="537">
        <v>0</v>
      </c>
      <c r="AT33" s="537">
        <v>0</v>
      </c>
      <c r="AU33" s="537">
        <v>0</v>
      </c>
      <c r="AV33" s="537">
        <v>0</v>
      </c>
      <c r="AW33" s="537">
        <v>0</v>
      </c>
      <c r="AX33" s="537">
        <v>0</v>
      </c>
      <c r="AY33" s="537">
        <v>0</v>
      </c>
      <c r="AZ33" s="537">
        <v>0</v>
      </c>
      <c r="BA33" s="537">
        <v>0</v>
      </c>
      <c r="BB33" s="537">
        <v>0</v>
      </c>
      <c r="BC33" s="537">
        <v>0</v>
      </c>
      <c r="BD33" s="537">
        <v>0</v>
      </c>
      <c r="BE33" s="537">
        <v>0</v>
      </c>
      <c r="BF33" s="537">
        <v>0</v>
      </c>
      <c r="BG33" s="537">
        <v>0</v>
      </c>
      <c r="BH33" s="537">
        <v>0</v>
      </c>
      <c r="BI33" s="537">
        <v>0</v>
      </c>
      <c r="BJ33" s="537">
        <v>0</v>
      </c>
      <c r="BK33" s="537">
        <v>0</v>
      </c>
      <c r="BL33" s="537">
        <v>0</v>
      </c>
      <c r="BM33" s="538">
        <v>0</v>
      </c>
    </row>
    <row r="34" spans="1:65" ht="15.75" outlineLevel="1" x14ac:dyDescent="0.25">
      <c r="A34" s="852" t="s">
        <v>10</v>
      </c>
      <c r="B34" s="472" t="str">
        <f>B8</f>
        <v>Not tied to a module</v>
      </c>
      <c r="C34" s="464">
        <f>C8</f>
        <v>0</v>
      </c>
      <c r="D34" s="408"/>
      <c r="E34" s="414">
        <v>0</v>
      </c>
      <c r="F34" s="415">
        <v>0</v>
      </c>
      <c r="G34" s="494">
        <v>0</v>
      </c>
      <c r="H34" s="261">
        <f>H21</f>
        <v>0</v>
      </c>
      <c r="I34" s="477">
        <f>I21</f>
        <v>0</v>
      </c>
      <c r="K34" s="428" t="str">
        <f t="shared" ref="K34:K43" si="16">B34</f>
        <v>Not tied to a module</v>
      </c>
      <c r="L34" s="513" t="s">
        <v>23</v>
      </c>
      <c r="M34" s="533">
        <f t="shared" ref="M34:M43" si="17">MAX(0,MIN($M$4,$I34)-MAX($M$3,$H34))/12*$G34</f>
        <v>0</v>
      </c>
      <c r="N34" s="539">
        <v>0</v>
      </c>
      <c r="O34" s="539">
        <v>0</v>
      </c>
      <c r="P34" s="539">
        <v>0</v>
      </c>
      <c r="Q34" s="539">
        <v>0</v>
      </c>
      <c r="R34" s="539">
        <v>0</v>
      </c>
      <c r="S34" s="539">
        <v>0</v>
      </c>
      <c r="T34" s="539">
        <v>0</v>
      </c>
      <c r="U34" s="539">
        <v>0</v>
      </c>
      <c r="V34" s="539">
        <v>0</v>
      </c>
      <c r="W34" s="539">
        <v>0</v>
      </c>
      <c r="X34" s="539">
        <v>0</v>
      </c>
      <c r="Y34" s="539">
        <v>0</v>
      </c>
      <c r="Z34" s="539">
        <v>0</v>
      </c>
      <c r="AA34" s="539">
        <v>0</v>
      </c>
      <c r="AB34" s="539">
        <v>0</v>
      </c>
      <c r="AC34" s="539">
        <v>0</v>
      </c>
      <c r="AD34" s="539">
        <v>0</v>
      </c>
      <c r="AE34" s="539">
        <v>0</v>
      </c>
      <c r="AF34" s="539">
        <v>0</v>
      </c>
      <c r="AG34" s="539">
        <v>0</v>
      </c>
      <c r="AH34" s="539">
        <v>0</v>
      </c>
      <c r="AI34" s="539">
        <v>0</v>
      </c>
      <c r="AJ34" s="539">
        <v>0</v>
      </c>
      <c r="AK34" s="539">
        <v>0</v>
      </c>
      <c r="AL34" s="539">
        <v>0</v>
      </c>
      <c r="AM34" s="539">
        <v>0</v>
      </c>
      <c r="AN34" s="539">
        <v>0</v>
      </c>
      <c r="AO34" s="539">
        <v>0</v>
      </c>
      <c r="AP34" s="539">
        <v>0</v>
      </c>
      <c r="AQ34" s="539">
        <v>0</v>
      </c>
      <c r="AR34" s="539">
        <v>0</v>
      </c>
      <c r="AS34" s="539">
        <v>0</v>
      </c>
      <c r="AT34" s="539">
        <v>0</v>
      </c>
      <c r="AU34" s="539">
        <v>0</v>
      </c>
      <c r="AV34" s="539">
        <v>0</v>
      </c>
      <c r="AW34" s="539">
        <v>0</v>
      </c>
      <c r="AX34" s="539">
        <v>0</v>
      </c>
      <c r="AY34" s="539">
        <v>0</v>
      </c>
      <c r="AZ34" s="539">
        <v>0</v>
      </c>
      <c r="BA34" s="539">
        <v>0</v>
      </c>
      <c r="BB34" s="539">
        <v>0</v>
      </c>
      <c r="BC34" s="539">
        <v>0</v>
      </c>
      <c r="BD34" s="539">
        <v>0</v>
      </c>
      <c r="BE34" s="539">
        <v>0</v>
      </c>
      <c r="BF34" s="539">
        <v>0</v>
      </c>
      <c r="BG34" s="539">
        <v>0</v>
      </c>
      <c r="BH34" s="539">
        <v>0</v>
      </c>
      <c r="BI34" s="539">
        <v>0</v>
      </c>
      <c r="BJ34" s="539">
        <v>0</v>
      </c>
      <c r="BK34" s="539">
        <v>0</v>
      </c>
      <c r="BL34" s="539">
        <v>0</v>
      </c>
      <c r="BM34" s="540">
        <v>0</v>
      </c>
    </row>
    <row r="35" spans="1:65" ht="15.75" outlineLevel="1" x14ac:dyDescent="0.25">
      <c r="A35" s="853"/>
      <c r="B35" s="473" t="str">
        <f t="shared" ref="B35:C43" si="18">B9</f>
        <v>Module 1</v>
      </c>
      <c r="C35" s="403">
        <f t="shared" si="18"/>
        <v>0</v>
      </c>
      <c r="D35" s="11"/>
      <c r="E35" s="387">
        <v>0</v>
      </c>
      <c r="F35" s="390">
        <v>0</v>
      </c>
      <c r="G35" s="495">
        <v>0</v>
      </c>
      <c r="H35" s="262">
        <f t="shared" ref="H35:I35" si="19">H22</f>
        <v>0</v>
      </c>
      <c r="I35" s="479">
        <f t="shared" si="19"/>
        <v>0</v>
      </c>
      <c r="K35" s="426" t="str">
        <f t="shared" si="16"/>
        <v>Module 1</v>
      </c>
      <c r="L35" s="514" t="s">
        <v>23</v>
      </c>
      <c r="M35" s="541">
        <f t="shared" si="17"/>
        <v>0</v>
      </c>
      <c r="N35" s="542">
        <v>0</v>
      </c>
      <c r="O35" s="542">
        <v>0</v>
      </c>
      <c r="P35" s="542">
        <v>0</v>
      </c>
      <c r="Q35" s="542">
        <v>0</v>
      </c>
      <c r="R35" s="542">
        <v>0</v>
      </c>
      <c r="S35" s="542">
        <v>0</v>
      </c>
      <c r="T35" s="542">
        <v>0</v>
      </c>
      <c r="U35" s="542">
        <v>0</v>
      </c>
      <c r="V35" s="542">
        <v>0</v>
      </c>
      <c r="W35" s="542">
        <v>0</v>
      </c>
      <c r="X35" s="542">
        <v>0</v>
      </c>
      <c r="Y35" s="542">
        <v>0</v>
      </c>
      <c r="Z35" s="542">
        <v>0</v>
      </c>
      <c r="AA35" s="542">
        <v>0</v>
      </c>
      <c r="AB35" s="542">
        <v>0</v>
      </c>
      <c r="AC35" s="542">
        <v>0</v>
      </c>
      <c r="AD35" s="542">
        <v>0</v>
      </c>
      <c r="AE35" s="542">
        <v>0</v>
      </c>
      <c r="AF35" s="542">
        <v>0</v>
      </c>
      <c r="AG35" s="542">
        <v>0</v>
      </c>
      <c r="AH35" s="542">
        <v>0</v>
      </c>
      <c r="AI35" s="542">
        <v>0</v>
      </c>
      <c r="AJ35" s="542">
        <v>0</v>
      </c>
      <c r="AK35" s="542">
        <v>0</v>
      </c>
      <c r="AL35" s="542">
        <v>0</v>
      </c>
      <c r="AM35" s="542">
        <v>0</v>
      </c>
      <c r="AN35" s="542">
        <v>0</v>
      </c>
      <c r="AO35" s="542">
        <v>0</v>
      </c>
      <c r="AP35" s="542">
        <v>0</v>
      </c>
      <c r="AQ35" s="542">
        <v>0</v>
      </c>
      <c r="AR35" s="542">
        <v>0</v>
      </c>
      <c r="AS35" s="542">
        <v>0</v>
      </c>
      <c r="AT35" s="542">
        <v>0</v>
      </c>
      <c r="AU35" s="542">
        <v>0</v>
      </c>
      <c r="AV35" s="542">
        <v>0</v>
      </c>
      <c r="AW35" s="542">
        <v>0</v>
      </c>
      <c r="AX35" s="542">
        <v>0</v>
      </c>
      <c r="AY35" s="542">
        <v>0</v>
      </c>
      <c r="AZ35" s="542">
        <v>0</v>
      </c>
      <c r="BA35" s="542">
        <v>0</v>
      </c>
      <c r="BB35" s="542">
        <v>0</v>
      </c>
      <c r="BC35" s="542">
        <v>0</v>
      </c>
      <c r="BD35" s="542">
        <v>0</v>
      </c>
      <c r="BE35" s="542">
        <v>0</v>
      </c>
      <c r="BF35" s="542">
        <v>0</v>
      </c>
      <c r="BG35" s="542">
        <v>0</v>
      </c>
      <c r="BH35" s="542">
        <v>0</v>
      </c>
      <c r="BI35" s="542">
        <v>0</v>
      </c>
      <c r="BJ35" s="542">
        <v>0</v>
      </c>
      <c r="BK35" s="542">
        <v>0</v>
      </c>
      <c r="BL35" s="542">
        <v>0</v>
      </c>
      <c r="BM35" s="543">
        <v>0</v>
      </c>
    </row>
    <row r="36" spans="1:65" ht="15.75" outlineLevel="1" x14ac:dyDescent="0.25">
      <c r="A36" s="853"/>
      <c r="B36" s="473" t="str">
        <f t="shared" si="18"/>
        <v>Module 2</v>
      </c>
      <c r="C36" s="403">
        <f t="shared" si="18"/>
        <v>0</v>
      </c>
      <c r="D36" s="11"/>
      <c r="E36" s="387">
        <v>0</v>
      </c>
      <c r="F36" s="390">
        <v>0</v>
      </c>
      <c r="G36" s="495">
        <v>0</v>
      </c>
      <c r="H36" s="262">
        <f t="shared" ref="H36:I36" si="20">H23</f>
        <v>0</v>
      </c>
      <c r="I36" s="479">
        <f t="shared" si="20"/>
        <v>0</v>
      </c>
      <c r="K36" s="426" t="str">
        <f t="shared" si="16"/>
        <v>Module 2</v>
      </c>
      <c r="L36" s="514" t="s">
        <v>23</v>
      </c>
      <c r="M36" s="541">
        <f t="shared" si="17"/>
        <v>0</v>
      </c>
      <c r="N36" s="542">
        <v>0</v>
      </c>
      <c r="O36" s="542">
        <v>0</v>
      </c>
      <c r="P36" s="542">
        <v>0</v>
      </c>
      <c r="Q36" s="542">
        <v>0</v>
      </c>
      <c r="R36" s="542">
        <v>0</v>
      </c>
      <c r="S36" s="542">
        <v>0</v>
      </c>
      <c r="T36" s="542">
        <v>0</v>
      </c>
      <c r="U36" s="542">
        <v>0</v>
      </c>
      <c r="V36" s="542">
        <v>0</v>
      </c>
      <c r="W36" s="542">
        <v>0</v>
      </c>
      <c r="X36" s="542">
        <v>0</v>
      </c>
      <c r="Y36" s="542">
        <v>0</v>
      </c>
      <c r="Z36" s="542">
        <v>0</v>
      </c>
      <c r="AA36" s="542">
        <v>0</v>
      </c>
      <c r="AB36" s="542">
        <v>0</v>
      </c>
      <c r="AC36" s="542">
        <v>0</v>
      </c>
      <c r="AD36" s="542">
        <v>0</v>
      </c>
      <c r="AE36" s="542">
        <v>0</v>
      </c>
      <c r="AF36" s="542">
        <v>0</v>
      </c>
      <c r="AG36" s="542">
        <v>0</v>
      </c>
      <c r="AH36" s="542">
        <v>0</v>
      </c>
      <c r="AI36" s="542">
        <v>0</v>
      </c>
      <c r="AJ36" s="542">
        <v>0</v>
      </c>
      <c r="AK36" s="542">
        <v>0</v>
      </c>
      <c r="AL36" s="542">
        <v>0</v>
      </c>
      <c r="AM36" s="542">
        <v>0</v>
      </c>
      <c r="AN36" s="542">
        <v>0</v>
      </c>
      <c r="AO36" s="542">
        <v>0</v>
      </c>
      <c r="AP36" s="542">
        <v>0</v>
      </c>
      <c r="AQ36" s="542">
        <v>0</v>
      </c>
      <c r="AR36" s="542">
        <v>0</v>
      </c>
      <c r="AS36" s="542">
        <v>0</v>
      </c>
      <c r="AT36" s="542">
        <v>0</v>
      </c>
      <c r="AU36" s="542">
        <v>0</v>
      </c>
      <c r="AV36" s="542">
        <v>0</v>
      </c>
      <c r="AW36" s="542">
        <v>0</v>
      </c>
      <c r="AX36" s="542">
        <v>0</v>
      </c>
      <c r="AY36" s="542">
        <v>0</v>
      </c>
      <c r="AZ36" s="542">
        <v>0</v>
      </c>
      <c r="BA36" s="542">
        <v>0</v>
      </c>
      <c r="BB36" s="542">
        <v>0</v>
      </c>
      <c r="BC36" s="542">
        <v>0</v>
      </c>
      <c r="BD36" s="542">
        <v>0</v>
      </c>
      <c r="BE36" s="542">
        <v>0</v>
      </c>
      <c r="BF36" s="542">
        <v>0</v>
      </c>
      <c r="BG36" s="542">
        <v>0</v>
      </c>
      <c r="BH36" s="542">
        <v>0</v>
      </c>
      <c r="BI36" s="542">
        <v>0</v>
      </c>
      <c r="BJ36" s="542">
        <v>0</v>
      </c>
      <c r="BK36" s="542">
        <v>0</v>
      </c>
      <c r="BL36" s="542">
        <v>0</v>
      </c>
      <c r="BM36" s="543">
        <v>0</v>
      </c>
    </row>
    <row r="37" spans="1:65" ht="15.75" outlineLevel="1" x14ac:dyDescent="0.25">
      <c r="A37" s="853"/>
      <c r="B37" s="473" t="str">
        <f t="shared" si="18"/>
        <v>Module 3</v>
      </c>
      <c r="C37" s="403">
        <f t="shared" si="18"/>
        <v>0</v>
      </c>
      <c r="D37" s="11"/>
      <c r="E37" s="387">
        <v>0</v>
      </c>
      <c r="F37" s="390">
        <v>0</v>
      </c>
      <c r="G37" s="495">
        <v>0</v>
      </c>
      <c r="H37" s="262">
        <f t="shared" ref="H37:I37" si="21">H24</f>
        <v>0</v>
      </c>
      <c r="I37" s="479">
        <f t="shared" si="21"/>
        <v>0</v>
      </c>
      <c r="K37" s="426" t="str">
        <f t="shared" si="16"/>
        <v>Module 3</v>
      </c>
      <c r="L37" s="514" t="s">
        <v>23</v>
      </c>
      <c r="M37" s="541">
        <f t="shared" si="17"/>
        <v>0</v>
      </c>
      <c r="N37" s="542">
        <v>0</v>
      </c>
      <c r="O37" s="542">
        <v>0</v>
      </c>
      <c r="P37" s="542">
        <v>0</v>
      </c>
      <c r="Q37" s="542">
        <v>0</v>
      </c>
      <c r="R37" s="542">
        <v>0</v>
      </c>
      <c r="S37" s="542">
        <v>0</v>
      </c>
      <c r="T37" s="542">
        <v>0</v>
      </c>
      <c r="U37" s="542">
        <v>0</v>
      </c>
      <c r="V37" s="542">
        <v>0</v>
      </c>
      <c r="W37" s="542">
        <v>0</v>
      </c>
      <c r="X37" s="542">
        <v>0</v>
      </c>
      <c r="Y37" s="542">
        <v>0</v>
      </c>
      <c r="Z37" s="542">
        <v>0</v>
      </c>
      <c r="AA37" s="542">
        <v>0</v>
      </c>
      <c r="AB37" s="542">
        <v>0</v>
      </c>
      <c r="AC37" s="542">
        <v>0</v>
      </c>
      <c r="AD37" s="542">
        <v>0</v>
      </c>
      <c r="AE37" s="542">
        <v>0</v>
      </c>
      <c r="AF37" s="542">
        <v>0</v>
      </c>
      <c r="AG37" s="542">
        <v>0</v>
      </c>
      <c r="AH37" s="542">
        <v>0</v>
      </c>
      <c r="AI37" s="542">
        <v>0</v>
      </c>
      <c r="AJ37" s="542">
        <v>0</v>
      </c>
      <c r="AK37" s="542">
        <v>0</v>
      </c>
      <c r="AL37" s="542">
        <v>0</v>
      </c>
      <c r="AM37" s="542">
        <v>0</v>
      </c>
      <c r="AN37" s="542">
        <v>0</v>
      </c>
      <c r="AO37" s="542">
        <v>0</v>
      </c>
      <c r="AP37" s="542">
        <v>0</v>
      </c>
      <c r="AQ37" s="542">
        <v>0</v>
      </c>
      <c r="AR37" s="542">
        <v>0</v>
      </c>
      <c r="AS37" s="542">
        <v>0</v>
      </c>
      <c r="AT37" s="542">
        <v>0</v>
      </c>
      <c r="AU37" s="542">
        <v>0</v>
      </c>
      <c r="AV37" s="542">
        <v>0</v>
      </c>
      <c r="AW37" s="542">
        <v>0</v>
      </c>
      <c r="AX37" s="542">
        <v>0</v>
      </c>
      <c r="AY37" s="542">
        <v>0</v>
      </c>
      <c r="AZ37" s="542">
        <v>0</v>
      </c>
      <c r="BA37" s="542">
        <v>0</v>
      </c>
      <c r="BB37" s="542">
        <v>0</v>
      </c>
      <c r="BC37" s="542">
        <v>0</v>
      </c>
      <c r="BD37" s="542">
        <v>0</v>
      </c>
      <c r="BE37" s="542">
        <v>0</v>
      </c>
      <c r="BF37" s="542">
        <v>0</v>
      </c>
      <c r="BG37" s="542">
        <v>0</v>
      </c>
      <c r="BH37" s="542">
        <v>0</v>
      </c>
      <c r="BI37" s="542">
        <v>0</v>
      </c>
      <c r="BJ37" s="542">
        <v>0</v>
      </c>
      <c r="BK37" s="542">
        <v>0</v>
      </c>
      <c r="BL37" s="542">
        <v>0</v>
      </c>
      <c r="BM37" s="543">
        <v>0</v>
      </c>
    </row>
    <row r="38" spans="1:65" ht="15.75" outlineLevel="1" x14ac:dyDescent="0.25">
      <c r="A38" s="853"/>
      <c r="B38" s="473" t="str">
        <f t="shared" si="18"/>
        <v>Module 4</v>
      </c>
      <c r="C38" s="403">
        <f t="shared" si="18"/>
        <v>0</v>
      </c>
      <c r="D38" s="11"/>
      <c r="E38" s="387">
        <v>0</v>
      </c>
      <c r="F38" s="390">
        <v>0</v>
      </c>
      <c r="G38" s="495">
        <v>0</v>
      </c>
      <c r="H38" s="262">
        <f t="shared" ref="H38:I38" si="22">H25</f>
        <v>0</v>
      </c>
      <c r="I38" s="479">
        <f t="shared" si="22"/>
        <v>0</v>
      </c>
      <c r="K38" s="426" t="str">
        <f t="shared" si="16"/>
        <v>Module 4</v>
      </c>
      <c r="L38" s="514" t="s">
        <v>23</v>
      </c>
      <c r="M38" s="541">
        <f t="shared" si="17"/>
        <v>0</v>
      </c>
      <c r="N38" s="542">
        <v>0</v>
      </c>
      <c r="O38" s="542">
        <v>0</v>
      </c>
      <c r="P38" s="542">
        <v>0</v>
      </c>
      <c r="Q38" s="542">
        <v>0</v>
      </c>
      <c r="R38" s="542">
        <v>0</v>
      </c>
      <c r="S38" s="542">
        <v>0</v>
      </c>
      <c r="T38" s="542">
        <v>0</v>
      </c>
      <c r="U38" s="542">
        <v>0</v>
      </c>
      <c r="V38" s="542">
        <v>0</v>
      </c>
      <c r="W38" s="542">
        <v>0</v>
      </c>
      <c r="X38" s="542">
        <v>0</v>
      </c>
      <c r="Y38" s="542">
        <v>0</v>
      </c>
      <c r="Z38" s="542">
        <v>0</v>
      </c>
      <c r="AA38" s="542">
        <v>0</v>
      </c>
      <c r="AB38" s="542">
        <v>0</v>
      </c>
      <c r="AC38" s="542">
        <v>0</v>
      </c>
      <c r="AD38" s="542">
        <v>0</v>
      </c>
      <c r="AE38" s="542">
        <v>0</v>
      </c>
      <c r="AF38" s="542">
        <v>0</v>
      </c>
      <c r="AG38" s="542">
        <v>0</v>
      </c>
      <c r="AH38" s="542">
        <v>0</v>
      </c>
      <c r="AI38" s="542">
        <v>0</v>
      </c>
      <c r="AJ38" s="542">
        <v>0</v>
      </c>
      <c r="AK38" s="542">
        <v>0</v>
      </c>
      <c r="AL38" s="542">
        <v>0</v>
      </c>
      <c r="AM38" s="542">
        <v>0</v>
      </c>
      <c r="AN38" s="542">
        <v>0</v>
      </c>
      <c r="AO38" s="542">
        <v>0</v>
      </c>
      <c r="AP38" s="542">
        <v>0</v>
      </c>
      <c r="AQ38" s="542">
        <v>0</v>
      </c>
      <c r="AR38" s="542">
        <v>0</v>
      </c>
      <c r="AS38" s="542">
        <v>0</v>
      </c>
      <c r="AT38" s="542">
        <v>0</v>
      </c>
      <c r="AU38" s="542">
        <v>0</v>
      </c>
      <c r="AV38" s="542">
        <v>0</v>
      </c>
      <c r="AW38" s="542">
        <v>0</v>
      </c>
      <c r="AX38" s="542">
        <v>0</v>
      </c>
      <c r="AY38" s="542">
        <v>0</v>
      </c>
      <c r="AZ38" s="542">
        <v>0</v>
      </c>
      <c r="BA38" s="542">
        <v>0</v>
      </c>
      <c r="BB38" s="542">
        <v>0</v>
      </c>
      <c r="BC38" s="542">
        <v>0</v>
      </c>
      <c r="BD38" s="542">
        <v>0</v>
      </c>
      <c r="BE38" s="542">
        <v>0</v>
      </c>
      <c r="BF38" s="542">
        <v>0</v>
      </c>
      <c r="BG38" s="542">
        <v>0</v>
      </c>
      <c r="BH38" s="542">
        <v>0</v>
      </c>
      <c r="BI38" s="542">
        <v>0</v>
      </c>
      <c r="BJ38" s="542">
        <v>0</v>
      </c>
      <c r="BK38" s="542">
        <v>0</v>
      </c>
      <c r="BL38" s="542">
        <v>0</v>
      </c>
      <c r="BM38" s="543">
        <v>0</v>
      </c>
    </row>
    <row r="39" spans="1:65" ht="15.75" outlineLevel="1" x14ac:dyDescent="0.25">
      <c r="A39" s="853"/>
      <c r="B39" s="473" t="str">
        <f t="shared" si="18"/>
        <v>Module 5</v>
      </c>
      <c r="C39" s="403">
        <f t="shared" si="18"/>
        <v>0</v>
      </c>
      <c r="D39" s="11"/>
      <c r="E39" s="387">
        <v>0</v>
      </c>
      <c r="F39" s="390">
        <v>0</v>
      </c>
      <c r="G39" s="495">
        <v>0</v>
      </c>
      <c r="H39" s="262">
        <f t="shared" ref="H39:I39" si="23">H26</f>
        <v>0</v>
      </c>
      <c r="I39" s="479">
        <f t="shared" si="23"/>
        <v>0</v>
      </c>
      <c r="K39" s="426" t="str">
        <f t="shared" si="16"/>
        <v>Module 5</v>
      </c>
      <c r="L39" s="514" t="s">
        <v>23</v>
      </c>
      <c r="M39" s="541">
        <f t="shared" si="17"/>
        <v>0</v>
      </c>
      <c r="N39" s="542">
        <v>0</v>
      </c>
      <c r="O39" s="542">
        <v>0</v>
      </c>
      <c r="P39" s="542">
        <v>0</v>
      </c>
      <c r="Q39" s="542">
        <v>0</v>
      </c>
      <c r="R39" s="542">
        <v>0</v>
      </c>
      <c r="S39" s="542">
        <v>0</v>
      </c>
      <c r="T39" s="542">
        <v>0</v>
      </c>
      <c r="U39" s="542">
        <v>0</v>
      </c>
      <c r="V39" s="542">
        <v>0</v>
      </c>
      <c r="W39" s="542">
        <v>0</v>
      </c>
      <c r="X39" s="542">
        <v>0</v>
      </c>
      <c r="Y39" s="542">
        <v>0</v>
      </c>
      <c r="Z39" s="542">
        <v>0</v>
      </c>
      <c r="AA39" s="542">
        <v>0</v>
      </c>
      <c r="AB39" s="542">
        <v>0</v>
      </c>
      <c r="AC39" s="542">
        <v>0</v>
      </c>
      <c r="AD39" s="542">
        <v>0</v>
      </c>
      <c r="AE39" s="542">
        <v>0</v>
      </c>
      <c r="AF39" s="542">
        <v>0</v>
      </c>
      <c r="AG39" s="542">
        <v>0</v>
      </c>
      <c r="AH39" s="542">
        <v>0</v>
      </c>
      <c r="AI39" s="542">
        <v>0</v>
      </c>
      <c r="AJ39" s="542">
        <v>0</v>
      </c>
      <c r="AK39" s="542">
        <v>0</v>
      </c>
      <c r="AL39" s="542">
        <v>0</v>
      </c>
      <c r="AM39" s="542">
        <v>0</v>
      </c>
      <c r="AN39" s="542">
        <v>0</v>
      </c>
      <c r="AO39" s="542">
        <v>0</v>
      </c>
      <c r="AP39" s="542">
        <v>0</v>
      </c>
      <c r="AQ39" s="542">
        <v>0</v>
      </c>
      <c r="AR39" s="542">
        <v>0</v>
      </c>
      <c r="AS39" s="542">
        <v>0</v>
      </c>
      <c r="AT39" s="542">
        <v>0</v>
      </c>
      <c r="AU39" s="542">
        <v>0</v>
      </c>
      <c r="AV39" s="542">
        <v>0</v>
      </c>
      <c r="AW39" s="542">
        <v>0</v>
      </c>
      <c r="AX39" s="542">
        <v>0</v>
      </c>
      <c r="AY39" s="542">
        <v>0</v>
      </c>
      <c r="AZ39" s="542">
        <v>0</v>
      </c>
      <c r="BA39" s="542">
        <v>0</v>
      </c>
      <c r="BB39" s="542">
        <v>0</v>
      </c>
      <c r="BC39" s="542">
        <v>0</v>
      </c>
      <c r="BD39" s="542">
        <v>0</v>
      </c>
      <c r="BE39" s="542">
        <v>0</v>
      </c>
      <c r="BF39" s="542">
        <v>0</v>
      </c>
      <c r="BG39" s="542">
        <v>0</v>
      </c>
      <c r="BH39" s="542">
        <v>0</v>
      </c>
      <c r="BI39" s="542">
        <v>0</v>
      </c>
      <c r="BJ39" s="542">
        <v>0</v>
      </c>
      <c r="BK39" s="542">
        <v>0</v>
      </c>
      <c r="BL39" s="542">
        <v>0</v>
      </c>
      <c r="BM39" s="543">
        <v>0</v>
      </c>
    </row>
    <row r="40" spans="1:65" ht="15.75" outlineLevel="1" x14ac:dyDescent="0.25">
      <c r="A40" s="853"/>
      <c r="B40" s="473" t="str">
        <f t="shared" si="18"/>
        <v>Module 6</v>
      </c>
      <c r="C40" s="403">
        <f t="shared" si="18"/>
        <v>0</v>
      </c>
      <c r="D40" s="11"/>
      <c r="E40" s="387">
        <v>0</v>
      </c>
      <c r="F40" s="390">
        <v>0</v>
      </c>
      <c r="G40" s="495">
        <v>0</v>
      </c>
      <c r="H40" s="262">
        <f t="shared" ref="H40:I40" si="24">H27</f>
        <v>0</v>
      </c>
      <c r="I40" s="479">
        <f t="shared" si="24"/>
        <v>0</v>
      </c>
      <c r="K40" s="426" t="str">
        <f t="shared" si="16"/>
        <v>Module 6</v>
      </c>
      <c r="L40" s="514" t="s">
        <v>23</v>
      </c>
      <c r="M40" s="541">
        <f t="shared" si="17"/>
        <v>0</v>
      </c>
      <c r="N40" s="542">
        <v>0</v>
      </c>
      <c r="O40" s="542">
        <v>0</v>
      </c>
      <c r="P40" s="542">
        <v>0</v>
      </c>
      <c r="Q40" s="542">
        <v>0</v>
      </c>
      <c r="R40" s="542">
        <v>0</v>
      </c>
      <c r="S40" s="542">
        <v>0</v>
      </c>
      <c r="T40" s="542">
        <v>0</v>
      </c>
      <c r="U40" s="542">
        <v>0</v>
      </c>
      <c r="V40" s="542">
        <v>0</v>
      </c>
      <c r="W40" s="542">
        <v>0</v>
      </c>
      <c r="X40" s="542">
        <v>0</v>
      </c>
      <c r="Y40" s="542">
        <v>0</v>
      </c>
      <c r="Z40" s="542">
        <v>0</v>
      </c>
      <c r="AA40" s="542">
        <v>0</v>
      </c>
      <c r="AB40" s="542">
        <v>0</v>
      </c>
      <c r="AC40" s="542">
        <v>0</v>
      </c>
      <c r="AD40" s="542">
        <v>0</v>
      </c>
      <c r="AE40" s="542">
        <v>0</v>
      </c>
      <c r="AF40" s="542">
        <v>0</v>
      </c>
      <c r="AG40" s="542">
        <v>0</v>
      </c>
      <c r="AH40" s="542">
        <v>0</v>
      </c>
      <c r="AI40" s="542">
        <v>0</v>
      </c>
      <c r="AJ40" s="542">
        <v>0</v>
      </c>
      <c r="AK40" s="542">
        <v>0</v>
      </c>
      <c r="AL40" s="542">
        <v>0</v>
      </c>
      <c r="AM40" s="542">
        <v>0</v>
      </c>
      <c r="AN40" s="542">
        <v>0</v>
      </c>
      <c r="AO40" s="542">
        <v>0</v>
      </c>
      <c r="AP40" s="542">
        <v>0</v>
      </c>
      <c r="AQ40" s="542">
        <v>0</v>
      </c>
      <c r="AR40" s="542">
        <v>0</v>
      </c>
      <c r="AS40" s="542">
        <v>0</v>
      </c>
      <c r="AT40" s="542">
        <v>0</v>
      </c>
      <c r="AU40" s="542">
        <v>0</v>
      </c>
      <c r="AV40" s="542">
        <v>0</v>
      </c>
      <c r="AW40" s="542">
        <v>0</v>
      </c>
      <c r="AX40" s="542">
        <v>0</v>
      </c>
      <c r="AY40" s="542">
        <v>0</v>
      </c>
      <c r="AZ40" s="542">
        <v>0</v>
      </c>
      <c r="BA40" s="542">
        <v>0</v>
      </c>
      <c r="BB40" s="542">
        <v>0</v>
      </c>
      <c r="BC40" s="542">
        <v>0</v>
      </c>
      <c r="BD40" s="542">
        <v>0</v>
      </c>
      <c r="BE40" s="542">
        <v>0</v>
      </c>
      <c r="BF40" s="542">
        <v>0</v>
      </c>
      <c r="BG40" s="542">
        <v>0</v>
      </c>
      <c r="BH40" s="542">
        <v>0</v>
      </c>
      <c r="BI40" s="542">
        <v>0</v>
      </c>
      <c r="BJ40" s="542">
        <v>0</v>
      </c>
      <c r="BK40" s="542">
        <v>0</v>
      </c>
      <c r="BL40" s="542">
        <v>0</v>
      </c>
      <c r="BM40" s="543">
        <v>0</v>
      </c>
    </row>
    <row r="41" spans="1:65" ht="15.75" outlineLevel="1" x14ac:dyDescent="0.25">
      <c r="A41" s="853"/>
      <c r="B41" s="473" t="str">
        <f t="shared" si="18"/>
        <v>Module 7</v>
      </c>
      <c r="C41" s="403">
        <f t="shared" si="18"/>
        <v>0</v>
      </c>
      <c r="D41" s="11"/>
      <c r="E41" s="387">
        <v>0</v>
      </c>
      <c r="F41" s="390">
        <v>0</v>
      </c>
      <c r="G41" s="495">
        <v>0</v>
      </c>
      <c r="H41" s="262">
        <f t="shared" ref="H41:I41" si="25">H28</f>
        <v>0</v>
      </c>
      <c r="I41" s="479">
        <f t="shared" si="25"/>
        <v>0</v>
      </c>
      <c r="K41" s="426" t="str">
        <f t="shared" si="16"/>
        <v>Module 7</v>
      </c>
      <c r="L41" s="514" t="s">
        <v>23</v>
      </c>
      <c r="M41" s="541">
        <f t="shared" si="17"/>
        <v>0</v>
      </c>
      <c r="N41" s="542">
        <v>0</v>
      </c>
      <c r="O41" s="542">
        <v>0</v>
      </c>
      <c r="P41" s="542">
        <v>0</v>
      </c>
      <c r="Q41" s="542">
        <v>0</v>
      </c>
      <c r="R41" s="542">
        <v>0</v>
      </c>
      <c r="S41" s="542">
        <v>0</v>
      </c>
      <c r="T41" s="542">
        <v>0</v>
      </c>
      <c r="U41" s="542">
        <v>0</v>
      </c>
      <c r="V41" s="542">
        <v>0</v>
      </c>
      <c r="W41" s="542">
        <v>0</v>
      </c>
      <c r="X41" s="542">
        <v>0</v>
      </c>
      <c r="Y41" s="542">
        <v>0</v>
      </c>
      <c r="Z41" s="542">
        <v>0</v>
      </c>
      <c r="AA41" s="542">
        <v>0</v>
      </c>
      <c r="AB41" s="542">
        <v>0</v>
      </c>
      <c r="AC41" s="542">
        <v>0</v>
      </c>
      <c r="AD41" s="542">
        <v>0</v>
      </c>
      <c r="AE41" s="542">
        <v>0</v>
      </c>
      <c r="AF41" s="542">
        <v>0</v>
      </c>
      <c r="AG41" s="542">
        <v>0</v>
      </c>
      <c r="AH41" s="542">
        <v>0</v>
      </c>
      <c r="AI41" s="542">
        <v>0</v>
      </c>
      <c r="AJ41" s="542">
        <v>0</v>
      </c>
      <c r="AK41" s="542">
        <v>0</v>
      </c>
      <c r="AL41" s="542">
        <v>0</v>
      </c>
      <c r="AM41" s="542">
        <v>0</v>
      </c>
      <c r="AN41" s="542">
        <v>0</v>
      </c>
      <c r="AO41" s="542">
        <v>0</v>
      </c>
      <c r="AP41" s="542">
        <v>0</v>
      </c>
      <c r="AQ41" s="542">
        <v>0</v>
      </c>
      <c r="AR41" s="542">
        <v>0</v>
      </c>
      <c r="AS41" s="542">
        <v>0</v>
      </c>
      <c r="AT41" s="542">
        <v>0</v>
      </c>
      <c r="AU41" s="542">
        <v>0</v>
      </c>
      <c r="AV41" s="542">
        <v>0</v>
      </c>
      <c r="AW41" s="542">
        <v>0</v>
      </c>
      <c r="AX41" s="542">
        <v>0</v>
      </c>
      <c r="AY41" s="542">
        <v>0</v>
      </c>
      <c r="AZ41" s="542">
        <v>0</v>
      </c>
      <c r="BA41" s="542">
        <v>0</v>
      </c>
      <c r="BB41" s="542">
        <v>0</v>
      </c>
      <c r="BC41" s="542">
        <v>0</v>
      </c>
      <c r="BD41" s="542">
        <v>0</v>
      </c>
      <c r="BE41" s="542">
        <v>0</v>
      </c>
      <c r="BF41" s="542">
        <v>0</v>
      </c>
      <c r="BG41" s="542">
        <v>0</v>
      </c>
      <c r="BH41" s="542">
        <v>0</v>
      </c>
      <c r="BI41" s="542">
        <v>0</v>
      </c>
      <c r="BJ41" s="542">
        <v>0</v>
      </c>
      <c r="BK41" s="542">
        <v>0</v>
      </c>
      <c r="BL41" s="542">
        <v>0</v>
      </c>
      <c r="BM41" s="543">
        <v>0</v>
      </c>
    </row>
    <row r="42" spans="1:65" ht="15.75" outlineLevel="1" x14ac:dyDescent="0.25">
      <c r="A42" s="853"/>
      <c r="B42" s="473" t="str">
        <f t="shared" si="18"/>
        <v>Module 8</v>
      </c>
      <c r="C42" s="403">
        <f t="shared" si="18"/>
        <v>0</v>
      </c>
      <c r="D42" s="11"/>
      <c r="E42" s="387">
        <v>0</v>
      </c>
      <c r="F42" s="390">
        <v>0</v>
      </c>
      <c r="G42" s="495">
        <v>0</v>
      </c>
      <c r="H42" s="262">
        <f t="shared" ref="H42:I42" si="26">H29</f>
        <v>0</v>
      </c>
      <c r="I42" s="479">
        <f t="shared" si="26"/>
        <v>0</v>
      </c>
      <c r="K42" s="426" t="str">
        <f t="shared" si="16"/>
        <v>Module 8</v>
      </c>
      <c r="L42" s="514" t="s">
        <v>23</v>
      </c>
      <c r="M42" s="541">
        <f t="shared" si="17"/>
        <v>0</v>
      </c>
      <c r="N42" s="542">
        <v>0</v>
      </c>
      <c r="O42" s="542">
        <v>0</v>
      </c>
      <c r="P42" s="542">
        <v>0</v>
      </c>
      <c r="Q42" s="542">
        <v>0</v>
      </c>
      <c r="R42" s="542">
        <v>0</v>
      </c>
      <c r="S42" s="542">
        <v>0</v>
      </c>
      <c r="T42" s="542">
        <v>0</v>
      </c>
      <c r="U42" s="542">
        <v>0</v>
      </c>
      <c r="V42" s="542">
        <v>0</v>
      </c>
      <c r="W42" s="542">
        <v>0</v>
      </c>
      <c r="X42" s="542">
        <v>0</v>
      </c>
      <c r="Y42" s="542">
        <v>0</v>
      </c>
      <c r="Z42" s="542">
        <v>0</v>
      </c>
      <c r="AA42" s="542">
        <v>0</v>
      </c>
      <c r="AB42" s="542">
        <v>0</v>
      </c>
      <c r="AC42" s="542">
        <v>0</v>
      </c>
      <c r="AD42" s="542">
        <v>0</v>
      </c>
      <c r="AE42" s="542">
        <v>0</v>
      </c>
      <c r="AF42" s="542">
        <v>0</v>
      </c>
      <c r="AG42" s="542">
        <v>0</v>
      </c>
      <c r="AH42" s="542">
        <v>0</v>
      </c>
      <c r="AI42" s="542">
        <v>0</v>
      </c>
      <c r="AJ42" s="542">
        <v>0</v>
      </c>
      <c r="AK42" s="542">
        <v>0</v>
      </c>
      <c r="AL42" s="542">
        <v>0</v>
      </c>
      <c r="AM42" s="542">
        <v>0</v>
      </c>
      <c r="AN42" s="542">
        <v>0</v>
      </c>
      <c r="AO42" s="542">
        <v>0</v>
      </c>
      <c r="AP42" s="542">
        <v>0</v>
      </c>
      <c r="AQ42" s="542">
        <v>0</v>
      </c>
      <c r="AR42" s="542">
        <v>0</v>
      </c>
      <c r="AS42" s="542">
        <v>0</v>
      </c>
      <c r="AT42" s="542">
        <v>0</v>
      </c>
      <c r="AU42" s="542">
        <v>0</v>
      </c>
      <c r="AV42" s="542">
        <v>0</v>
      </c>
      <c r="AW42" s="542">
        <v>0</v>
      </c>
      <c r="AX42" s="542">
        <v>0</v>
      </c>
      <c r="AY42" s="542">
        <v>0</v>
      </c>
      <c r="AZ42" s="542">
        <v>0</v>
      </c>
      <c r="BA42" s="542">
        <v>0</v>
      </c>
      <c r="BB42" s="542">
        <v>0</v>
      </c>
      <c r="BC42" s="542">
        <v>0</v>
      </c>
      <c r="BD42" s="542">
        <v>0</v>
      </c>
      <c r="BE42" s="542">
        <v>0</v>
      </c>
      <c r="BF42" s="542">
        <v>0</v>
      </c>
      <c r="BG42" s="542">
        <v>0</v>
      </c>
      <c r="BH42" s="542">
        <v>0</v>
      </c>
      <c r="BI42" s="542">
        <v>0</v>
      </c>
      <c r="BJ42" s="542">
        <v>0</v>
      </c>
      <c r="BK42" s="542">
        <v>0</v>
      </c>
      <c r="BL42" s="542">
        <v>0</v>
      </c>
      <c r="BM42" s="543">
        <v>0</v>
      </c>
    </row>
    <row r="43" spans="1:65" ht="16.5" outlineLevel="1" thickBot="1" x14ac:dyDescent="0.3">
      <c r="A43" s="854"/>
      <c r="B43" s="474" t="str">
        <f t="shared" si="18"/>
        <v>Unused module</v>
      </c>
      <c r="C43" s="467">
        <f t="shared" si="18"/>
        <v>0</v>
      </c>
      <c r="D43" s="412"/>
      <c r="E43" s="416">
        <v>0</v>
      </c>
      <c r="F43" s="417">
        <v>0</v>
      </c>
      <c r="G43" s="496">
        <v>0</v>
      </c>
      <c r="H43" s="499">
        <f t="shared" ref="H43:I43" si="27">H30</f>
        <v>0</v>
      </c>
      <c r="I43" s="480">
        <f t="shared" si="27"/>
        <v>0</v>
      </c>
      <c r="K43" s="429" t="str">
        <f t="shared" si="16"/>
        <v>Unused module</v>
      </c>
      <c r="L43" s="515" t="s">
        <v>23</v>
      </c>
      <c r="M43" s="544">
        <f t="shared" si="17"/>
        <v>0</v>
      </c>
      <c r="N43" s="545">
        <v>0</v>
      </c>
      <c r="O43" s="545">
        <v>0</v>
      </c>
      <c r="P43" s="545">
        <v>0</v>
      </c>
      <c r="Q43" s="545">
        <v>0</v>
      </c>
      <c r="R43" s="545">
        <v>0</v>
      </c>
      <c r="S43" s="545">
        <v>0</v>
      </c>
      <c r="T43" s="545">
        <v>0</v>
      </c>
      <c r="U43" s="545">
        <v>0</v>
      </c>
      <c r="V43" s="545">
        <v>0</v>
      </c>
      <c r="W43" s="545">
        <v>0</v>
      </c>
      <c r="X43" s="545">
        <v>0</v>
      </c>
      <c r="Y43" s="545">
        <v>0</v>
      </c>
      <c r="Z43" s="545">
        <v>0</v>
      </c>
      <c r="AA43" s="545">
        <v>0</v>
      </c>
      <c r="AB43" s="545">
        <v>0</v>
      </c>
      <c r="AC43" s="545">
        <v>0</v>
      </c>
      <c r="AD43" s="545">
        <v>0</v>
      </c>
      <c r="AE43" s="545">
        <v>0</v>
      </c>
      <c r="AF43" s="545">
        <v>0</v>
      </c>
      <c r="AG43" s="545">
        <v>0</v>
      </c>
      <c r="AH43" s="545">
        <v>0</v>
      </c>
      <c r="AI43" s="545">
        <v>0</v>
      </c>
      <c r="AJ43" s="545">
        <v>0</v>
      </c>
      <c r="AK43" s="545">
        <v>0</v>
      </c>
      <c r="AL43" s="545">
        <v>0</v>
      </c>
      <c r="AM43" s="545">
        <v>0</v>
      </c>
      <c r="AN43" s="545">
        <v>0</v>
      </c>
      <c r="AO43" s="545">
        <v>0</v>
      </c>
      <c r="AP43" s="545">
        <v>0</v>
      </c>
      <c r="AQ43" s="545">
        <v>0</v>
      </c>
      <c r="AR43" s="545">
        <v>0</v>
      </c>
      <c r="AS43" s="545">
        <v>0</v>
      </c>
      <c r="AT43" s="545">
        <v>0</v>
      </c>
      <c r="AU43" s="545">
        <v>0</v>
      </c>
      <c r="AV43" s="545">
        <v>0</v>
      </c>
      <c r="AW43" s="545">
        <v>0</v>
      </c>
      <c r="AX43" s="545">
        <v>0</v>
      </c>
      <c r="AY43" s="545">
        <v>0</v>
      </c>
      <c r="AZ43" s="545">
        <v>0</v>
      </c>
      <c r="BA43" s="545">
        <v>0</v>
      </c>
      <c r="BB43" s="545">
        <v>0</v>
      </c>
      <c r="BC43" s="545">
        <v>0</v>
      </c>
      <c r="BD43" s="545">
        <v>0</v>
      </c>
      <c r="BE43" s="545">
        <v>0</v>
      </c>
      <c r="BF43" s="545">
        <v>0</v>
      </c>
      <c r="BG43" s="545">
        <v>0</v>
      </c>
      <c r="BH43" s="545">
        <v>0</v>
      </c>
      <c r="BI43" s="545">
        <v>0</v>
      </c>
      <c r="BJ43" s="545">
        <v>0</v>
      </c>
      <c r="BK43" s="545">
        <v>0</v>
      </c>
      <c r="BL43" s="545">
        <v>0</v>
      </c>
      <c r="BM43" s="546">
        <v>0</v>
      </c>
    </row>
    <row r="44" spans="1:65" ht="16.5" outlineLevel="1" thickBot="1" x14ac:dyDescent="0.3">
      <c r="B44" s="386"/>
      <c r="D44" s="71"/>
      <c r="E44" s="399"/>
      <c r="F44" s="399"/>
      <c r="G44" s="313"/>
      <c r="K44" s="407"/>
      <c r="L44" s="433"/>
      <c r="M44" s="399"/>
      <c r="N44" s="399">
        <v>0</v>
      </c>
      <c r="O44" s="399">
        <v>0</v>
      </c>
      <c r="P44" s="399">
        <v>0</v>
      </c>
      <c r="Q44" s="399">
        <v>0</v>
      </c>
      <c r="R44" s="399">
        <v>0</v>
      </c>
      <c r="S44" s="399">
        <v>0</v>
      </c>
      <c r="T44" s="399">
        <v>0</v>
      </c>
      <c r="U44" s="399">
        <v>0</v>
      </c>
      <c r="V44" s="399">
        <v>0</v>
      </c>
      <c r="W44" s="399">
        <v>0</v>
      </c>
      <c r="X44" s="399">
        <v>0</v>
      </c>
      <c r="Y44" s="399">
        <v>0</v>
      </c>
      <c r="Z44" s="399">
        <v>0</v>
      </c>
      <c r="AA44" s="399">
        <v>0</v>
      </c>
      <c r="AB44" s="399">
        <v>0</v>
      </c>
      <c r="AC44" s="399">
        <v>0</v>
      </c>
      <c r="AD44" s="399">
        <v>0</v>
      </c>
      <c r="AE44" s="399">
        <v>0</v>
      </c>
      <c r="AF44" s="399">
        <v>0</v>
      </c>
      <c r="AG44" s="399">
        <v>0</v>
      </c>
      <c r="AH44" s="399">
        <v>0</v>
      </c>
      <c r="AI44" s="399">
        <v>0</v>
      </c>
      <c r="AJ44" s="399">
        <v>0</v>
      </c>
      <c r="AK44" s="399">
        <v>0</v>
      </c>
      <c r="AL44" s="399">
        <v>0</v>
      </c>
      <c r="AM44" s="399">
        <v>0</v>
      </c>
      <c r="AN44" s="399">
        <v>0</v>
      </c>
      <c r="AO44" s="399">
        <v>0</v>
      </c>
      <c r="AP44" s="399">
        <v>0</v>
      </c>
      <c r="AQ44" s="399">
        <v>0</v>
      </c>
      <c r="AR44" s="399">
        <v>0</v>
      </c>
      <c r="AS44" s="399">
        <v>0</v>
      </c>
      <c r="AT44" s="399">
        <v>0</v>
      </c>
      <c r="AU44" s="399">
        <v>0</v>
      </c>
      <c r="AV44" s="399">
        <v>0</v>
      </c>
      <c r="AW44" s="399">
        <v>0</v>
      </c>
      <c r="AX44" s="399">
        <v>0</v>
      </c>
      <c r="AY44" s="399">
        <v>0</v>
      </c>
      <c r="AZ44" s="399">
        <v>0</v>
      </c>
      <c r="BA44" s="399">
        <v>0</v>
      </c>
      <c r="BB44" s="399">
        <v>0</v>
      </c>
      <c r="BC44" s="399">
        <v>0</v>
      </c>
      <c r="BD44" s="399">
        <v>0</v>
      </c>
      <c r="BE44" s="399">
        <v>0</v>
      </c>
      <c r="BF44" s="399">
        <v>0</v>
      </c>
      <c r="BG44" s="399">
        <v>0</v>
      </c>
      <c r="BH44" s="399">
        <v>0</v>
      </c>
      <c r="BI44" s="399">
        <v>0</v>
      </c>
      <c r="BJ44" s="399">
        <v>0</v>
      </c>
      <c r="BK44" s="399">
        <v>0</v>
      </c>
      <c r="BL44" s="399">
        <v>0</v>
      </c>
      <c r="BM44" s="399">
        <v>0</v>
      </c>
    </row>
    <row r="45" spans="1:65" ht="15.75" x14ac:dyDescent="0.25">
      <c r="C45" s="127"/>
      <c r="D45" s="127"/>
      <c r="E45" s="18"/>
      <c r="F45" s="18"/>
      <c r="G45" s="18"/>
      <c r="H45" s="127"/>
      <c r="I45" s="127"/>
      <c r="J45" s="127"/>
      <c r="K45" s="469" t="s">
        <v>103</v>
      </c>
      <c r="L45" s="188" t="s">
        <v>20</v>
      </c>
      <c r="M45" s="408">
        <f>Assumptions!$F$24</f>
        <v>0</v>
      </c>
      <c r="N45" s="408">
        <v>0</v>
      </c>
      <c r="O45" s="408">
        <v>0</v>
      </c>
      <c r="P45" s="408">
        <v>0</v>
      </c>
      <c r="Q45" s="408">
        <v>0</v>
      </c>
      <c r="R45" s="408">
        <v>0</v>
      </c>
      <c r="S45" s="408">
        <v>0</v>
      </c>
      <c r="T45" s="408">
        <v>0</v>
      </c>
      <c r="U45" s="408">
        <v>0</v>
      </c>
      <c r="V45" s="408">
        <v>0</v>
      </c>
      <c r="W45" s="408">
        <v>0</v>
      </c>
      <c r="X45" s="408">
        <v>0</v>
      </c>
      <c r="Y45" s="408">
        <v>0</v>
      </c>
      <c r="Z45" s="408">
        <v>0</v>
      </c>
      <c r="AA45" s="408">
        <v>0</v>
      </c>
      <c r="AB45" s="408">
        <v>0</v>
      </c>
      <c r="AC45" s="408">
        <v>0</v>
      </c>
      <c r="AD45" s="408">
        <v>0</v>
      </c>
      <c r="AE45" s="408">
        <v>0</v>
      </c>
      <c r="AF45" s="408">
        <v>0</v>
      </c>
      <c r="AG45" s="408">
        <v>0</v>
      </c>
      <c r="AH45" s="408">
        <v>0</v>
      </c>
      <c r="AI45" s="408">
        <v>0</v>
      </c>
      <c r="AJ45" s="408">
        <v>0</v>
      </c>
      <c r="AK45" s="408">
        <v>0</v>
      </c>
      <c r="AL45" s="408">
        <v>0</v>
      </c>
      <c r="AM45" s="408">
        <v>0</v>
      </c>
      <c r="AN45" s="408">
        <v>0</v>
      </c>
      <c r="AO45" s="408">
        <v>0</v>
      </c>
      <c r="AP45" s="408">
        <v>0</v>
      </c>
      <c r="AQ45" s="408">
        <v>0</v>
      </c>
      <c r="AR45" s="408">
        <v>0</v>
      </c>
      <c r="AS45" s="408">
        <v>0</v>
      </c>
      <c r="AT45" s="408">
        <v>0</v>
      </c>
      <c r="AU45" s="408">
        <v>0</v>
      </c>
      <c r="AV45" s="408">
        <v>0</v>
      </c>
      <c r="AW45" s="408">
        <v>0</v>
      </c>
      <c r="AX45" s="408">
        <v>0</v>
      </c>
      <c r="AY45" s="408">
        <v>0</v>
      </c>
      <c r="AZ45" s="408">
        <v>0</v>
      </c>
      <c r="BA45" s="408">
        <v>0</v>
      </c>
      <c r="BB45" s="408">
        <v>0</v>
      </c>
      <c r="BC45" s="408">
        <v>0</v>
      </c>
      <c r="BD45" s="408">
        <v>0</v>
      </c>
      <c r="BE45" s="408">
        <v>0</v>
      </c>
      <c r="BF45" s="408">
        <v>0</v>
      </c>
      <c r="BG45" s="408">
        <v>0</v>
      </c>
      <c r="BH45" s="408">
        <v>0</v>
      </c>
      <c r="BI45" s="408">
        <v>0</v>
      </c>
      <c r="BJ45" s="408">
        <v>0</v>
      </c>
      <c r="BK45" s="408">
        <v>0</v>
      </c>
      <c r="BL45" s="408">
        <v>0</v>
      </c>
      <c r="BM45" s="424">
        <v>0</v>
      </c>
    </row>
    <row r="46" spans="1:65" ht="15.75" x14ac:dyDescent="0.25">
      <c r="K46" s="425" t="s">
        <v>104</v>
      </c>
      <c r="L46" s="96" t="s">
        <v>20</v>
      </c>
      <c r="M46" s="11">
        <f>SUM(M$6:M$18)+M$45</f>
        <v>0</v>
      </c>
      <c r="N46" s="11">
        <f t="shared" ref="N46:AM46" si="28">SUM(N$6:N$18)+N$45</f>
        <v>0</v>
      </c>
      <c r="O46" s="11">
        <f t="shared" si="28"/>
        <v>0</v>
      </c>
      <c r="P46" s="11">
        <f t="shared" si="28"/>
        <v>0</v>
      </c>
      <c r="Q46" s="11">
        <f t="shared" si="28"/>
        <v>0</v>
      </c>
      <c r="R46" s="11">
        <f t="shared" si="28"/>
        <v>0</v>
      </c>
      <c r="S46" s="11">
        <f t="shared" si="28"/>
        <v>0</v>
      </c>
      <c r="T46" s="11">
        <f t="shared" si="28"/>
        <v>0</v>
      </c>
      <c r="U46" s="11">
        <f t="shared" si="28"/>
        <v>0</v>
      </c>
      <c r="V46" s="11">
        <f t="shared" si="28"/>
        <v>0</v>
      </c>
      <c r="W46" s="11">
        <f t="shared" si="28"/>
        <v>0</v>
      </c>
      <c r="X46" s="11">
        <f t="shared" si="28"/>
        <v>0</v>
      </c>
      <c r="Y46" s="11">
        <f t="shared" si="28"/>
        <v>0</v>
      </c>
      <c r="Z46" s="11">
        <f t="shared" si="28"/>
        <v>0</v>
      </c>
      <c r="AA46" s="11">
        <f t="shared" si="28"/>
        <v>0</v>
      </c>
      <c r="AB46" s="11">
        <f t="shared" si="28"/>
        <v>0</v>
      </c>
      <c r="AC46" s="11">
        <f t="shared" si="28"/>
        <v>0</v>
      </c>
      <c r="AD46" s="11">
        <f t="shared" si="28"/>
        <v>0</v>
      </c>
      <c r="AE46" s="11">
        <f t="shared" si="28"/>
        <v>0</v>
      </c>
      <c r="AF46" s="11">
        <f t="shared" si="28"/>
        <v>0</v>
      </c>
      <c r="AG46" s="11">
        <f t="shared" si="28"/>
        <v>0</v>
      </c>
      <c r="AH46" s="11">
        <f t="shared" si="28"/>
        <v>0</v>
      </c>
      <c r="AI46" s="11">
        <f t="shared" si="28"/>
        <v>0</v>
      </c>
      <c r="AJ46" s="11">
        <f t="shared" si="28"/>
        <v>0</v>
      </c>
      <c r="AK46" s="11">
        <f t="shared" si="28"/>
        <v>0</v>
      </c>
      <c r="AL46" s="11">
        <f t="shared" si="28"/>
        <v>0</v>
      </c>
      <c r="AM46" s="11">
        <f t="shared" si="28"/>
        <v>0</v>
      </c>
      <c r="AN46" s="11">
        <f t="shared" ref="AN46:AS46" si="29">SUM(AN$7:AN$18)+AN$45</f>
        <v>0</v>
      </c>
      <c r="AO46" s="11">
        <f t="shared" si="29"/>
        <v>0</v>
      </c>
      <c r="AP46" s="11">
        <f t="shared" si="29"/>
        <v>0</v>
      </c>
      <c r="AQ46" s="11">
        <f t="shared" si="29"/>
        <v>0</v>
      </c>
      <c r="AR46" s="11">
        <f t="shared" si="29"/>
        <v>0</v>
      </c>
      <c r="AS46" s="11">
        <f t="shared" si="29"/>
        <v>0</v>
      </c>
      <c r="AT46" s="11">
        <f t="shared" ref="AT46:BM46" si="30">SUM(AT$7:AT$18)+AT$45</f>
        <v>0</v>
      </c>
      <c r="AU46" s="11">
        <f t="shared" si="30"/>
        <v>0</v>
      </c>
      <c r="AV46" s="11">
        <f t="shared" si="30"/>
        <v>0</v>
      </c>
      <c r="AW46" s="11">
        <f t="shared" si="30"/>
        <v>0</v>
      </c>
      <c r="AX46" s="11">
        <f t="shared" si="30"/>
        <v>0</v>
      </c>
      <c r="AY46" s="11">
        <f t="shared" si="30"/>
        <v>0</v>
      </c>
      <c r="AZ46" s="11">
        <f t="shared" si="30"/>
        <v>0</v>
      </c>
      <c r="BA46" s="11">
        <f t="shared" si="30"/>
        <v>0</v>
      </c>
      <c r="BB46" s="11">
        <f t="shared" si="30"/>
        <v>0</v>
      </c>
      <c r="BC46" s="11">
        <f t="shared" si="30"/>
        <v>0</v>
      </c>
      <c r="BD46" s="11">
        <f t="shared" si="30"/>
        <v>0</v>
      </c>
      <c r="BE46" s="11">
        <f t="shared" si="30"/>
        <v>0</v>
      </c>
      <c r="BF46" s="11">
        <f t="shared" si="30"/>
        <v>0</v>
      </c>
      <c r="BG46" s="11">
        <f t="shared" si="30"/>
        <v>0</v>
      </c>
      <c r="BH46" s="11">
        <f t="shared" si="30"/>
        <v>0</v>
      </c>
      <c r="BI46" s="11">
        <f t="shared" si="30"/>
        <v>0</v>
      </c>
      <c r="BJ46" s="11">
        <f t="shared" si="30"/>
        <v>0</v>
      </c>
      <c r="BK46" s="11">
        <f t="shared" si="30"/>
        <v>0</v>
      </c>
      <c r="BL46" s="11">
        <f t="shared" si="30"/>
        <v>0</v>
      </c>
      <c r="BM46" s="411">
        <f t="shared" si="30"/>
        <v>0</v>
      </c>
    </row>
    <row r="47" spans="1:65" ht="15.75" x14ac:dyDescent="0.25">
      <c r="K47" s="425" t="s">
        <v>105</v>
      </c>
      <c r="L47" s="96" t="s">
        <v>20</v>
      </c>
      <c r="M47" s="11" t="e">
        <f t="shared" ref="M47:AR47" si="31">SUM(M$5:M$18)+M$45</f>
        <v>#DIV/0!</v>
      </c>
      <c r="N47" s="11">
        <f t="shared" si="31"/>
        <v>0</v>
      </c>
      <c r="O47" s="11">
        <f t="shared" si="31"/>
        <v>0</v>
      </c>
      <c r="P47" s="11">
        <f t="shared" si="31"/>
        <v>0</v>
      </c>
      <c r="Q47" s="11">
        <f t="shared" si="31"/>
        <v>0</v>
      </c>
      <c r="R47" s="11">
        <f t="shared" si="31"/>
        <v>0</v>
      </c>
      <c r="S47" s="11">
        <f t="shared" si="31"/>
        <v>0</v>
      </c>
      <c r="T47" s="11">
        <f t="shared" si="31"/>
        <v>0</v>
      </c>
      <c r="U47" s="11">
        <f t="shared" si="31"/>
        <v>0</v>
      </c>
      <c r="V47" s="11">
        <f t="shared" si="31"/>
        <v>0</v>
      </c>
      <c r="W47" s="11">
        <f t="shared" si="31"/>
        <v>0</v>
      </c>
      <c r="X47" s="11">
        <f t="shared" si="31"/>
        <v>0</v>
      </c>
      <c r="Y47" s="11">
        <f t="shared" si="31"/>
        <v>0</v>
      </c>
      <c r="Z47" s="11">
        <f t="shared" si="31"/>
        <v>0</v>
      </c>
      <c r="AA47" s="11">
        <f t="shared" si="31"/>
        <v>0</v>
      </c>
      <c r="AB47" s="11">
        <f t="shared" si="31"/>
        <v>0</v>
      </c>
      <c r="AC47" s="11">
        <f t="shared" si="31"/>
        <v>0</v>
      </c>
      <c r="AD47" s="11">
        <f t="shared" si="31"/>
        <v>0</v>
      </c>
      <c r="AE47" s="11">
        <f t="shared" si="31"/>
        <v>0</v>
      </c>
      <c r="AF47" s="11">
        <f t="shared" si="31"/>
        <v>0</v>
      </c>
      <c r="AG47" s="11">
        <f t="shared" si="31"/>
        <v>0</v>
      </c>
      <c r="AH47" s="11">
        <f t="shared" si="31"/>
        <v>0</v>
      </c>
      <c r="AI47" s="11">
        <f t="shared" si="31"/>
        <v>0</v>
      </c>
      <c r="AJ47" s="11">
        <f t="shared" si="31"/>
        <v>0</v>
      </c>
      <c r="AK47" s="11">
        <f t="shared" si="31"/>
        <v>0</v>
      </c>
      <c r="AL47" s="11">
        <f t="shared" si="31"/>
        <v>0</v>
      </c>
      <c r="AM47" s="11">
        <f t="shared" si="31"/>
        <v>0</v>
      </c>
      <c r="AN47" s="11">
        <f t="shared" si="31"/>
        <v>0</v>
      </c>
      <c r="AO47" s="11">
        <f t="shared" si="31"/>
        <v>0</v>
      </c>
      <c r="AP47" s="11">
        <f t="shared" si="31"/>
        <v>0</v>
      </c>
      <c r="AQ47" s="11">
        <f t="shared" si="31"/>
        <v>0</v>
      </c>
      <c r="AR47" s="11">
        <f t="shared" si="31"/>
        <v>0</v>
      </c>
      <c r="AS47" s="11">
        <f t="shared" ref="AS47:BM47" si="32">SUM(AS$5:AS$18)+AS$45</f>
        <v>0</v>
      </c>
      <c r="AT47" s="11">
        <f t="shared" si="32"/>
        <v>0</v>
      </c>
      <c r="AU47" s="11">
        <f t="shared" si="32"/>
        <v>0</v>
      </c>
      <c r="AV47" s="11">
        <f t="shared" si="32"/>
        <v>0</v>
      </c>
      <c r="AW47" s="11">
        <f t="shared" si="32"/>
        <v>0</v>
      </c>
      <c r="AX47" s="11">
        <f t="shared" si="32"/>
        <v>0</v>
      </c>
      <c r="AY47" s="11">
        <f t="shared" si="32"/>
        <v>0</v>
      </c>
      <c r="AZ47" s="11">
        <f t="shared" si="32"/>
        <v>0</v>
      </c>
      <c r="BA47" s="11">
        <f t="shared" si="32"/>
        <v>0</v>
      </c>
      <c r="BB47" s="11">
        <f t="shared" si="32"/>
        <v>0</v>
      </c>
      <c r="BC47" s="11">
        <f t="shared" si="32"/>
        <v>0</v>
      </c>
      <c r="BD47" s="11">
        <f t="shared" si="32"/>
        <v>0</v>
      </c>
      <c r="BE47" s="11">
        <f t="shared" si="32"/>
        <v>0</v>
      </c>
      <c r="BF47" s="11">
        <f t="shared" si="32"/>
        <v>0</v>
      </c>
      <c r="BG47" s="11">
        <f t="shared" si="32"/>
        <v>0</v>
      </c>
      <c r="BH47" s="11">
        <f t="shared" si="32"/>
        <v>0</v>
      </c>
      <c r="BI47" s="11">
        <f t="shared" si="32"/>
        <v>0</v>
      </c>
      <c r="BJ47" s="11">
        <f t="shared" si="32"/>
        <v>0</v>
      </c>
      <c r="BK47" s="11">
        <f t="shared" si="32"/>
        <v>0</v>
      </c>
      <c r="BL47" s="11">
        <f t="shared" si="32"/>
        <v>0</v>
      </c>
      <c r="BM47" s="411">
        <f t="shared" si="32"/>
        <v>0</v>
      </c>
    </row>
    <row r="48" spans="1:65" ht="15.75" x14ac:dyDescent="0.25">
      <c r="K48" s="425" t="s">
        <v>106</v>
      </c>
      <c r="L48" s="96" t="s">
        <v>20</v>
      </c>
      <c r="M48" s="11">
        <f>$M$46</f>
        <v>0</v>
      </c>
      <c r="N48" s="11">
        <f>$M$48+$N$46</f>
        <v>0</v>
      </c>
      <c r="O48" s="11">
        <f>$N$48+$O$46</f>
        <v>0</v>
      </c>
      <c r="P48" s="11">
        <f>$O$48+$P$46</f>
        <v>0</v>
      </c>
      <c r="Q48" s="11">
        <f>$P$48+$Q$46</f>
        <v>0</v>
      </c>
      <c r="R48" s="11">
        <f>$Q$48+$R$46</f>
        <v>0</v>
      </c>
      <c r="S48" s="11">
        <f>$R$48+$S$46</f>
        <v>0</v>
      </c>
      <c r="T48" s="11">
        <f>$S$48+$T$46</f>
        <v>0</v>
      </c>
      <c r="U48" s="11">
        <f>$T$48+$U$46</f>
        <v>0</v>
      </c>
      <c r="V48" s="11">
        <f>$U$48+$V$46</f>
        <v>0</v>
      </c>
      <c r="W48" s="11">
        <f>$V$48+$W$46</f>
        <v>0</v>
      </c>
      <c r="X48" s="11">
        <f>$W$48+$X$46</f>
        <v>0</v>
      </c>
      <c r="Y48" s="11">
        <f>$X$48+$Y$46</f>
        <v>0</v>
      </c>
      <c r="Z48" s="11">
        <f>$Y$48+$Z$46</f>
        <v>0</v>
      </c>
      <c r="AA48" s="11">
        <f>$Z$48+$AA$46</f>
        <v>0</v>
      </c>
      <c r="AB48" s="11">
        <f>$AA$48+$AB$46</f>
        <v>0</v>
      </c>
      <c r="AC48" s="11">
        <f>$AB$48+$AC$46</f>
        <v>0</v>
      </c>
      <c r="AD48" s="11">
        <f>$AC$48+$AD$46</f>
        <v>0</v>
      </c>
      <c r="AE48" s="11">
        <f>$AD$48+$AE$46</f>
        <v>0</v>
      </c>
      <c r="AF48" s="11">
        <f>$AE$48+$AF$46</f>
        <v>0</v>
      </c>
      <c r="AG48" s="11">
        <f>$AF$48+$AG$46</f>
        <v>0</v>
      </c>
      <c r="AH48" s="11">
        <f>$AG$48+$AH$46</f>
        <v>0</v>
      </c>
      <c r="AI48" s="11">
        <f>$AH$48+$AI$46</f>
        <v>0</v>
      </c>
      <c r="AJ48" s="11">
        <f>$AI$48+$AJ$46</f>
        <v>0</v>
      </c>
      <c r="AK48" s="11">
        <f>$AJ$48+$AK$46</f>
        <v>0</v>
      </c>
      <c r="AL48" s="11">
        <f>$AK$48+$AL$46</f>
        <v>0</v>
      </c>
      <c r="AM48" s="11">
        <f>$AL$48+$AM$46</f>
        <v>0</v>
      </c>
      <c r="AN48" s="11">
        <f>$AM$48+$AN$46</f>
        <v>0</v>
      </c>
      <c r="AO48" s="11">
        <f>$AN$48+$AO$46</f>
        <v>0</v>
      </c>
      <c r="AP48" s="11">
        <f>$AO$48+$AP$46</f>
        <v>0</v>
      </c>
      <c r="AQ48" s="11">
        <f>$AP$48+$AQ$46</f>
        <v>0</v>
      </c>
      <c r="AR48" s="11">
        <f>$AQ$48+$AR$46</f>
        <v>0</v>
      </c>
      <c r="AS48" s="11">
        <f>$AR$48+$AS$46</f>
        <v>0</v>
      </c>
      <c r="AT48" s="11">
        <f>$AS$48+$AT$46</f>
        <v>0</v>
      </c>
      <c r="AU48" s="11">
        <f>$AT$48+$AU$46</f>
        <v>0</v>
      </c>
      <c r="AV48" s="11">
        <f>$AU$48+$AV$46</f>
        <v>0</v>
      </c>
      <c r="AW48" s="11">
        <f>$AV$48+$AW$46</f>
        <v>0</v>
      </c>
      <c r="AX48" s="11">
        <f>$AW$48+$AX$46</f>
        <v>0</v>
      </c>
      <c r="AY48" s="11">
        <f>$AX$48+$AY$46</f>
        <v>0</v>
      </c>
      <c r="AZ48" s="11">
        <f>$AY$48+$AZ$46</f>
        <v>0</v>
      </c>
      <c r="BA48" s="11">
        <f>$AZ$48+$BA$46</f>
        <v>0</v>
      </c>
      <c r="BB48" s="11">
        <f>$BA$48+$BB$46</f>
        <v>0</v>
      </c>
      <c r="BC48" s="11">
        <f>$BB$48+$BC$46</f>
        <v>0</v>
      </c>
      <c r="BD48" s="11">
        <f>$BC$48+$BD$46</f>
        <v>0</v>
      </c>
      <c r="BE48" s="11">
        <f>$BD$48+$BE$46</f>
        <v>0</v>
      </c>
      <c r="BF48" s="11">
        <f>$BE$48+$BF$46</f>
        <v>0</v>
      </c>
      <c r="BG48" s="11">
        <f>$BF$48+$BG$46</f>
        <v>0</v>
      </c>
      <c r="BH48" s="11">
        <f>$BG$48+$BH$46</f>
        <v>0</v>
      </c>
      <c r="BI48" s="11">
        <f>$BH$48+$BI$46</f>
        <v>0</v>
      </c>
      <c r="BJ48" s="11">
        <f>$BI$48+$BJ$46</f>
        <v>0</v>
      </c>
      <c r="BK48" s="11">
        <f>$BJ$48+$BK$46</f>
        <v>0</v>
      </c>
      <c r="BL48" s="11">
        <f>$BK$48+$BL$46</f>
        <v>0</v>
      </c>
      <c r="BM48" s="411">
        <f>$BL$48+$BM$46</f>
        <v>0</v>
      </c>
    </row>
    <row r="49" spans="11:65" ht="16.5" thickBot="1" x14ac:dyDescent="0.3">
      <c r="K49" s="470" t="s">
        <v>107</v>
      </c>
      <c r="L49" s="431" t="s">
        <v>20</v>
      </c>
      <c r="M49" s="412" t="e">
        <f>$M$47</f>
        <v>#DIV/0!</v>
      </c>
      <c r="N49" s="412" t="e">
        <f>$M$49+$N$47</f>
        <v>#DIV/0!</v>
      </c>
      <c r="O49" s="412" t="e">
        <f>$N$49+$O$47</f>
        <v>#DIV/0!</v>
      </c>
      <c r="P49" s="412" t="e">
        <f>$O$49+$P$47</f>
        <v>#DIV/0!</v>
      </c>
      <c r="Q49" s="412" t="e">
        <f>$P$49+$Q$47</f>
        <v>#DIV/0!</v>
      </c>
      <c r="R49" s="412" t="e">
        <f>$Q$49+$R$47</f>
        <v>#DIV/0!</v>
      </c>
      <c r="S49" s="412" t="e">
        <f>$R$49+$S$47</f>
        <v>#DIV/0!</v>
      </c>
      <c r="T49" s="412" t="e">
        <f>$S$49+$T$47</f>
        <v>#DIV/0!</v>
      </c>
      <c r="U49" s="412" t="e">
        <f>$T$49+$U$47</f>
        <v>#DIV/0!</v>
      </c>
      <c r="V49" s="412" t="e">
        <f>$U$49+$V$47</f>
        <v>#DIV/0!</v>
      </c>
      <c r="W49" s="412" t="e">
        <f>$V$49+$W$47</f>
        <v>#DIV/0!</v>
      </c>
      <c r="X49" s="412" t="e">
        <f>$W$49+$X$47</f>
        <v>#DIV/0!</v>
      </c>
      <c r="Y49" s="412" t="e">
        <f>$X$49+$Y$47</f>
        <v>#DIV/0!</v>
      </c>
      <c r="Z49" s="412" t="e">
        <f>$Y$49+$Z$47</f>
        <v>#DIV/0!</v>
      </c>
      <c r="AA49" s="412" t="e">
        <f>$Z$49+$AA$47</f>
        <v>#DIV/0!</v>
      </c>
      <c r="AB49" s="412" t="e">
        <f>$AA$49+$AB$47</f>
        <v>#DIV/0!</v>
      </c>
      <c r="AC49" s="412" t="e">
        <f>$AB$49+$AC$47</f>
        <v>#DIV/0!</v>
      </c>
      <c r="AD49" s="412" t="e">
        <f>$AC$49+$AD$47</f>
        <v>#DIV/0!</v>
      </c>
      <c r="AE49" s="412" t="e">
        <f>$AD$49+$AE$47</f>
        <v>#DIV/0!</v>
      </c>
      <c r="AF49" s="412" t="e">
        <f>$AE$49+$AF$47</f>
        <v>#DIV/0!</v>
      </c>
      <c r="AG49" s="412" t="e">
        <f>$AF$49+$AG$47</f>
        <v>#DIV/0!</v>
      </c>
      <c r="AH49" s="412" t="e">
        <f>$AG$49+$AH$47</f>
        <v>#DIV/0!</v>
      </c>
      <c r="AI49" s="412" t="e">
        <f>$AH$49+$AI$47</f>
        <v>#DIV/0!</v>
      </c>
      <c r="AJ49" s="412" t="e">
        <f>$AI$49+$AJ$47</f>
        <v>#DIV/0!</v>
      </c>
      <c r="AK49" s="412" t="e">
        <f>$AJ$49+$AK$47</f>
        <v>#DIV/0!</v>
      </c>
      <c r="AL49" s="412" t="e">
        <f>$AK$49+$AL$47</f>
        <v>#DIV/0!</v>
      </c>
      <c r="AM49" s="412" t="e">
        <f>$AL$49+$AM$47</f>
        <v>#DIV/0!</v>
      </c>
      <c r="AN49" s="412" t="e">
        <f>$AM$49+$AN$47</f>
        <v>#DIV/0!</v>
      </c>
      <c r="AO49" s="412" t="e">
        <f>$AN$49+$AO$47</f>
        <v>#DIV/0!</v>
      </c>
      <c r="AP49" s="412" t="e">
        <f>$AO$49+$AP$47</f>
        <v>#DIV/0!</v>
      </c>
      <c r="AQ49" s="412" t="e">
        <f>$AP$49+$AQ$47</f>
        <v>#DIV/0!</v>
      </c>
      <c r="AR49" s="412" t="e">
        <f>$AQ$49+$AR$47</f>
        <v>#DIV/0!</v>
      </c>
      <c r="AS49" s="412" t="e">
        <f>$AR$49+$AS$47</f>
        <v>#DIV/0!</v>
      </c>
      <c r="AT49" s="412" t="e">
        <f>$AS$49+$AT$47</f>
        <v>#DIV/0!</v>
      </c>
      <c r="AU49" s="412" t="e">
        <f>$AT$49+$AU$47</f>
        <v>#DIV/0!</v>
      </c>
      <c r="AV49" s="412" t="e">
        <f>$AU$49+$AV$47</f>
        <v>#DIV/0!</v>
      </c>
      <c r="AW49" s="412" t="e">
        <f>$AV$49+$AW$47</f>
        <v>#DIV/0!</v>
      </c>
      <c r="AX49" s="412" t="e">
        <f>$AW$49+$AX$47</f>
        <v>#DIV/0!</v>
      </c>
      <c r="AY49" s="412" t="e">
        <f>$AX$49+$AY$47</f>
        <v>#DIV/0!</v>
      </c>
      <c r="AZ49" s="412" t="e">
        <f>$AY$49+$AZ$47</f>
        <v>#DIV/0!</v>
      </c>
      <c r="BA49" s="412" t="e">
        <f>$AZ$49+$BA$47</f>
        <v>#DIV/0!</v>
      </c>
      <c r="BB49" s="412" t="e">
        <f>$BA$49+$BB$47</f>
        <v>#DIV/0!</v>
      </c>
      <c r="BC49" s="412" t="e">
        <f>$BB$49+$BC$47</f>
        <v>#DIV/0!</v>
      </c>
      <c r="BD49" s="412" t="e">
        <f>$BC$49+$BD$47</f>
        <v>#DIV/0!</v>
      </c>
      <c r="BE49" s="412" t="e">
        <f>$BD$49+$BE$47</f>
        <v>#DIV/0!</v>
      </c>
      <c r="BF49" s="412" t="e">
        <f>$BE$49+$BF$47</f>
        <v>#DIV/0!</v>
      </c>
      <c r="BG49" s="412" t="e">
        <f>$BF$49+$BG$47</f>
        <v>#DIV/0!</v>
      </c>
      <c r="BH49" s="412" t="e">
        <f>$BG$49+$BH$47</f>
        <v>#DIV/0!</v>
      </c>
      <c r="BI49" s="412" t="e">
        <f>$BH$49+$BI$47</f>
        <v>#DIV/0!</v>
      </c>
      <c r="BJ49" s="412" t="e">
        <f>$BI$49+$BJ$47</f>
        <v>#DIV/0!</v>
      </c>
      <c r="BK49" s="412" t="e">
        <f>$BJ$49+$BK$47</f>
        <v>#DIV/0!</v>
      </c>
      <c r="BL49" s="412" t="e">
        <f>$BK$49+$BL$47</f>
        <v>#DIV/0!</v>
      </c>
      <c r="BM49" s="413" t="e">
        <f>$BL$49+$BM$47</f>
        <v>#DIV/0!</v>
      </c>
    </row>
    <row r="50" spans="11:65" ht="15.75" thickBot="1" x14ac:dyDescent="0.3"/>
    <row r="51" spans="11:65" ht="16.5" thickBot="1" x14ac:dyDescent="0.3">
      <c r="K51" s="517" t="s">
        <v>108</v>
      </c>
      <c r="L51" s="518" t="s">
        <v>29</v>
      </c>
      <c r="M51" s="519">
        <f>SUM(M19:M31)</f>
        <v>0</v>
      </c>
      <c r="N51" s="525">
        <f t="shared" ref="N51:BM51" si="33">SUM(N19:N31)</f>
        <v>0</v>
      </c>
      <c r="O51" s="526">
        <f t="shared" si="33"/>
        <v>0</v>
      </c>
      <c r="P51" s="526">
        <f t="shared" si="33"/>
        <v>0</v>
      </c>
      <c r="Q51" s="526">
        <f t="shared" si="33"/>
        <v>0</v>
      </c>
      <c r="R51" s="526">
        <f t="shared" si="33"/>
        <v>0</v>
      </c>
      <c r="S51" s="526">
        <f t="shared" si="33"/>
        <v>0</v>
      </c>
      <c r="T51" s="526">
        <f t="shared" si="33"/>
        <v>0</v>
      </c>
      <c r="U51" s="526">
        <f t="shared" si="33"/>
        <v>0</v>
      </c>
      <c r="V51" s="526">
        <f t="shared" si="33"/>
        <v>0</v>
      </c>
      <c r="W51" s="526">
        <f t="shared" si="33"/>
        <v>0</v>
      </c>
      <c r="X51" s="526">
        <f t="shared" si="33"/>
        <v>0</v>
      </c>
      <c r="Y51" s="526">
        <f t="shared" si="33"/>
        <v>0</v>
      </c>
      <c r="Z51" s="526">
        <f t="shared" si="33"/>
        <v>0</v>
      </c>
      <c r="AA51" s="526">
        <f t="shared" si="33"/>
        <v>0</v>
      </c>
      <c r="AB51" s="526">
        <f t="shared" si="33"/>
        <v>0</v>
      </c>
      <c r="AC51" s="526">
        <f t="shared" si="33"/>
        <v>0</v>
      </c>
      <c r="AD51" s="526">
        <f t="shared" si="33"/>
        <v>0</v>
      </c>
      <c r="AE51" s="526">
        <f t="shared" si="33"/>
        <v>0</v>
      </c>
      <c r="AF51" s="526">
        <f t="shared" si="33"/>
        <v>0</v>
      </c>
      <c r="AG51" s="526">
        <f t="shared" si="33"/>
        <v>0</v>
      </c>
      <c r="AH51" s="526">
        <f t="shared" si="33"/>
        <v>0</v>
      </c>
      <c r="AI51" s="526">
        <f t="shared" si="33"/>
        <v>0</v>
      </c>
      <c r="AJ51" s="526">
        <f t="shared" si="33"/>
        <v>0</v>
      </c>
      <c r="AK51" s="526">
        <f t="shared" si="33"/>
        <v>0</v>
      </c>
      <c r="AL51" s="526">
        <f t="shared" si="33"/>
        <v>0</v>
      </c>
      <c r="AM51" s="526">
        <f t="shared" si="33"/>
        <v>0</v>
      </c>
      <c r="AN51" s="526">
        <f t="shared" si="33"/>
        <v>0</v>
      </c>
      <c r="AO51" s="526">
        <f t="shared" si="33"/>
        <v>0</v>
      </c>
      <c r="AP51" s="526">
        <f t="shared" si="33"/>
        <v>0</v>
      </c>
      <c r="AQ51" s="526">
        <f t="shared" si="33"/>
        <v>0</v>
      </c>
      <c r="AR51" s="526">
        <f t="shared" si="33"/>
        <v>0</v>
      </c>
      <c r="AS51" s="526">
        <f t="shared" si="33"/>
        <v>0</v>
      </c>
      <c r="AT51" s="526">
        <f t="shared" si="33"/>
        <v>0</v>
      </c>
      <c r="AU51" s="526">
        <f t="shared" si="33"/>
        <v>0</v>
      </c>
      <c r="AV51" s="526">
        <f t="shared" si="33"/>
        <v>0</v>
      </c>
      <c r="AW51" s="526">
        <f t="shared" si="33"/>
        <v>0</v>
      </c>
      <c r="AX51" s="526">
        <f t="shared" si="33"/>
        <v>0</v>
      </c>
      <c r="AY51" s="526">
        <f t="shared" si="33"/>
        <v>0</v>
      </c>
      <c r="AZ51" s="526">
        <f t="shared" si="33"/>
        <v>0</v>
      </c>
      <c r="BA51" s="526">
        <f t="shared" si="33"/>
        <v>0</v>
      </c>
      <c r="BB51" s="526">
        <f t="shared" si="33"/>
        <v>0</v>
      </c>
      <c r="BC51" s="526">
        <f t="shared" si="33"/>
        <v>0</v>
      </c>
      <c r="BD51" s="526">
        <f t="shared" si="33"/>
        <v>0</v>
      </c>
      <c r="BE51" s="526">
        <f t="shared" si="33"/>
        <v>0</v>
      </c>
      <c r="BF51" s="526">
        <f t="shared" si="33"/>
        <v>0</v>
      </c>
      <c r="BG51" s="526">
        <f t="shared" si="33"/>
        <v>0</v>
      </c>
      <c r="BH51" s="526">
        <f t="shared" si="33"/>
        <v>0</v>
      </c>
      <c r="BI51" s="526">
        <f t="shared" si="33"/>
        <v>0</v>
      </c>
      <c r="BJ51" s="526">
        <f t="shared" si="33"/>
        <v>0</v>
      </c>
      <c r="BK51" s="526">
        <f t="shared" si="33"/>
        <v>0</v>
      </c>
      <c r="BL51" s="526">
        <f t="shared" si="33"/>
        <v>0</v>
      </c>
      <c r="BM51" s="519">
        <f t="shared" si="33"/>
        <v>0</v>
      </c>
    </row>
    <row r="52" spans="11:65" ht="15.75" x14ac:dyDescent="0.25">
      <c r="K52" s="520" t="str">
        <f>"Emissions saved by "&amp;TEXT(Funding!$B28,"DD MMM YYY")</f>
        <v>Emissions saved by 30 Jun 2030</v>
      </c>
      <c r="L52" s="434" t="s">
        <v>29</v>
      </c>
      <c r="M52" s="521">
        <f>SUMIF($M$2:$BM$2,"&lt;="&amp;Funding!$B$28,$M$51:$BM$51)</f>
        <v>0</v>
      </c>
    </row>
    <row r="53" spans="11:65" ht="15.75" x14ac:dyDescent="0.25">
      <c r="K53" s="520" t="str">
        <f>"Emissions saved by "&amp;TEXT(Funding!$B29,"DD MMM YYY")</f>
        <v>Emissions saved by 30 Jun 2050</v>
      </c>
      <c r="L53" s="435" t="s">
        <v>29</v>
      </c>
      <c r="M53" s="522">
        <f>SUMIF(M2:BM2,"&lt;="&amp;Funding!$B$29,$M$51:$BM$51)</f>
        <v>0</v>
      </c>
    </row>
    <row r="54" spans="11:65" ht="16.5" thickBot="1" x14ac:dyDescent="0.3">
      <c r="K54" s="470" t="s">
        <v>109</v>
      </c>
      <c r="L54" s="523" t="s">
        <v>29</v>
      </c>
      <c r="M54" s="524">
        <f>SUM($M$51:$BM$51)</f>
        <v>0</v>
      </c>
    </row>
    <row r="55" spans="11:65" ht="15.75" thickBot="1" x14ac:dyDescent="0.3"/>
    <row r="56" spans="11:65" ht="16.5" thickBot="1" x14ac:dyDescent="0.3">
      <c r="K56" s="517" t="s">
        <v>110</v>
      </c>
      <c r="L56" s="529" t="s">
        <v>23</v>
      </c>
      <c r="M56" s="530">
        <f>SUM(M32:M43)</f>
        <v>0</v>
      </c>
      <c r="N56" s="531">
        <f t="shared" ref="N56:BM56" si="34">SUM(N32:N43)</f>
        <v>0</v>
      </c>
      <c r="O56" s="532">
        <f t="shared" si="34"/>
        <v>0</v>
      </c>
      <c r="P56" s="532">
        <f t="shared" si="34"/>
        <v>0</v>
      </c>
      <c r="Q56" s="532">
        <f t="shared" si="34"/>
        <v>0</v>
      </c>
      <c r="R56" s="532">
        <f t="shared" si="34"/>
        <v>0</v>
      </c>
      <c r="S56" s="532">
        <f t="shared" si="34"/>
        <v>0</v>
      </c>
      <c r="T56" s="532">
        <f t="shared" si="34"/>
        <v>0</v>
      </c>
      <c r="U56" s="532">
        <f t="shared" si="34"/>
        <v>0</v>
      </c>
      <c r="V56" s="532">
        <f t="shared" si="34"/>
        <v>0</v>
      </c>
      <c r="W56" s="532">
        <f t="shared" si="34"/>
        <v>0</v>
      </c>
      <c r="X56" s="532">
        <f t="shared" si="34"/>
        <v>0</v>
      </c>
      <c r="Y56" s="532">
        <f t="shared" si="34"/>
        <v>0</v>
      </c>
      <c r="Z56" s="532">
        <f t="shared" si="34"/>
        <v>0</v>
      </c>
      <c r="AA56" s="532">
        <f t="shared" si="34"/>
        <v>0</v>
      </c>
      <c r="AB56" s="532">
        <f t="shared" si="34"/>
        <v>0</v>
      </c>
      <c r="AC56" s="532">
        <f t="shared" si="34"/>
        <v>0</v>
      </c>
      <c r="AD56" s="532">
        <f t="shared" si="34"/>
        <v>0</v>
      </c>
      <c r="AE56" s="532">
        <f t="shared" si="34"/>
        <v>0</v>
      </c>
      <c r="AF56" s="532">
        <f t="shared" si="34"/>
        <v>0</v>
      </c>
      <c r="AG56" s="532">
        <f t="shared" si="34"/>
        <v>0</v>
      </c>
      <c r="AH56" s="532">
        <f t="shared" si="34"/>
        <v>0</v>
      </c>
      <c r="AI56" s="532">
        <f t="shared" si="34"/>
        <v>0</v>
      </c>
      <c r="AJ56" s="532">
        <f t="shared" si="34"/>
        <v>0</v>
      </c>
      <c r="AK56" s="532">
        <f t="shared" si="34"/>
        <v>0</v>
      </c>
      <c r="AL56" s="532">
        <f t="shared" si="34"/>
        <v>0</v>
      </c>
      <c r="AM56" s="532">
        <f t="shared" si="34"/>
        <v>0</v>
      </c>
      <c r="AN56" s="532">
        <f t="shared" si="34"/>
        <v>0</v>
      </c>
      <c r="AO56" s="532">
        <f t="shared" si="34"/>
        <v>0</v>
      </c>
      <c r="AP56" s="532">
        <f t="shared" si="34"/>
        <v>0</v>
      </c>
      <c r="AQ56" s="532">
        <f t="shared" si="34"/>
        <v>0</v>
      </c>
      <c r="AR56" s="532">
        <f t="shared" si="34"/>
        <v>0</v>
      </c>
      <c r="AS56" s="532">
        <f t="shared" si="34"/>
        <v>0</v>
      </c>
      <c r="AT56" s="532">
        <f t="shared" si="34"/>
        <v>0</v>
      </c>
      <c r="AU56" s="532">
        <f t="shared" si="34"/>
        <v>0</v>
      </c>
      <c r="AV56" s="532">
        <f t="shared" si="34"/>
        <v>0</v>
      </c>
      <c r="AW56" s="532">
        <f t="shared" si="34"/>
        <v>0</v>
      </c>
      <c r="AX56" s="532">
        <f t="shared" si="34"/>
        <v>0</v>
      </c>
      <c r="AY56" s="532">
        <f t="shared" si="34"/>
        <v>0</v>
      </c>
      <c r="AZ56" s="532">
        <f t="shared" si="34"/>
        <v>0</v>
      </c>
      <c r="BA56" s="532">
        <f t="shared" si="34"/>
        <v>0</v>
      </c>
      <c r="BB56" s="532">
        <f t="shared" si="34"/>
        <v>0</v>
      </c>
      <c r="BC56" s="532">
        <f t="shared" si="34"/>
        <v>0</v>
      </c>
      <c r="BD56" s="532">
        <f t="shared" si="34"/>
        <v>0</v>
      </c>
      <c r="BE56" s="532">
        <f t="shared" si="34"/>
        <v>0</v>
      </c>
      <c r="BF56" s="532">
        <f t="shared" si="34"/>
        <v>0</v>
      </c>
      <c r="BG56" s="532">
        <f t="shared" si="34"/>
        <v>0</v>
      </c>
      <c r="BH56" s="532">
        <f t="shared" si="34"/>
        <v>0</v>
      </c>
      <c r="BI56" s="532">
        <f t="shared" si="34"/>
        <v>0</v>
      </c>
      <c r="BJ56" s="532">
        <f t="shared" si="34"/>
        <v>0</v>
      </c>
      <c r="BK56" s="532">
        <f t="shared" si="34"/>
        <v>0</v>
      </c>
      <c r="BL56" s="532">
        <f t="shared" si="34"/>
        <v>0</v>
      </c>
      <c r="BM56" s="530">
        <f t="shared" si="34"/>
        <v>0</v>
      </c>
    </row>
    <row r="57" spans="11:65" ht="16.5" thickBot="1" x14ac:dyDescent="0.3">
      <c r="K57" s="516" t="s">
        <v>111</v>
      </c>
      <c r="L57" s="527" t="s">
        <v>23</v>
      </c>
      <c r="M57" s="528">
        <f>SUM(M56:BM56)</f>
        <v>0</v>
      </c>
    </row>
  </sheetData>
  <mergeCells count="12">
    <mergeCell ref="H2:H6"/>
    <mergeCell ref="I2:I6"/>
    <mergeCell ref="C1:F1"/>
    <mergeCell ref="H1:I1"/>
    <mergeCell ref="A34:A43"/>
    <mergeCell ref="A5:A17"/>
    <mergeCell ref="C2:C6"/>
    <mergeCell ref="D2:D6"/>
    <mergeCell ref="E2:E6"/>
    <mergeCell ref="F2:F6"/>
    <mergeCell ref="G2:G6"/>
    <mergeCell ref="A21:A30"/>
  </mergeCells>
  <conditionalFormatting sqref="A2 M46:BM49">
    <cfRule type="expression" dxfId="14" priority="8">
      <formula>NOT(_xlfn.ISFORMULA(A2))</formula>
    </cfRule>
  </conditionalFormatting>
  <conditionalFormatting sqref="M1:M43 M45:M49 M51:M54 M56:M57">
    <cfRule type="expression" dxfId="12" priority="5">
      <formula>NOT(_xlfn.ISFORMULA(M1))</formula>
    </cfRule>
  </conditionalFormatting>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 id="{C0647888-17DB-4537-A0B9-5D771EA59A20}">
            <xm:f>NOT(_xlfn.ISFORMULA(Assumptions!$F$5))</xm:f>
            <x14:dxf>
              <fill>
                <patternFill>
                  <bgColor rgb="FFFFFF00"/>
                </patternFill>
              </fill>
            </x14:dxf>
          </x14:cfRule>
          <xm:sqref>M1:M4 M18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93323-8AFC-4F19-A660-216B1CCDB279}">
  <sheetPr codeName="Sheet5"/>
  <dimension ref="A1:H29"/>
  <sheetViews>
    <sheetView zoomScaleNormal="100" workbookViewId="0">
      <pane ySplit="2" topLeftCell="A3" activePane="bottomLeft" state="frozen"/>
      <selection pane="bottomLeft" activeCell="F7" sqref="F7:F16"/>
    </sheetView>
  </sheetViews>
  <sheetFormatPr defaultRowHeight="15" x14ac:dyDescent="0.25"/>
  <cols>
    <col min="1" max="1" width="43.28515625" customWidth="1"/>
    <col min="2" max="2" width="13.42578125" customWidth="1"/>
    <col min="3" max="3" width="12" customWidth="1"/>
    <col min="4" max="4" width="14.5703125" customWidth="1"/>
    <col min="5" max="5" width="13" customWidth="1"/>
    <col min="6" max="6" width="80.5703125" customWidth="1"/>
    <col min="8" max="8" width="13.85546875" bestFit="1" customWidth="1"/>
  </cols>
  <sheetData>
    <row r="1" spans="1:8" ht="24" thickBot="1" x14ac:dyDescent="0.4">
      <c r="A1" s="269" t="s">
        <v>335</v>
      </c>
    </row>
    <row r="2" spans="1:8" ht="48" thickBot="1" x14ac:dyDescent="0.3">
      <c r="A2" s="711" t="s">
        <v>112</v>
      </c>
      <c r="B2" s="712" t="s">
        <v>113</v>
      </c>
      <c r="C2" s="713" t="s">
        <v>114</v>
      </c>
      <c r="D2" s="713" t="s">
        <v>115</v>
      </c>
      <c r="E2" s="714" t="s">
        <v>116</v>
      </c>
      <c r="F2" s="715" t="s">
        <v>117</v>
      </c>
    </row>
    <row r="3" spans="1:8" ht="14.65" customHeight="1" x14ac:dyDescent="0.25">
      <c r="A3" s="24" t="s">
        <v>118</v>
      </c>
      <c r="B3" s="201">
        <f>'Project Model'!$O$36</f>
        <v>0</v>
      </c>
      <c r="C3" s="202"/>
      <c r="D3" s="203"/>
      <c r="E3" s="293"/>
      <c r="F3" s="204"/>
    </row>
    <row r="4" spans="1:8" x14ac:dyDescent="0.25">
      <c r="A4" s="95" t="s">
        <v>119</v>
      </c>
      <c r="B4" s="30">
        <f>'Project Model'!O32</f>
        <v>0</v>
      </c>
      <c r="C4" s="8"/>
      <c r="D4" s="9"/>
      <c r="E4" s="294"/>
      <c r="F4" s="82"/>
    </row>
    <row r="5" spans="1:8" ht="15" customHeight="1" x14ac:dyDescent="0.25">
      <c r="A5" s="95" t="s">
        <v>120</v>
      </c>
      <c r="B5" s="30">
        <f>MIN(B4*B26,B25)-B8</f>
        <v>0</v>
      </c>
      <c r="C5" s="8"/>
      <c r="D5" s="8"/>
      <c r="E5" s="295"/>
      <c r="F5" s="2"/>
    </row>
    <row r="6" spans="1:8" ht="15" customHeight="1" x14ac:dyDescent="0.25">
      <c r="A6" s="95" t="s">
        <v>121</v>
      </c>
      <c r="B6" s="345">
        <f>Assumptions!F11</f>
        <v>2.5000000000000001E-2</v>
      </c>
      <c r="C6" s="8"/>
      <c r="D6" s="8"/>
      <c r="E6" s="295"/>
      <c r="F6" s="2"/>
    </row>
    <row r="7" spans="1:8" x14ac:dyDescent="0.25">
      <c r="A7" s="95" t="s">
        <v>122</v>
      </c>
      <c r="B7" s="192">
        <f>Assumptions!F7</f>
        <v>0</v>
      </c>
      <c r="C7" s="10" t="e">
        <f t="shared" ref="C7:C18" si="0">B7/$B$3</f>
        <v>#DIV/0!</v>
      </c>
      <c r="D7" s="9">
        <v>0</v>
      </c>
      <c r="E7" s="9">
        <v>0</v>
      </c>
      <c r="F7" s="7"/>
    </row>
    <row r="8" spans="1:8" x14ac:dyDescent="0.25">
      <c r="A8" s="95" t="s">
        <v>123</v>
      </c>
      <c r="B8" s="4"/>
      <c r="C8" s="10" t="e">
        <f t="shared" si="0"/>
        <v>#DIV/0!</v>
      </c>
      <c r="D8" s="9">
        <v>0</v>
      </c>
      <c r="E8" s="9">
        <v>0</v>
      </c>
      <c r="F8" s="7"/>
    </row>
    <row r="9" spans="1:8" x14ac:dyDescent="0.25">
      <c r="A9" s="95" t="s">
        <v>124</v>
      </c>
      <c r="B9" s="4"/>
      <c r="C9" s="10" t="e">
        <f t="shared" si="0"/>
        <v>#DIV/0!</v>
      </c>
      <c r="D9" s="9">
        <v>0</v>
      </c>
      <c r="E9" s="9">
        <v>0</v>
      </c>
      <c r="F9" s="7"/>
    </row>
    <row r="10" spans="1:8" x14ac:dyDescent="0.25">
      <c r="A10" s="95" t="s">
        <v>310</v>
      </c>
      <c r="B10" s="4"/>
      <c r="C10" s="10" t="e">
        <f>B10/$B$3</f>
        <v>#DIV/0!</v>
      </c>
      <c r="D10" s="14">
        <v>0</v>
      </c>
      <c r="E10" s="9">
        <v>0</v>
      </c>
      <c r="F10" s="7"/>
    </row>
    <row r="11" spans="1:8" x14ac:dyDescent="0.25">
      <c r="A11" s="95" t="s">
        <v>125</v>
      </c>
      <c r="B11" s="4"/>
      <c r="C11" s="10" t="e">
        <f t="shared" si="0"/>
        <v>#DIV/0!</v>
      </c>
      <c r="D11" s="15"/>
      <c r="E11" s="294">
        <f>D11+$B$6</f>
        <v>2.5000000000000001E-2</v>
      </c>
      <c r="F11" s="7"/>
    </row>
    <row r="12" spans="1:8" x14ac:dyDescent="0.25">
      <c r="A12" s="95" t="s">
        <v>126</v>
      </c>
      <c r="B12" s="4"/>
      <c r="C12" s="10" t="e">
        <f t="shared" si="0"/>
        <v>#DIV/0!</v>
      </c>
      <c r="D12" s="15"/>
      <c r="E12" s="294">
        <f t="shared" ref="E12:E16" si="1">D12+$B$6</f>
        <v>2.5000000000000001E-2</v>
      </c>
      <c r="F12" s="7"/>
    </row>
    <row r="13" spans="1:8" x14ac:dyDescent="0.25">
      <c r="A13" s="95" t="s">
        <v>127</v>
      </c>
      <c r="B13" s="4"/>
      <c r="C13" s="10" t="e">
        <f t="shared" si="0"/>
        <v>#DIV/0!</v>
      </c>
      <c r="D13" s="15"/>
      <c r="E13" s="294">
        <f t="shared" si="1"/>
        <v>2.5000000000000001E-2</v>
      </c>
      <c r="F13" s="7"/>
      <c r="H13" s="90"/>
    </row>
    <row r="14" spans="1:8" x14ac:dyDescent="0.25">
      <c r="A14" s="131" t="s">
        <v>128</v>
      </c>
      <c r="B14" s="4"/>
      <c r="C14" s="10" t="e">
        <f t="shared" si="0"/>
        <v>#DIV/0!</v>
      </c>
      <c r="D14" s="15"/>
      <c r="E14" s="294"/>
      <c r="F14" s="7"/>
    </row>
    <row r="15" spans="1:8" x14ac:dyDescent="0.25">
      <c r="A15" s="95" t="s">
        <v>130</v>
      </c>
      <c r="B15" s="4"/>
      <c r="C15" s="10"/>
      <c r="D15" s="15"/>
      <c r="E15" s="294">
        <f>D15+$B$6</f>
        <v>2.5000000000000001E-2</v>
      </c>
      <c r="F15" s="7"/>
    </row>
    <row r="16" spans="1:8" x14ac:dyDescent="0.25">
      <c r="A16" s="95" t="s">
        <v>129</v>
      </c>
      <c r="B16" s="30">
        <f>B3-SUM(B7:B14)</f>
        <v>0</v>
      </c>
      <c r="C16" s="10" t="e">
        <f t="shared" si="0"/>
        <v>#DIV/0!</v>
      </c>
      <c r="D16" s="180">
        <f>D15</f>
        <v>0</v>
      </c>
      <c r="E16" s="294">
        <f t="shared" si="1"/>
        <v>2.5000000000000001E-2</v>
      </c>
      <c r="F16" s="7"/>
    </row>
    <row r="17" spans="1:6" ht="15.75" thickBot="1" x14ac:dyDescent="0.3">
      <c r="A17" s="70" t="s">
        <v>131</v>
      </c>
      <c r="B17" s="300" t="b">
        <f>B16&lt;=B15</f>
        <v>1</v>
      </c>
      <c r="D17" s="205"/>
      <c r="E17" s="296"/>
      <c r="F17" s="32" t="s">
        <v>132</v>
      </c>
    </row>
    <row r="18" spans="1:6" x14ac:dyDescent="0.25">
      <c r="A18" s="95" t="s">
        <v>133</v>
      </c>
      <c r="B18" s="30">
        <f>SUM(B7:B9)</f>
        <v>0</v>
      </c>
      <c r="C18" s="10" t="e">
        <f t="shared" si="0"/>
        <v>#DIV/0!</v>
      </c>
      <c r="D18" s="297"/>
      <c r="E18" s="298"/>
      <c r="F18" s="301"/>
    </row>
    <row r="19" spans="1:6" x14ac:dyDescent="0.25">
      <c r="A19" s="181" t="s">
        <v>134</v>
      </c>
      <c r="B19" s="30">
        <f>B7+B8</f>
        <v>0</v>
      </c>
      <c r="C19" s="297" t="e">
        <f>B19/B4</f>
        <v>#DIV/0!</v>
      </c>
      <c r="D19" s="299"/>
      <c r="E19" s="298"/>
      <c r="F19" s="302"/>
    </row>
    <row r="20" spans="1:6" x14ac:dyDescent="0.25">
      <c r="A20" s="95" t="s">
        <v>312</v>
      </c>
      <c r="B20" s="30"/>
      <c r="C20" s="10"/>
      <c r="D20" s="10" t="e">
        <f>SUMPRODUCT(C7:C16,D7:D16)/SUM(C7:C16)</f>
        <v>#DIV/0!</v>
      </c>
      <c r="E20" s="294" t="e">
        <f t="shared" ref="E20:E21" si="2">D20+$B$6</f>
        <v>#DIV/0!</v>
      </c>
      <c r="F20" s="82" t="s">
        <v>135</v>
      </c>
    </row>
    <row r="21" spans="1:6" x14ac:dyDescent="0.25">
      <c r="A21" s="95" t="s">
        <v>311</v>
      </c>
      <c r="B21" s="30"/>
      <c r="C21" s="10"/>
      <c r="D21" s="10" t="e">
        <f>SUMPRODUCT(C8:C16,D8:D16)/SUM(C8:C16)</f>
        <v>#DIV/0!</v>
      </c>
      <c r="E21" s="294" t="e">
        <f t="shared" si="2"/>
        <v>#DIV/0!</v>
      </c>
      <c r="F21" s="82"/>
    </row>
    <row r="22" spans="1:6" x14ac:dyDescent="0.25">
      <c r="B22" s="632"/>
      <c r="C22" s="91"/>
    </row>
    <row r="23" spans="1:6" ht="24" thickBot="1" x14ac:dyDescent="0.4">
      <c r="A23" s="269" t="s">
        <v>345</v>
      </c>
    </row>
    <row r="24" spans="1:6" x14ac:dyDescent="0.25">
      <c r="A24" s="464" t="s">
        <v>136</v>
      </c>
      <c r="B24" s="664">
        <v>100000</v>
      </c>
      <c r="E24" s="716" t="s">
        <v>137</v>
      </c>
      <c r="F24" s="95"/>
    </row>
    <row r="25" spans="1:6" ht="14.25" customHeight="1" x14ac:dyDescent="0.25">
      <c r="A25" s="465" t="s">
        <v>138</v>
      </c>
      <c r="B25" s="665">
        <v>4000000</v>
      </c>
      <c r="E25" s="864" t="s">
        <v>313</v>
      </c>
      <c r="F25" s="865"/>
    </row>
    <row r="26" spans="1:6" x14ac:dyDescent="0.25">
      <c r="A26" s="403" t="s">
        <v>139</v>
      </c>
      <c r="B26" s="666">
        <v>0.25</v>
      </c>
      <c r="E26" s="864"/>
      <c r="F26" s="865"/>
    </row>
    <row r="27" spans="1:6" x14ac:dyDescent="0.25">
      <c r="A27" s="403" t="s">
        <v>140</v>
      </c>
      <c r="B27" s="2">
        <v>5</v>
      </c>
      <c r="E27" s="864"/>
      <c r="F27" s="865"/>
    </row>
    <row r="28" spans="1:6" x14ac:dyDescent="0.25">
      <c r="A28" s="403" t="s">
        <v>141</v>
      </c>
      <c r="B28" s="466">
        <v>47664</v>
      </c>
      <c r="E28" s="864"/>
      <c r="F28" s="865"/>
    </row>
    <row r="29" spans="1:6" ht="15.75" thickBot="1" x14ac:dyDescent="0.3">
      <c r="A29" s="467" t="s">
        <v>142</v>
      </c>
      <c r="B29" s="468">
        <v>54969</v>
      </c>
      <c r="E29" s="866"/>
      <c r="F29" s="867"/>
    </row>
  </sheetData>
  <mergeCells count="1">
    <mergeCell ref="E25:F29"/>
  </mergeCells>
  <conditionalFormatting sqref="B3:B6 B7:C7 C8:C14 E11:E13 E15 B16:E16 B17 B18:C19 D20:E21">
    <cfRule type="expression" dxfId="11" priority="1">
      <formula>NOT(_xlfn.ISFORMULA(B3))</formula>
    </cfRule>
  </conditionalFormatting>
  <pageMargins left="0.7" right="0.7" top="0.75" bottom="0.75" header="0.3" footer="0.3"/>
  <pageSetup paperSize="9" orientation="portrait" r:id="rId1"/>
  <headerFooter>
    <oddHeader>&amp;C&amp;"Calibri"&amp;10&amp;KFF0000 OFFICIAL&amp;1#_x000D_</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485F2-D570-44D9-80ED-9D21B8ADD0D5}">
  <dimension ref="A1:G36"/>
  <sheetViews>
    <sheetView workbookViewId="0">
      <pane ySplit="1" topLeftCell="A2" activePane="bottomLeft" state="frozen"/>
      <selection pane="bottomLeft" activeCell="D12" sqref="D12:D13"/>
    </sheetView>
  </sheetViews>
  <sheetFormatPr defaultRowHeight="15" x14ac:dyDescent="0.25"/>
  <cols>
    <col min="1" max="1" width="5.140625" customWidth="1"/>
    <col min="2" max="2" width="51.140625" customWidth="1"/>
    <col min="4" max="4" width="11.7109375" customWidth="1"/>
    <col min="5" max="5" width="64.140625" customWidth="1"/>
  </cols>
  <sheetData>
    <row r="1" spans="1:5" ht="21.4" customHeight="1" thickBot="1" x14ac:dyDescent="0.4">
      <c r="B1" s="726" t="s">
        <v>112</v>
      </c>
      <c r="C1" s="727" t="s">
        <v>15</v>
      </c>
      <c r="D1" s="728" t="s">
        <v>113</v>
      </c>
      <c r="E1" s="729" t="s">
        <v>143</v>
      </c>
    </row>
    <row r="2" spans="1:5" ht="21.75" thickBot="1" x14ac:dyDescent="0.4">
      <c r="A2" s="692" t="s">
        <v>336</v>
      </c>
      <c r="B2" s="725"/>
      <c r="C2" s="719"/>
      <c r="D2" s="718"/>
      <c r="E2" s="719"/>
    </row>
    <row r="3" spans="1:5" ht="14.25" customHeight="1" x14ac:dyDescent="0.25">
      <c r="A3" s="720"/>
      <c r="B3" s="464" t="str">
        <f>"Is CEFF request not less than "&amp;TEXT(Funding!$B$24,"$0,000")&amp;"?"</f>
        <v>Is CEFF request not less than $100,000?</v>
      </c>
      <c r="C3" s="202"/>
      <c r="D3" s="722" t="b">
        <f>Funding!$B$7&gt;=Funding!$B$24</f>
        <v>0</v>
      </c>
      <c r="E3" s="723"/>
    </row>
    <row r="4" spans="1:5" x14ac:dyDescent="0.25">
      <c r="A4" s="720"/>
      <c r="B4" s="403" t="str">
        <f>"Is CEFF request not greater than "&amp;TEXT(Funding!$B$25,"$0,000")&amp;"?"</f>
        <v>Is CEFF request not greater than $4,000,000?</v>
      </c>
      <c r="C4" s="8"/>
      <c r="D4" s="721" t="b">
        <f>Funding!$B$7&lt;=Funding!$B$25</f>
        <v>1</v>
      </c>
      <c r="E4" s="2"/>
    </row>
    <row r="5" spans="1:5" ht="30" x14ac:dyDescent="0.25">
      <c r="A5" s="720"/>
      <c r="B5" s="599" t="str">
        <f>"CEFF request + other WA Govt grants &lt;= "&amp;TEXT(Funding!$B$26,"0%")&amp;" of eligible costs?"</f>
        <v>CEFF request + other WA Govt grants &lt;= 25% of eligible costs?</v>
      </c>
      <c r="C5" s="8"/>
      <c r="D5" s="721" t="e">
        <f>Funding!C19&lt;=Funding!$B$26</f>
        <v>#DIV/0!</v>
      </c>
      <c r="E5" s="2"/>
    </row>
    <row r="6" spans="1:5" x14ac:dyDescent="0.25">
      <c r="A6" s="720"/>
      <c r="B6" s="403" t="s">
        <v>144</v>
      </c>
      <c r="C6" s="8"/>
      <c r="D6" s="721" t="b">
        <f>Funding!B17</f>
        <v>1</v>
      </c>
      <c r="E6" s="2"/>
    </row>
    <row r="7" spans="1:5" x14ac:dyDescent="0.25">
      <c r="A7" s="720"/>
      <c r="B7" s="403" t="str">
        <f>"Are all CEFF funds are spent within "&amp;TEXT(Funding!B27,"0")&amp;" years?"</f>
        <v>Are all CEFF funds are spent within 5 years?</v>
      </c>
      <c r="C7" s="8"/>
      <c r="D7" s="721" t="e">
        <f>ABS(SUM(Cashflow!$M$5:$Q$5)-Funding!$B$7)&lt;1</f>
        <v>#DIV/0!</v>
      </c>
      <c r="E7" s="2"/>
    </row>
    <row r="8" spans="1:5" x14ac:dyDescent="0.25">
      <c r="A8" s="720"/>
      <c r="B8" s="478" t="s">
        <v>145</v>
      </c>
      <c r="C8" s="8"/>
      <c r="D8" s="721" t="b">
        <f>Assumptions!F5&gt;=Assumptions!F6</f>
        <v>1</v>
      </c>
      <c r="E8" s="2"/>
    </row>
    <row r="9" spans="1:5" x14ac:dyDescent="0.25">
      <c r="A9" s="720"/>
      <c r="B9" s="403" t="s">
        <v>146</v>
      </c>
      <c r="C9" s="8"/>
      <c r="D9" s="721" t="b">
        <f>Outputs!D30&gt;Assumptions!F5</f>
        <v>1</v>
      </c>
      <c r="E9" s="2"/>
    </row>
    <row r="10" spans="1:5" x14ac:dyDescent="0.25">
      <c r="A10" s="720"/>
      <c r="B10" s="403" t="s">
        <v>147</v>
      </c>
      <c r="C10" s="8"/>
      <c r="D10" s="721" t="b">
        <f>Outputs!D29&lt;Assumptions!F5</f>
        <v>0</v>
      </c>
      <c r="E10" s="2"/>
    </row>
    <row r="11" spans="1:5" ht="15.75" thickBot="1" x14ac:dyDescent="0.3">
      <c r="A11" s="720"/>
      <c r="B11" s="467" t="s">
        <v>148</v>
      </c>
      <c r="C11" s="205"/>
      <c r="D11" s="724" t="b">
        <f>$D$25&gt;0</f>
        <v>0</v>
      </c>
      <c r="E11" s="32"/>
    </row>
    <row r="12" spans="1:5" x14ac:dyDescent="0.25">
      <c r="B12" s="91"/>
    </row>
    <row r="13" spans="1:5" ht="19.5" thickBot="1" x14ac:dyDescent="0.35">
      <c r="A13" s="692" t="s">
        <v>337</v>
      </c>
      <c r="B13" s="91"/>
    </row>
    <row r="14" spans="1:5" ht="14.25" customHeight="1" x14ac:dyDescent="0.25">
      <c r="A14" s="717"/>
      <c r="B14" s="588" t="s">
        <v>149</v>
      </c>
      <c r="C14" s="188" t="s">
        <v>20</v>
      </c>
      <c r="D14" s="250">
        <f>'Project Model'!$O$36</f>
        <v>0</v>
      </c>
      <c r="E14" s="702"/>
    </row>
    <row r="15" spans="1:5" x14ac:dyDescent="0.25">
      <c r="A15" s="717"/>
      <c r="B15" s="589" t="s">
        <v>150</v>
      </c>
      <c r="C15" s="276" t="s">
        <v>20</v>
      </c>
      <c r="D15" s="277">
        <f>'Project Model'!O32</f>
        <v>0</v>
      </c>
      <c r="E15" s="703"/>
    </row>
    <row r="16" spans="1:5" x14ac:dyDescent="0.25">
      <c r="A16" s="717"/>
      <c r="B16" s="590" t="s">
        <v>122</v>
      </c>
      <c r="C16" s="96" t="s">
        <v>20</v>
      </c>
      <c r="D16" s="251">
        <f>Funding!B7</f>
        <v>0</v>
      </c>
      <c r="E16" s="704"/>
    </row>
    <row r="17" spans="1:7" x14ac:dyDescent="0.25">
      <c r="A17" s="717"/>
      <c r="B17" s="590" t="s">
        <v>151</v>
      </c>
      <c r="C17" s="96" t="s">
        <v>36</v>
      </c>
      <c r="D17" s="252" t="e">
        <f>D16/D15</f>
        <v>#DIV/0!</v>
      </c>
      <c r="E17" s="705"/>
      <c r="G17" s="193"/>
    </row>
    <row r="18" spans="1:7" x14ac:dyDescent="0.25">
      <c r="A18" s="717"/>
      <c r="B18" s="590" t="s">
        <v>152</v>
      </c>
      <c r="C18" s="96" t="s">
        <v>153</v>
      </c>
      <c r="D18" s="681" cm="1">
        <f t="array" ref="D18">MAX((Cashflow!$G8:$G17&gt;0)*Cashflow!$H$8:$H$17)/12</f>
        <v>0</v>
      </c>
      <c r="E18" s="701"/>
    </row>
    <row r="19" spans="1:7" ht="15.75" thickBot="1" x14ac:dyDescent="0.3">
      <c r="A19" s="717"/>
      <c r="B19" s="651" t="s">
        <v>154</v>
      </c>
      <c r="C19" s="402" t="s">
        <v>153</v>
      </c>
      <c r="D19" s="471">
        <f>Assumptions!F12</f>
        <v>0</v>
      </c>
      <c r="E19" s="730"/>
    </row>
    <row r="20" spans="1:7" x14ac:dyDescent="0.25">
      <c r="A20" s="717"/>
      <c r="B20" s="654" t="s">
        <v>155</v>
      </c>
      <c r="C20" s="655" t="s">
        <v>156</v>
      </c>
      <c r="D20" s="455">
        <f>'Project Model'!O110</f>
        <v>0</v>
      </c>
      <c r="E20" s="706"/>
    </row>
    <row r="21" spans="1:7" ht="15.75" thickBot="1" x14ac:dyDescent="0.3">
      <c r="A21" s="717"/>
      <c r="B21" s="656" t="s">
        <v>157</v>
      </c>
      <c r="C21" s="657" t="s">
        <v>23</v>
      </c>
      <c r="D21" s="658">
        <f>Cashflow!M57</f>
        <v>0</v>
      </c>
      <c r="E21" s="707"/>
    </row>
    <row r="22" spans="1:7" x14ac:dyDescent="0.25">
      <c r="A22" s="717"/>
      <c r="B22" s="652" t="s">
        <v>158</v>
      </c>
      <c r="C22" s="653" t="s">
        <v>59</v>
      </c>
      <c r="D22" s="172">
        <f>'Project Model'!O111</f>
        <v>0</v>
      </c>
      <c r="E22" s="709"/>
    </row>
    <row r="23" spans="1:7" x14ac:dyDescent="0.25">
      <c r="A23" s="717"/>
      <c r="B23" s="592" t="str">
        <f>"CO2-e tonnes saved by "&amp;TEXT(Funding!$B28,"DD MMM YYYY")</f>
        <v>CO2-e tonnes saved by 30 Jun 2030</v>
      </c>
      <c r="C23" s="97" t="s">
        <v>29</v>
      </c>
      <c r="D23" s="253">
        <f>Cashflow!$M$52</f>
        <v>0</v>
      </c>
      <c r="E23" s="700"/>
    </row>
    <row r="24" spans="1:7" x14ac:dyDescent="0.25">
      <c r="A24" s="717"/>
      <c r="B24" s="592" t="str">
        <f>"CO2-e tonnes saved by "&amp;TEXT(Funding!$B29,"DD MMM YYYY")</f>
        <v>CO2-e tonnes saved by 30 Jun 2050</v>
      </c>
      <c r="C24" s="97" t="s">
        <v>29</v>
      </c>
      <c r="D24" s="253">
        <f>Cashflow!$M$53</f>
        <v>0</v>
      </c>
      <c r="E24" s="700"/>
    </row>
    <row r="25" spans="1:7" x14ac:dyDescent="0.25">
      <c r="A25" s="717"/>
      <c r="B25" s="592" t="s">
        <v>159</v>
      </c>
      <c r="C25" s="97" t="s">
        <v>29</v>
      </c>
      <c r="D25" s="253">
        <f>Cashflow!$M$54</f>
        <v>0</v>
      </c>
      <c r="E25" s="700"/>
    </row>
    <row r="26" spans="1:7" x14ac:dyDescent="0.25">
      <c r="A26" s="717"/>
      <c r="B26" s="592" t="s">
        <v>160</v>
      </c>
      <c r="C26" s="97" t="s">
        <v>161</v>
      </c>
      <c r="D26" s="264" t="e">
        <f>D16/D22</f>
        <v>#DIV/0!</v>
      </c>
      <c r="E26" s="700"/>
    </row>
    <row r="27" spans="1:7" x14ac:dyDescent="0.25">
      <c r="A27" s="717"/>
      <c r="B27" s="593" t="s">
        <v>162</v>
      </c>
      <c r="C27" s="97" t="s">
        <v>163</v>
      </c>
      <c r="D27" s="264" t="e">
        <f>D16/D25</f>
        <v>#DIV/0!</v>
      </c>
      <c r="E27" s="700"/>
    </row>
    <row r="28" spans="1:7" ht="15.75" thickBot="1" x14ac:dyDescent="0.3">
      <c r="A28" s="717"/>
      <c r="B28" s="594" t="s">
        <v>164</v>
      </c>
      <c r="C28" s="265" t="s">
        <v>163</v>
      </c>
      <c r="D28" s="254" t="e">
        <f>D14/D25</f>
        <v>#DIV/0!</v>
      </c>
      <c r="E28" s="708"/>
    </row>
    <row r="29" spans="1:7" ht="15.75" x14ac:dyDescent="0.25">
      <c r="A29" s="717"/>
      <c r="B29" s="595" t="s">
        <v>165</v>
      </c>
      <c r="C29" s="280" t="s">
        <v>36</v>
      </c>
      <c r="D29" s="625" t="str">
        <f>IFERROR(IRR(Cashflow!$M$46:$BM$46),"Cashflows all + or all -")</f>
        <v>Cashflows all + or all -</v>
      </c>
      <c r="E29" s="731"/>
    </row>
    <row r="30" spans="1:7" ht="15.75" x14ac:dyDescent="0.25">
      <c r="A30" s="717"/>
      <c r="B30" s="596" t="s">
        <v>166</v>
      </c>
      <c r="C30" s="278" t="s">
        <v>36</v>
      </c>
      <c r="D30" s="626" t="str">
        <f>IFERROR(IRR(Cashflow!$M$47:$BM$47),"Cashflows all + or all -")</f>
        <v>Cashflows all + or all -</v>
      </c>
      <c r="E30" s="732"/>
    </row>
    <row r="31" spans="1:7" ht="15.75" x14ac:dyDescent="0.25">
      <c r="A31" s="717"/>
      <c r="B31" s="596" t="s">
        <v>167</v>
      </c>
      <c r="C31" s="278" t="s">
        <v>36</v>
      </c>
      <c r="D31" s="626">
        <f>Assumptions!F5</f>
        <v>0</v>
      </c>
      <c r="E31" s="732"/>
    </row>
    <row r="32" spans="1:7" ht="15.75" x14ac:dyDescent="0.25">
      <c r="A32" s="717"/>
      <c r="B32" s="596" t="s">
        <v>168</v>
      </c>
      <c r="C32" s="278" t="s">
        <v>36</v>
      </c>
      <c r="D32" s="626">
        <f>Assumptions!F6</f>
        <v>0</v>
      </c>
      <c r="E32" s="732"/>
    </row>
    <row r="33" spans="1:6" ht="15.75" x14ac:dyDescent="0.25">
      <c r="A33" s="717"/>
      <c r="B33" s="596" t="s">
        <v>169</v>
      </c>
      <c r="C33" s="278" t="s">
        <v>20</v>
      </c>
      <c r="D33" s="627">
        <f>NPV(Assumptions!$F$6,Cashflow!$M$46:$BM$46)</f>
        <v>0</v>
      </c>
      <c r="E33" s="732"/>
      <c r="F33" s="313"/>
    </row>
    <row r="34" spans="1:6" ht="15.75" x14ac:dyDescent="0.25">
      <c r="A34" s="717"/>
      <c r="B34" s="596" t="s">
        <v>170</v>
      </c>
      <c r="C34" s="278" t="s">
        <v>20</v>
      </c>
      <c r="D34" s="627" t="e">
        <f>NPV(Assumptions!$F$6,Cashflow!$M$47:$BM$47)</f>
        <v>#DIV/0!</v>
      </c>
      <c r="E34" s="732"/>
    </row>
    <row r="35" spans="1:6" x14ac:dyDescent="0.25">
      <c r="A35" s="717"/>
      <c r="B35" s="596" t="s">
        <v>171</v>
      </c>
      <c r="C35" s="278" t="s">
        <v>153</v>
      </c>
      <c r="D35" s="628">
        <f>COUNTIF(Cashflow!$M$48:$BM$48,"&lt;0")</f>
        <v>0</v>
      </c>
      <c r="E35" s="732"/>
    </row>
    <row r="36" spans="1:6" ht="15.75" thickBot="1" x14ac:dyDescent="0.3">
      <c r="A36" s="717"/>
      <c r="B36" s="597" t="s">
        <v>172</v>
      </c>
      <c r="C36" s="279" t="s">
        <v>153</v>
      </c>
      <c r="D36" s="629">
        <f>COUNTIF(Cashflow!$M$49:$BM$49,"&lt;0")</f>
        <v>0</v>
      </c>
      <c r="E36" s="733"/>
    </row>
  </sheetData>
  <conditionalFormatting sqref="D3:D11 D14:D36">
    <cfRule type="expression" dxfId="10" priority="1">
      <formula>NOT(_xlfn.ISFORMULA(D3))</formula>
    </cfRule>
  </conditionalFormatting>
  <conditionalFormatting sqref="D3:D11">
    <cfRule type="containsErrors" dxfId="9" priority="6">
      <formula>ISERROR(D3)</formula>
    </cfRule>
    <cfRule type="cellIs" dxfId="8" priority="7" operator="notEqual">
      <formula>TRUE</formula>
    </cfRule>
    <cfRule type="expression" dxfId="7" priority="8">
      <formula>NOT(_xlfn.ISFORMULA(D3))</formula>
    </cfRule>
  </conditionalFormatting>
  <pageMargins left="0.7" right="0.7" top="0.75" bottom="0.75" header="0.3" footer="0.3"/>
  <cellWatches>
    <cellWatch r="D25"/>
  </cellWatches>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52DAA-BB74-4CC4-8579-6C0FF5204A01}">
  <sheetPr codeName="Sheet7"/>
  <dimension ref="A1:G43"/>
  <sheetViews>
    <sheetView topLeftCell="A6" workbookViewId="0">
      <selection activeCell="D15" sqref="D15:E15"/>
    </sheetView>
  </sheetViews>
  <sheetFormatPr defaultRowHeight="15" x14ac:dyDescent="0.25"/>
  <cols>
    <col min="1" max="1" width="6.7109375" customWidth="1"/>
    <col min="2" max="2" width="6" customWidth="1"/>
    <col min="3" max="3" width="52.85546875" customWidth="1"/>
    <col min="4" max="4" width="6.7109375" customWidth="1"/>
    <col min="5" max="5" width="9.28515625" customWidth="1"/>
    <col min="6" max="6" width="11" customWidth="1"/>
    <col min="7" max="7" width="12" customWidth="1"/>
  </cols>
  <sheetData>
    <row r="1" spans="1:7" ht="23.25" x14ac:dyDescent="0.25">
      <c r="A1" s="394" t="s">
        <v>196</v>
      </c>
      <c r="B1" s="395"/>
      <c r="C1" s="357"/>
      <c r="D1" s="395"/>
      <c r="E1" s="395"/>
      <c r="F1" s="395"/>
      <c r="G1" s="396"/>
    </row>
    <row r="2" spans="1:7" ht="15" customHeight="1" x14ac:dyDescent="0.25">
      <c r="A2" s="394"/>
      <c r="B2" s="395"/>
      <c r="C2" s="357"/>
      <c r="D2" s="395"/>
      <c r="E2" s="395"/>
      <c r="F2" s="395"/>
      <c r="G2" s="396"/>
    </row>
    <row r="3" spans="1:7" x14ac:dyDescent="0.25">
      <c r="A3" s="8" t="s">
        <v>197</v>
      </c>
      <c r="B3" s="395"/>
      <c r="C3" s="357"/>
      <c r="D3" s="395"/>
      <c r="E3" s="395"/>
      <c r="F3" s="395"/>
      <c r="G3" s="396"/>
    </row>
    <row r="4" spans="1:7" x14ac:dyDescent="0.25">
      <c r="A4" s="395"/>
      <c r="B4" s="395"/>
      <c r="C4" s="357"/>
      <c r="D4" s="395"/>
      <c r="E4" s="395"/>
      <c r="F4" s="395"/>
      <c r="G4" s="396"/>
    </row>
    <row r="5" spans="1:7" ht="14.65" customHeight="1" thickBot="1" x14ac:dyDescent="0.3">
      <c r="A5" s="883" t="s">
        <v>198</v>
      </c>
      <c r="B5" s="874" t="s">
        <v>199</v>
      </c>
      <c r="C5" s="889" t="s">
        <v>200</v>
      </c>
      <c r="D5" s="890"/>
      <c r="E5" s="890"/>
      <c r="F5" s="393" t="s">
        <v>201</v>
      </c>
    </row>
    <row r="6" spans="1:7" x14ac:dyDescent="0.25">
      <c r="A6" s="884"/>
      <c r="B6" s="875"/>
      <c r="C6" s="891"/>
      <c r="D6" s="891"/>
      <c r="E6" s="891"/>
      <c r="F6" s="55"/>
    </row>
    <row r="7" spans="1:7" x14ac:dyDescent="0.25">
      <c r="A7" s="884"/>
      <c r="B7" s="875"/>
      <c r="C7" s="888"/>
      <c r="D7" s="888"/>
      <c r="E7" s="888"/>
      <c r="F7" s="56"/>
    </row>
    <row r="8" spans="1:7" x14ac:dyDescent="0.25">
      <c r="A8" s="884"/>
      <c r="B8" s="875"/>
      <c r="C8" s="888"/>
      <c r="D8" s="888"/>
      <c r="E8" s="888"/>
      <c r="F8" s="56"/>
    </row>
    <row r="9" spans="1:7" x14ac:dyDescent="0.25">
      <c r="A9" s="884"/>
      <c r="B9" s="875"/>
      <c r="C9" s="888"/>
      <c r="D9" s="888"/>
      <c r="E9" s="888"/>
      <c r="F9" s="56"/>
    </row>
    <row r="10" spans="1:7" x14ac:dyDescent="0.25">
      <c r="A10" s="884"/>
      <c r="B10" s="875"/>
      <c r="C10" s="888"/>
      <c r="D10" s="888"/>
      <c r="E10" s="888"/>
      <c r="F10" s="56"/>
    </row>
    <row r="11" spans="1:7" ht="15.75" thickBot="1" x14ac:dyDescent="0.3">
      <c r="A11" s="884"/>
      <c r="B11" s="875"/>
      <c r="C11" s="893"/>
      <c r="D11" s="893"/>
      <c r="E11" s="893"/>
      <c r="F11" s="57"/>
    </row>
    <row r="12" spans="1:7" ht="15.75" thickBot="1" x14ac:dyDescent="0.3">
      <c r="A12" s="884"/>
      <c r="B12" s="876"/>
      <c r="C12" s="896" t="s">
        <v>202</v>
      </c>
      <c r="D12" s="897"/>
      <c r="E12" s="898"/>
      <c r="F12" s="58">
        <f>SUM(F6:F11)</f>
        <v>0</v>
      </c>
    </row>
    <row r="13" spans="1:7" ht="15.75" thickBot="1" x14ac:dyDescent="0.3">
      <c r="A13" s="885"/>
      <c r="B13" s="33"/>
    </row>
    <row r="14" spans="1:7" ht="29.25" thickBot="1" x14ac:dyDescent="0.3">
      <c r="A14" s="884"/>
      <c r="B14" s="877" t="s">
        <v>203</v>
      </c>
      <c r="C14" s="54" t="s">
        <v>204</v>
      </c>
      <c r="D14" s="37" t="s">
        <v>205</v>
      </c>
      <c r="E14" s="305" t="s">
        <v>206</v>
      </c>
      <c r="F14" s="200" t="s">
        <v>201</v>
      </c>
    </row>
    <row r="15" spans="1:7" x14ac:dyDescent="0.25">
      <c r="A15" s="884"/>
      <c r="B15" s="878"/>
      <c r="C15" s="52"/>
      <c r="D15" s="53"/>
      <c r="E15" s="62"/>
      <c r="F15" s="196">
        <f>D15*E15</f>
        <v>0</v>
      </c>
    </row>
    <row r="16" spans="1:7" x14ac:dyDescent="0.25">
      <c r="A16" s="884"/>
      <c r="B16" s="878"/>
      <c r="C16" s="40"/>
      <c r="D16" s="41"/>
      <c r="E16" s="63"/>
      <c r="F16" s="197">
        <f t="shared" ref="F16:F20" si="0">D16*E16</f>
        <v>0</v>
      </c>
    </row>
    <row r="17" spans="1:7" x14ac:dyDescent="0.25">
      <c r="A17" s="884"/>
      <c r="B17" s="878"/>
      <c r="C17" s="42"/>
      <c r="D17" s="41"/>
      <c r="E17" s="63"/>
      <c r="F17" s="197">
        <f t="shared" si="0"/>
        <v>0</v>
      </c>
    </row>
    <row r="18" spans="1:7" x14ac:dyDescent="0.25">
      <c r="A18" s="884"/>
      <c r="B18" s="878"/>
      <c r="C18" s="42"/>
      <c r="D18" s="41"/>
      <c r="E18" s="63"/>
      <c r="F18" s="197">
        <f t="shared" si="0"/>
        <v>0</v>
      </c>
    </row>
    <row r="19" spans="1:7" x14ac:dyDescent="0.25">
      <c r="A19" s="884"/>
      <c r="B19" s="878"/>
      <c r="C19" s="43"/>
      <c r="D19" s="34"/>
      <c r="E19" s="64"/>
      <c r="F19" s="197">
        <f t="shared" si="0"/>
        <v>0</v>
      </c>
    </row>
    <row r="20" spans="1:7" ht="15.75" thickBot="1" x14ac:dyDescent="0.3">
      <c r="A20" s="884"/>
      <c r="B20" s="878"/>
      <c r="C20" s="44"/>
      <c r="D20" s="36"/>
      <c r="E20" s="65"/>
      <c r="F20" s="198">
        <f t="shared" si="0"/>
        <v>0</v>
      </c>
    </row>
    <row r="21" spans="1:7" ht="15.75" thickBot="1" x14ac:dyDescent="0.3">
      <c r="A21" s="884"/>
      <c r="B21" s="879"/>
      <c r="C21" s="304" t="s">
        <v>202</v>
      </c>
      <c r="D21" s="37"/>
      <c r="E21" s="66"/>
      <c r="F21" s="59">
        <f>SUM(F15:F20)</f>
        <v>0</v>
      </c>
    </row>
    <row r="22" spans="1:7" ht="15.75" thickBot="1" x14ac:dyDescent="0.3">
      <c r="A22" s="886"/>
      <c r="B22" s="902" t="s">
        <v>207</v>
      </c>
      <c r="C22" s="903"/>
      <c r="D22" s="903"/>
      <c r="E22" s="904"/>
      <c r="F22" s="306">
        <f>F12+F21</f>
        <v>0</v>
      </c>
      <c r="G22" s="33"/>
    </row>
    <row r="23" spans="1:7" ht="15.75" thickBot="1" x14ac:dyDescent="0.3">
      <c r="A23" s="39"/>
      <c r="B23" s="39"/>
      <c r="C23" s="39"/>
      <c r="D23" s="39"/>
      <c r="E23" s="39"/>
      <c r="F23" s="39"/>
      <c r="G23" s="33"/>
    </row>
    <row r="24" spans="1:7" ht="15.75" thickBot="1" x14ac:dyDescent="0.3">
      <c r="A24" s="870" t="s">
        <v>208</v>
      </c>
      <c r="B24" s="880" t="s">
        <v>199</v>
      </c>
      <c r="C24" s="899" t="s">
        <v>200</v>
      </c>
      <c r="D24" s="900"/>
      <c r="E24" s="900"/>
      <c r="F24" s="303" t="s">
        <v>201</v>
      </c>
    </row>
    <row r="25" spans="1:7" x14ac:dyDescent="0.25">
      <c r="A25" s="871"/>
      <c r="B25" s="881"/>
      <c r="C25" s="901"/>
      <c r="D25" s="891"/>
      <c r="E25" s="891"/>
      <c r="F25" s="55">
        <v>0</v>
      </c>
    </row>
    <row r="26" spans="1:7" x14ac:dyDescent="0.25">
      <c r="A26" s="871"/>
      <c r="B26" s="881"/>
      <c r="C26" s="887"/>
      <c r="D26" s="888"/>
      <c r="E26" s="888"/>
      <c r="F26" s="56"/>
    </row>
    <row r="27" spans="1:7" x14ac:dyDescent="0.25">
      <c r="A27" s="871"/>
      <c r="B27" s="881"/>
      <c r="C27" s="887"/>
      <c r="D27" s="888"/>
      <c r="E27" s="888"/>
      <c r="F27" s="56"/>
    </row>
    <row r="28" spans="1:7" x14ac:dyDescent="0.25">
      <c r="A28" s="871"/>
      <c r="B28" s="881"/>
      <c r="C28" s="887"/>
      <c r="D28" s="888"/>
      <c r="E28" s="888"/>
      <c r="F28" s="56"/>
    </row>
    <row r="29" spans="1:7" x14ac:dyDescent="0.25">
      <c r="A29" s="871"/>
      <c r="B29" s="881"/>
      <c r="C29" s="887"/>
      <c r="D29" s="888"/>
      <c r="E29" s="888"/>
      <c r="F29" s="56"/>
    </row>
    <row r="30" spans="1:7" ht="15.75" thickBot="1" x14ac:dyDescent="0.3">
      <c r="A30" s="871"/>
      <c r="B30" s="881"/>
      <c r="C30" s="892"/>
      <c r="D30" s="893"/>
      <c r="E30" s="893"/>
      <c r="F30" s="57"/>
    </row>
    <row r="31" spans="1:7" ht="15.75" thickBot="1" x14ac:dyDescent="0.3">
      <c r="A31" s="871"/>
      <c r="B31" s="882"/>
      <c r="C31" s="894" t="s">
        <v>202</v>
      </c>
      <c r="D31" s="895"/>
      <c r="E31" s="895"/>
      <c r="F31" s="60">
        <f>SUM(F25:F30)</f>
        <v>0</v>
      </c>
    </row>
    <row r="32" spans="1:7" ht="15.75" thickBot="1" x14ac:dyDescent="0.3">
      <c r="A32" s="871"/>
      <c r="B32" s="39"/>
      <c r="C32" s="45"/>
      <c r="D32" s="38"/>
      <c r="E32" s="39"/>
      <c r="F32" s="46"/>
      <c r="G32" s="33"/>
    </row>
    <row r="33" spans="1:7" ht="15" customHeight="1" thickBot="1" x14ac:dyDescent="0.3">
      <c r="A33" s="871"/>
      <c r="B33" s="877" t="s">
        <v>203</v>
      </c>
      <c r="C33" s="54" t="s">
        <v>209</v>
      </c>
      <c r="D33" s="37" t="s">
        <v>205</v>
      </c>
      <c r="E33" s="305" t="s">
        <v>206</v>
      </c>
      <c r="F33" s="200" t="s">
        <v>201</v>
      </c>
    </row>
    <row r="34" spans="1:7" x14ac:dyDescent="0.25">
      <c r="A34" s="871"/>
      <c r="B34" s="878"/>
      <c r="C34" s="50"/>
      <c r="D34" s="51"/>
      <c r="E34" s="67"/>
      <c r="F34" s="199">
        <f>D34*E34</f>
        <v>0</v>
      </c>
    </row>
    <row r="35" spans="1:7" x14ac:dyDescent="0.25">
      <c r="A35" s="871"/>
      <c r="B35" s="878"/>
      <c r="C35" s="47"/>
      <c r="D35" s="34"/>
      <c r="E35" s="64"/>
      <c r="F35" s="199">
        <f t="shared" ref="F35:F39" si="1">D35*E35</f>
        <v>0</v>
      </c>
    </row>
    <row r="36" spans="1:7" x14ac:dyDescent="0.25">
      <c r="A36" s="871"/>
      <c r="B36" s="878"/>
      <c r="C36" s="48"/>
      <c r="D36" s="49"/>
      <c r="E36" s="68"/>
      <c r="F36" s="199">
        <f t="shared" si="1"/>
        <v>0</v>
      </c>
    </row>
    <row r="37" spans="1:7" x14ac:dyDescent="0.25">
      <c r="A37" s="871"/>
      <c r="B37" s="878"/>
      <c r="C37" s="47"/>
      <c r="D37" s="34"/>
      <c r="E37" s="64"/>
      <c r="F37" s="199">
        <f t="shared" si="1"/>
        <v>0</v>
      </c>
    </row>
    <row r="38" spans="1:7" x14ac:dyDescent="0.25">
      <c r="A38" s="871"/>
      <c r="B38" s="878"/>
      <c r="C38" s="47"/>
      <c r="D38" s="34"/>
      <c r="E38" s="64"/>
      <c r="F38" s="199">
        <f t="shared" si="1"/>
        <v>0</v>
      </c>
    </row>
    <row r="39" spans="1:7" x14ac:dyDescent="0.25">
      <c r="A39" s="871"/>
      <c r="B39" s="878"/>
      <c r="C39" s="47"/>
      <c r="D39" s="34"/>
      <c r="E39" s="64"/>
      <c r="F39" s="199">
        <f t="shared" si="1"/>
        <v>0</v>
      </c>
    </row>
    <row r="40" spans="1:7" ht="15.75" thickBot="1" x14ac:dyDescent="0.3">
      <c r="A40" s="871"/>
      <c r="B40" s="879"/>
      <c r="C40" s="307" t="s">
        <v>202</v>
      </c>
      <c r="D40" s="35"/>
      <c r="E40" s="69"/>
      <c r="F40" s="61">
        <f>SUM(F34:F39)</f>
        <v>0</v>
      </c>
    </row>
    <row r="41" spans="1:7" ht="15.75" thickBot="1" x14ac:dyDescent="0.3">
      <c r="A41" s="872"/>
      <c r="B41" s="868" t="s">
        <v>210</v>
      </c>
      <c r="C41" s="869"/>
      <c r="D41" s="869"/>
      <c r="E41" s="873"/>
      <c r="F41" s="308">
        <f>F31+F40</f>
        <v>0</v>
      </c>
      <c r="G41" s="33"/>
    </row>
    <row r="42" spans="1:7" ht="15.75" thickBot="1" x14ac:dyDescent="0.3"/>
    <row r="43" spans="1:7" ht="15.75" thickBot="1" x14ac:dyDescent="0.3">
      <c r="A43" s="868" t="s">
        <v>211</v>
      </c>
      <c r="B43" s="869"/>
      <c r="C43" s="869"/>
      <c r="D43" s="869"/>
      <c r="E43" s="309"/>
      <c r="F43" s="306">
        <f>F22+F41</f>
        <v>0</v>
      </c>
    </row>
  </sheetData>
  <mergeCells count="25">
    <mergeCell ref="C30:E30"/>
    <mergeCell ref="C31:E31"/>
    <mergeCell ref="C9:E9"/>
    <mergeCell ref="C10:E10"/>
    <mergeCell ref="C12:E12"/>
    <mergeCell ref="C24:E24"/>
    <mergeCell ref="C25:E25"/>
    <mergeCell ref="B22:E22"/>
    <mergeCell ref="C11:E11"/>
    <mergeCell ref="A43:D43"/>
    <mergeCell ref="A24:A41"/>
    <mergeCell ref="B41:E41"/>
    <mergeCell ref="B5:B12"/>
    <mergeCell ref="B14:B21"/>
    <mergeCell ref="B24:B31"/>
    <mergeCell ref="B33:B40"/>
    <mergeCell ref="A5:A22"/>
    <mergeCell ref="C26:E26"/>
    <mergeCell ref="C27:E27"/>
    <mergeCell ref="C28:E28"/>
    <mergeCell ref="C29:E29"/>
    <mergeCell ref="C5:E5"/>
    <mergeCell ref="C6:E6"/>
    <mergeCell ref="C7:E7"/>
    <mergeCell ref="C8:E8"/>
  </mergeCells>
  <conditionalFormatting sqref="F12 F15:F22 F31 F34:F41 F43">
    <cfRule type="expression" dxfId="6" priority="1">
      <formula>NOT(_xlfn.ISFORMULA(F12))</formula>
    </cfRule>
  </conditionalFormatting>
  <pageMargins left="0.7" right="0.7" top="0.75" bottom="0.75" header="0.3" footer="0.3"/>
  <pageSetup paperSize="9" orientation="portrait" r:id="rId1"/>
  <headerFooter>
    <oddHeader>&amp;C&amp;"Calibri"&amp;10&amp;KFF0000 OFFICIAL&amp;1#_x000D_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94C31-F182-4B17-ACED-95B7EC7B5999}">
  <sheetPr codeName="Sheet10"/>
  <dimension ref="A1:F21"/>
  <sheetViews>
    <sheetView workbookViewId="0">
      <selection activeCell="F3" sqref="F3"/>
    </sheetView>
  </sheetViews>
  <sheetFormatPr defaultRowHeight="15" x14ac:dyDescent="0.25"/>
  <cols>
    <col min="2" max="2" width="39.85546875" customWidth="1"/>
    <col min="3" max="3" width="15.28515625" customWidth="1"/>
    <col min="4" max="4" width="15.28515625" bestFit="1" customWidth="1"/>
    <col min="5" max="5" width="12.42578125" customWidth="1"/>
    <col min="6" max="6" width="16.5703125" customWidth="1"/>
  </cols>
  <sheetData>
    <row r="1" spans="1:6" ht="23.25" x14ac:dyDescent="0.35">
      <c r="A1" s="269" t="s">
        <v>2</v>
      </c>
    </row>
    <row r="2" spans="1:6" ht="30" customHeight="1" x14ac:dyDescent="0.25">
      <c r="A2" s="329" t="s">
        <v>212</v>
      </c>
      <c r="B2" s="187" t="s">
        <v>213</v>
      </c>
      <c r="C2" s="328" t="s">
        <v>214</v>
      </c>
      <c r="D2" s="328" t="s">
        <v>215</v>
      </c>
      <c r="E2" s="328" t="s">
        <v>216</v>
      </c>
      <c r="F2" s="328" t="s">
        <v>217</v>
      </c>
    </row>
    <row r="3" spans="1:6" x14ac:dyDescent="0.25">
      <c r="A3" s="1">
        <v>1</v>
      </c>
      <c r="B3" s="190" t="str" cm="1">
        <f t="array" ref="B3:B12">_xlfn.ANCHORARRAY(Cashflow!B8)</f>
        <v>Not tied to a module</v>
      </c>
      <c r="C3" s="191"/>
      <c r="D3" s="191" cm="1">
        <f t="array" ref="D3:D12">TRANSPOSE('Project Model'!E32:N32)</f>
        <v>0</v>
      </c>
      <c r="E3" s="191" t="e" cm="1">
        <f t="array" ref="E3:E12">TRANSPOSE('Project Model'!E38:N38)</f>
        <v>#DIV/0!</v>
      </c>
      <c r="F3" s="195">
        <f>EDATE(Assumptions!$F$9,Cashflow!$H8)</f>
        <v>46296</v>
      </c>
    </row>
    <row r="4" spans="1:6" x14ac:dyDescent="0.25">
      <c r="A4" s="1">
        <v>2</v>
      </c>
      <c r="B4" s="190" t="str">
        <v>Module 1</v>
      </c>
      <c r="C4" s="191"/>
      <c r="D4" s="191">
        <v>0</v>
      </c>
      <c r="E4" s="191" t="e">
        <v>#DIV/0!</v>
      </c>
      <c r="F4" s="195">
        <f>EDATE(Assumptions!$F$9,Cashflow!$H9)</f>
        <v>46296</v>
      </c>
    </row>
    <row r="5" spans="1:6" x14ac:dyDescent="0.25">
      <c r="A5" s="1">
        <v>3</v>
      </c>
      <c r="B5" s="190" t="str">
        <v>Module 2</v>
      </c>
      <c r="C5" s="191"/>
      <c r="D5" s="191">
        <v>0</v>
      </c>
      <c r="E5" s="191" t="e">
        <v>#DIV/0!</v>
      </c>
      <c r="F5" s="195">
        <f>EDATE(Assumptions!$F$9,Cashflow!$H10)</f>
        <v>46296</v>
      </c>
    </row>
    <row r="6" spans="1:6" x14ac:dyDescent="0.25">
      <c r="A6" s="1">
        <v>4</v>
      </c>
      <c r="B6" s="190" t="str">
        <v>Module 3</v>
      </c>
      <c r="C6" s="191"/>
      <c r="D6" s="191">
        <v>0</v>
      </c>
      <c r="E6" s="191" t="e">
        <v>#DIV/0!</v>
      </c>
      <c r="F6" s="195">
        <f>EDATE(Assumptions!$F$9,Cashflow!$H11)</f>
        <v>46296</v>
      </c>
    </row>
    <row r="7" spans="1:6" x14ac:dyDescent="0.25">
      <c r="A7" s="1">
        <v>5</v>
      </c>
      <c r="B7" s="190" t="str">
        <v>Module 4</v>
      </c>
      <c r="C7" s="191"/>
      <c r="D7" s="191">
        <v>0</v>
      </c>
      <c r="E7" s="191" t="e">
        <v>#DIV/0!</v>
      </c>
      <c r="F7" s="195">
        <f>EDATE(Assumptions!$F$9,Cashflow!$H12)</f>
        <v>46296</v>
      </c>
    </row>
    <row r="8" spans="1:6" x14ac:dyDescent="0.25">
      <c r="A8" s="1">
        <v>6</v>
      </c>
      <c r="B8" s="190" t="str">
        <v>Module 5</v>
      </c>
      <c r="C8" s="191"/>
      <c r="D8" s="191">
        <v>0</v>
      </c>
      <c r="E8" s="191" t="e">
        <v>#DIV/0!</v>
      </c>
      <c r="F8" s="195">
        <f>EDATE(Assumptions!$F$9,Cashflow!$H13)</f>
        <v>46296</v>
      </c>
    </row>
    <row r="9" spans="1:6" x14ac:dyDescent="0.25">
      <c r="A9" s="1">
        <v>7</v>
      </c>
      <c r="B9" s="190" t="str">
        <v>Module 6</v>
      </c>
      <c r="C9" s="191"/>
      <c r="D9" s="191">
        <v>0</v>
      </c>
      <c r="E9" s="191" t="e">
        <v>#DIV/0!</v>
      </c>
      <c r="F9" s="195">
        <f>EDATE(Assumptions!$F$9,Cashflow!$H14)</f>
        <v>46296</v>
      </c>
    </row>
    <row r="10" spans="1:6" x14ac:dyDescent="0.25">
      <c r="A10" s="1">
        <v>8</v>
      </c>
      <c r="B10" s="190" t="str">
        <v>Module 7</v>
      </c>
      <c r="C10" s="191"/>
      <c r="D10" s="191">
        <v>0</v>
      </c>
      <c r="E10" s="191" t="e">
        <v>#DIV/0!</v>
      </c>
      <c r="F10" s="195">
        <f>EDATE(Assumptions!$F$9,Cashflow!$H15)</f>
        <v>46296</v>
      </c>
    </row>
    <row r="11" spans="1:6" x14ac:dyDescent="0.25">
      <c r="A11" s="1">
        <v>9</v>
      </c>
      <c r="B11" s="190" t="str">
        <v>Module 8</v>
      </c>
      <c r="C11" s="191"/>
      <c r="D11" s="191">
        <v>0</v>
      </c>
      <c r="E11" s="191" t="e">
        <v>#DIV/0!</v>
      </c>
      <c r="F11" s="195">
        <f>EDATE(Assumptions!$F$9,Cashflow!$H16)</f>
        <v>46296</v>
      </c>
    </row>
    <row r="12" spans="1:6" x14ac:dyDescent="0.25">
      <c r="A12" s="1">
        <v>10</v>
      </c>
      <c r="B12" s="190" t="str">
        <v>Unused module</v>
      </c>
      <c r="C12" s="191"/>
      <c r="D12" s="191">
        <v>0</v>
      </c>
      <c r="E12" s="191" t="e">
        <v>#DIV/0!</v>
      </c>
      <c r="F12" s="195">
        <f>EDATE(Assumptions!$F$9,Cashflow!$H17)</f>
        <v>46296</v>
      </c>
    </row>
    <row r="13" spans="1:6" x14ac:dyDescent="0.25">
      <c r="A13" s="1">
        <v>11</v>
      </c>
      <c r="B13" s="190"/>
      <c r="C13" s="191"/>
      <c r="D13" s="191"/>
      <c r="E13" s="191"/>
      <c r="F13" s="195"/>
    </row>
    <row r="14" spans="1:6" x14ac:dyDescent="0.25">
      <c r="A14" s="1">
        <v>12</v>
      </c>
      <c r="B14" s="190"/>
      <c r="C14" s="191"/>
      <c r="D14" s="191"/>
      <c r="E14" s="191"/>
      <c r="F14" s="195"/>
    </row>
    <row r="15" spans="1:6" x14ac:dyDescent="0.25">
      <c r="A15" s="1">
        <v>13</v>
      </c>
      <c r="B15" s="190"/>
      <c r="C15" s="191"/>
      <c r="D15" s="191"/>
      <c r="E15" s="191"/>
      <c r="F15" s="195"/>
    </row>
    <row r="16" spans="1:6" x14ac:dyDescent="0.25">
      <c r="A16" s="1">
        <v>14</v>
      </c>
      <c r="B16" s="190"/>
      <c r="C16" s="191"/>
      <c r="D16" s="191"/>
      <c r="E16" s="191"/>
      <c r="F16" s="195"/>
    </row>
    <row r="17" spans="1:6" x14ac:dyDescent="0.25">
      <c r="A17" s="186" t="s">
        <v>202</v>
      </c>
      <c r="B17" s="187"/>
      <c r="C17" s="194">
        <f>SUM($C$3:$C$16)</f>
        <v>0</v>
      </c>
      <c r="D17" s="194">
        <f>SUM($D$3:$D$16)</f>
        <v>0</v>
      </c>
      <c r="E17" s="194" t="e">
        <f>SUM($E$3:$E$16)</f>
        <v>#DIV/0!</v>
      </c>
      <c r="F17" s="187"/>
    </row>
    <row r="19" spans="1:6" x14ac:dyDescent="0.25">
      <c r="A19" t="s">
        <v>218</v>
      </c>
    </row>
    <row r="20" spans="1:6" x14ac:dyDescent="0.25">
      <c r="A20" t="s">
        <v>314</v>
      </c>
    </row>
    <row r="21" spans="1:6" x14ac:dyDescent="0.25">
      <c r="A21" t="s">
        <v>315</v>
      </c>
    </row>
  </sheetData>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34AD2-2439-4D68-A04D-399A33F3539A}">
  <sheetPr codeName="Sheet9"/>
  <dimension ref="A1"/>
  <sheetViews>
    <sheetView topLeftCell="A18" zoomScale="90" zoomScaleNormal="90" workbookViewId="0">
      <selection activeCell="AC32" sqref="AC32"/>
    </sheetView>
  </sheetViews>
  <sheetFormatPr defaultRowHeight="15" x14ac:dyDescent="0.25"/>
  <sheetData>
    <row r="1" spans="1:1" ht="23.25" x14ac:dyDescent="0.35">
      <c r="A1" s="269" t="s">
        <v>219</v>
      </c>
    </row>
  </sheetData>
  <pageMargins left="0.7" right="0.7" top="0.75" bottom="0.75" header="0.3" footer="0.3"/>
  <headerFooter>
    <oddHeader>&amp;C&amp;"Calibri"&amp;10&amp;KFF0000 OFFICIAL&amp;1#_x000D_</oddHead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57f890e-6ee1-42c2-87a4-67251f534738" xsi:nil="true"/>
    <daf2eb9bdeab441581d016ea133ba0a9 xmlns="757f890e-6ee1-42c2-87a4-67251f534738">
      <Terms xmlns="http://schemas.microsoft.com/office/infopath/2007/PartnerControls"/>
    </daf2eb9bdeab441581d016ea133ba0a9>
    <ActiveFlag xmlns="757f890e-6ee1-42c2-87a4-67251f534738">Active</ActiveFlag>
    <lcf76f155ced4ddcb4097134ff3c332f xmlns="d324fbc0-4d0b-4121-bd9d-204dc4eab728">
      <Terms xmlns="http://schemas.microsoft.com/office/infopath/2007/PartnerControls"/>
    </lcf76f155ced4ddcb4097134ff3c332f>
  </documentManagement>
</p:properties>
</file>

<file path=customXml/item2.xml><?xml version="1.0" encoding="utf-8"?>
<?mso-contentType ?>
<customXsn xmlns="http://schemas.microsoft.com/office/2006/metadata/customXsn">
  <xsnLocation/>
  <cached>True</cached>
  <openByDefault>False</openByDefault>
  <xsnScope/>
</customXsn>
</file>

<file path=customXml/item3.xml><?xml version="1.0" encoding="utf-8"?>
<ct:contentTypeSchema xmlns:ct="http://schemas.microsoft.com/office/2006/metadata/contentType" xmlns:ma="http://schemas.microsoft.com/office/2006/metadata/properties/metaAttributes" ct:_="" ma:_="" ma:contentTypeName="DWER Document" ma:contentTypeID="0x01010015C2573C1299BB40B19C9C898C58B77100154DFFFBE3E1DE4789348F0F74A47208" ma:contentTypeVersion="20" ma:contentTypeDescription="" ma:contentTypeScope="" ma:versionID="abc24234dba0d25b8904295283351a64">
  <xsd:schema xmlns:xsd="http://www.w3.org/2001/XMLSchema" xmlns:xs="http://www.w3.org/2001/XMLSchema" xmlns:p="http://schemas.microsoft.com/office/2006/metadata/properties" xmlns:ns2="757f890e-6ee1-42c2-87a4-67251f534738" xmlns:ns3="d324fbc0-4d0b-4121-bd9d-204dc4eab728" targetNamespace="http://schemas.microsoft.com/office/2006/metadata/properties" ma:root="true" ma:fieldsID="4a7e5d2aabdc2e5e658d64daa4aedcef" ns2:_="" ns3:_="">
    <xsd:import namespace="757f890e-6ee1-42c2-87a4-67251f534738"/>
    <xsd:import namespace="d324fbc0-4d0b-4121-bd9d-204dc4eab728"/>
    <xsd:element name="properties">
      <xsd:complexType>
        <xsd:sequence>
          <xsd:element name="documentManagement">
            <xsd:complexType>
              <xsd:all>
                <xsd:element ref="ns2:daf2eb9bdeab441581d016ea133ba0a9" minOccurs="0"/>
                <xsd:element ref="ns2:TaxCatchAll" minOccurs="0"/>
                <xsd:element ref="ns2:TaxCatchAllLabel" minOccurs="0"/>
                <xsd:element ref="ns2:ActiveFlag"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MediaLengthInSeconds"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7f890e-6ee1-42c2-87a4-67251f534738" elementFormDefault="qualified">
    <xsd:import namespace="http://schemas.microsoft.com/office/2006/documentManagement/types"/>
    <xsd:import namespace="http://schemas.microsoft.com/office/infopath/2007/PartnerControls"/>
    <xsd:element name="daf2eb9bdeab441581d016ea133ba0a9" ma:index="8" nillable="true" ma:taxonomy="true" ma:internalName="daf2eb9bdeab441581d016ea133ba0a9" ma:taxonomyFieldName="DocumentType" ma:displayName="DocumentType" ma:default="" ma:fieldId="{daf2eb9b-deab-4415-81d0-16ea133ba0a9}" ma:sspId="1ca7afb8-23c1-4170-8ec2-2d00fcd79873" ma:termSetId="e9ffdcb7-8a8c-440a-a27c-db3f09facdb8"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31745245-6ce3-425d-a2ea-ff883855d0d9}" ma:internalName="TaxCatchAll" ma:showField="CatchAllData" ma:web="757f890e-6ee1-42c2-87a4-67251f53473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31745245-6ce3-425d-a2ea-ff883855d0d9}" ma:internalName="TaxCatchAllLabel" ma:readOnly="true" ma:showField="CatchAllDataLabel" ma:web="757f890e-6ee1-42c2-87a4-67251f534738">
      <xsd:complexType>
        <xsd:complexContent>
          <xsd:extension base="dms:MultiChoiceLookup">
            <xsd:sequence>
              <xsd:element name="Value" type="dms:Lookup" maxOccurs="unbounded" minOccurs="0" nillable="true"/>
            </xsd:sequence>
          </xsd:extension>
        </xsd:complexContent>
      </xsd:complexType>
    </xsd:element>
    <xsd:element name="ActiveFlag" ma:index="12" nillable="true" ma:displayName="ActiveFlag" ma:default="Active" ma:format="Dropdown" ma:indexed="true" ma:internalName="ActiveFlag">
      <xsd:simpleType>
        <xsd:restriction base="dms:Choice">
          <xsd:enumeration value="Active"/>
          <xsd:enumeration value="Closed"/>
        </xsd:restrictio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324fbc0-4d0b-4121-bd9d-204dc4eab728"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AutoTags" ma:index="20" nillable="true" ma:displayName="Tags" ma:internalName="MediaServiceAutoTags"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ternalName="MediaServiceLocatio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1ca7afb8-23c1-4170-8ec2-2d00fcd7987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7A0EE9-F0D1-4234-A185-3C42EA5992C9}">
  <ds:schemaRefs>
    <ds:schemaRef ds:uri="http://schemas.microsoft.com/office/2006/metadata/properties"/>
    <ds:schemaRef ds:uri="http://schemas.microsoft.com/office/infopath/2007/PartnerControls"/>
    <ds:schemaRef ds:uri="757f890e-6ee1-42c2-87a4-67251f534738"/>
    <ds:schemaRef ds:uri="d324fbc0-4d0b-4121-bd9d-204dc4eab728"/>
  </ds:schemaRefs>
</ds:datastoreItem>
</file>

<file path=customXml/itemProps2.xml><?xml version="1.0" encoding="utf-8"?>
<ds:datastoreItem xmlns:ds="http://schemas.openxmlformats.org/officeDocument/2006/customXml" ds:itemID="{1D39F885-2BFF-47BB-94F6-362EF967CEB2}">
  <ds:schemaRefs>
    <ds:schemaRef ds:uri="http://schemas.microsoft.com/office/2006/metadata/customXsn"/>
  </ds:schemaRefs>
</ds:datastoreItem>
</file>

<file path=customXml/itemProps3.xml><?xml version="1.0" encoding="utf-8"?>
<ds:datastoreItem xmlns:ds="http://schemas.openxmlformats.org/officeDocument/2006/customXml" ds:itemID="{D376BD21-1AF9-4F89-8858-DFA33C96A7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7f890e-6ee1-42c2-87a4-67251f534738"/>
    <ds:schemaRef ds:uri="d324fbc0-4d0b-4121-bd9d-204dc4eab7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A9BA58F-0E5F-4A1E-94BE-75E3E43097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Index</vt:lpstr>
      <vt:lpstr>Assumptions</vt:lpstr>
      <vt:lpstr>Project Model</vt:lpstr>
      <vt:lpstr>Cashflow</vt:lpstr>
      <vt:lpstr>Funding</vt:lpstr>
      <vt:lpstr>Outputs</vt:lpstr>
      <vt:lpstr>In-kind</vt:lpstr>
      <vt:lpstr>Milestones</vt:lpstr>
      <vt:lpstr>Charts</vt:lpstr>
      <vt:lpstr>Eligible costs</vt:lpstr>
      <vt:lpstr>Scratchpad</vt:lpstr>
      <vt:lpstr>Grid emissions</vt:lpstr>
      <vt:lpstr>Glossary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 Richardson</dc:creator>
  <cp:keywords/>
  <dc:description/>
  <cp:lastModifiedBy>Ro Richardson</cp:lastModifiedBy>
  <cp:revision/>
  <dcterms:created xsi:type="dcterms:W3CDTF">2020-12-03T02:52:38Z</dcterms:created>
  <dcterms:modified xsi:type="dcterms:W3CDTF">2025-11-26T07:40:01Z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0x01010015C2573C1299BB40B19C9C898C58B77100154DFFFBE3E1DE4789348F0F74A47208</vt:lpwstr>
  </property>
  <property fmtid="{D5CDD505-2E9C-101B-9397-08002B2CF9AE}" pid="3" name="DocumentType">
    <vt:lpwstr/>
  </property>
  <property fmtid="{D5CDD505-2E9C-101B-9397-08002B2CF9AE}" pid="4" name="ContentType">
    <vt:lpwstr>DWER Document</vt:lpwstr>
  </property>
  <property fmtid="{D5CDD505-2E9C-101B-9397-08002B2CF9AE}" pid="5" name="ActiveFlag">
    <vt:lpwstr>Active</vt:lpwstr>
  </property>
  <property fmtid="{D5CDD505-2E9C-101B-9397-08002B2CF9AE}" pid="6" name="ScopeNotes">
    <vt:lpwstr/>
  </property>
  <property fmtid="{D5CDD505-2E9C-101B-9397-08002B2CF9AE}" pid="7" name="ParentLabel">
    <vt:lpwstr/>
  </property>
  <property fmtid="{D5CDD505-2E9C-101B-9397-08002B2CF9AE}" pid="8" name="MeetingDate">
    <vt:lpwstr/>
  </property>
  <property fmtid="{D5CDD505-2E9C-101B-9397-08002B2CF9AE}" pid="9" name="MediaServiceImageTags">
    <vt:lpwstr/>
  </property>
  <property fmtid="{D5CDD505-2E9C-101B-9397-08002B2CF9AE}" pid="10" name="MSIP_Label_8e7b4816-525d-4976-93bd-bcb06a9c224c_Enabled">
    <vt:lpwstr>true</vt:lpwstr>
  </property>
  <property fmtid="{D5CDD505-2E9C-101B-9397-08002B2CF9AE}" pid="11" name="MSIP_Label_8e7b4816-525d-4976-93bd-bcb06a9c224c_SetDate">
    <vt:lpwstr>2023-12-12T01:10:07Z</vt:lpwstr>
  </property>
  <property fmtid="{D5CDD505-2E9C-101B-9397-08002B2CF9AE}" pid="12" name="MSIP_Label_8e7b4816-525d-4976-93bd-bcb06a9c224c_Method">
    <vt:lpwstr>Standard</vt:lpwstr>
  </property>
  <property fmtid="{D5CDD505-2E9C-101B-9397-08002B2CF9AE}" pid="13" name="MSIP_Label_8e7b4816-525d-4976-93bd-bcb06a9c224c_Name">
    <vt:lpwstr>Official</vt:lpwstr>
  </property>
  <property fmtid="{D5CDD505-2E9C-101B-9397-08002B2CF9AE}" pid="14" name="MSIP_Label_8e7b4816-525d-4976-93bd-bcb06a9c224c_SiteId">
    <vt:lpwstr>53ebe217-aa1e-46fe-b88e-9d762dec2ef6</vt:lpwstr>
  </property>
  <property fmtid="{D5CDD505-2E9C-101B-9397-08002B2CF9AE}" pid="15" name="MSIP_Label_8e7b4816-525d-4976-93bd-bcb06a9c224c_ActionId">
    <vt:lpwstr>3857a05d-365d-4a46-97e0-590dfb55290b</vt:lpwstr>
  </property>
  <property fmtid="{D5CDD505-2E9C-101B-9397-08002B2CF9AE}" pid="16" name="MSIP_Label_8e7b4816-525d-4976-93bd-bcb06a9c224c_ContentBits">
    <vt:lpwstr>1</vt:lpwstr>
  </property>
</Properties>
</file>