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eedwa-my.sharepoint.com/personal/andrew_henderson_deed_wa_gov_au/Documents/Desktop/"/>
    </mc:Choice>
  </mc:AlternateContent>
  <xr:revisionPtr revIDLastSave="0" documentId="8_{443C4F13-7E00-4701-BB9D-0A802FB69865}" xr6:coauthVersionLast="47" xr6:coauthVersionMax="47" xr10:uidLastSave="{00000000-0000-0000-0000-000000000000}"/>
  <bookViews>
    <workbookView xWindow="-14610" yWindow="-16320" windowWidth="29040" windowHeight="15720" tabRatio="847" xr2:uid="{00000000-000D-0000-FFFF-FFFF00000000}"/>
  </bookViews>
  <sheets>
    <sheet name="Title" sheetId="3" r:id="rId1"/>
    <sheet name="How to Use" sheetId="30" r:id="rId2"/>
    <sheet name="0_Control" sheetId="23" r:id="rId3"/>
    <sheet name="Outputs&gt;&gt;" sheetId="11" r:id="rId4"/>
    <sheet name="1_KPI" sheetId="28" r:id="rId5"/>
    <sheet name="2_IS" sheetId="17" r:id="rId6"/>
    <sheet name="3_BS" sheetId="16" r:id="rId7"/>
    <sheet name="4_CFS" sheetId="18" r:id="rId8"/>
    <sheet name="Inputs&gt;&gt;" sheetId="12" r:id="rId9"/>
    <sheet name="1_Assumptions" sheetId="19" r:id="rId10"/>
    <sheet name="2_Capital Cost of Project" sheetId="7" r:id="rId11"/>
    <sheet name="2_1_Depreciation" sheetId="27" r:id="rId12"/>
    <sheet name="3_Financing Structure" sheetId="8" r:id="rId13"/>
    <sheet name="4_Operating Model&gt;&gt;" sheetId="9" r:id="rId14"/>
    <sheet name="4_1_Operating Model Summary" sheetId="29" r:id="rId15"/>
    <sheet name="4_2_Activity" sheetId="13" r:id="rId16"/>
    <sheet name="4_3_Revenue" sheetId="14" r:id="rId17"/>
    <sheet name="4_4_Opex" sheetId="15" r:id="rId18"/>
    <sheet name="4_5_WC" sheetId="22" r:id="rId19"/>
    <sheet name="4_6_RAD_RAC" sheetId="25" r:id="rId20"/>
    <sheet name="5_Lifecycle Costs" sheetId="10" r:id="rId21"/>
    <sheet name="NC" sheetId="2" r:id="rId22"/>
    <sheet name="L" sheetId="5" r:id="rId23"/>
  </sheets>
  <definedNames>
    <definedName name="CIQWBGuid" hidden="1">"BFIN Model Template 20120214.xlsm"</definedName>
    <definedName name="Days_Yr">NC!$F$14</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"06/24/2013 00:57:04"</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illion">NC!$F$20</definedName>
    <definedName name="Months_Qtr">NC!$F$17</definedName>
    <definedName name="Months_Yr">NC!$F$15</definedName>
    <definedName name="Name_Client">NC!$F$8</definedName>
    <definedName name="Name_Model">NC!$F$9</definedName>
    <definedName name="Name_Project">NC!$F$10</definedName>
    <definedName name="Qtrs_Yr">NC!$F$16</definedName>
    <definedName name="Thousand">NC!$F$19</definedName>
    <definedName name="VerySmallNumber">NC!$F$21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4" i="8" l="1"/>
  <c r="L74" i="8"/>
  <c r="M74" i="8"/>
  <c r="N74" i="8"/>
  <c r="O74" i="8"/>
  <c r="P74" i="8"/>
  <c r="Q74" i="8"/>
  <c r="R74" i="8"/>
  <c r="S74" i="8"/>
  <c r="T74" i="8"/>
  <c r="J74" i="8"/>
  <c r="G74" i="8"/>
  <c r="H74" i="8"/>
  <c r="I74" i="8"/>
  <c r="F74" i="8"/>
  <c r="E22" i="19"/>
  <c r="F28" i="8"/>
  <c r="E25" i="8"/>
  <c r="E24" i="8"/>
  <c r="E23" i="8"/>
  <c r="D9" i="7"/>
  <c r="E97" i="7"/>
  <c r="F97" i="7"/>
  <c r="G97" i="7"/>
  <c r="D97" i="7"/>
  <c r="L11" i="7"/>
  <c r="G12" i="25"/>
  <c r="I47" i="8"/>
  <c r="H43" i="8"/>
  <c r="I43" i="8"/>
  <c r="F47" i="8"/>
  <c r="G47" i="8"/>
  <c r="H47" i="8"/>
  <c r="G18" i="13"/>
  <c r="I85" i="7"/>
  <c r="G90" i="7"/>
  <c r="I87" i="7"/>
  <c r="I88" i="7"/>
  <c r="G82" i="7"/>
  <c r="D82" i="7"/>
  <c r="I80" i="7"/>
  <c r="I79" i="7"/>
  <c r="G74" i="7"/>
  <c r="E74" i="7"/>
  <c r="D74" i="7"/>
  <c r="I71" i="7"/>
  <c r="I72" i="7"/>
  <c r="I50" i="7"/>
  <c r="I51" i="7"/>
  <c r="D44" i="7"/>
  <c r="I42" i="7"/>
  <c r="I41" i="7"/>
  <c r="G30" i="7"/>
  <c r="I27" i="7"/>
  <c r="I28" i="7"/>
  <c r="H51" i="8"/>
  <c r="I51" i="8" s="1"/>
  <c r="J51" i="8" s="1"/>
  <c r="K51" i="8" s="1"/>
  <c r="L51" i="8" s="1"/>
  <c r="M51" i="8" s="1"/>
  <c r="N51" i="8" s="1"/>
  <c r="O51" i="8" s="1"/>
  <c r="P51" i="8" s="1"/>
  <c r="Q51" i="8" s="1"/>
  <c r="E27" i="17"/>
  <c r="E29" i="18" s="1"/>
  <c r="F36" i="16"/>
  <c r="G36" i="16" s="1"/>
  <c r="H36" i="16" s="1"/>
  <c r="I36" i="16" s="1"/>
  <c r="H41" i="25"/>
  <c r="F26" i="16" s="1"/>
  <c r="G41" i="25"/>
  <c r="E26" i="16" s="1"/>
  <c r="Q34" i="8"/>
  <c r="B29" i="23"/>
  <c r="B30" i="23"/>
  <c r="B31" i="23" s="1"/>
  <c r="B32" i="23" s="1"/>
  <c r="B33" i="23" s="1"/>
  <c r="B34" i="23" s="1"/>
  <c r="B35" i="23" s="1"/>
  <c r="H55" i="8"/>
  <c r="I55" i="8"/>
  <c r="J55" i="8"/>
  <c r="K55" i="8"/>
  <c r="L55" i="8"/>
  <c r="M55" i="8"/>
  <c r="N55" i="8"/>
  <c r="O55" i="8"/>
  <c r="P55" i="8"/>
  <c r="Q55" i="8"/>
  <c r="R55" i="8"/>
  <c r="S55" i="8"/>
  <c r="J43" i="8"/>
  <c r="K43" i="8"/>
  <c r="L43" i="8"/>
  <c r="M43" i="8"/>
  <c r="N43" i="8"/>
  <c r="O43" i="8"/>
  <c r="P43" i="8"/>
  <c r="Q43" i="8"/>
  <c r="R43" i="8"/>
  <c r="S43" i="8"/>
  <c r="T43" i="8"/>
  <c r="F23" i="16"/>
  <c r="G23" i="16"/>
  <c r="H23" i="16"/>
  <c r="I23" i="16"/>
  <c r="J23" i="16"/>
  <c r="K23" i="16"/>
  <c r="L23" i="16"/>
  <c r="M23" i="16"/>
  <c r="N23" i="16"/>
  <c r="O23" i="16"/>
  <c r="P23" i="16"/>
  <c r="Q23" i="16"/>
  <c r="R23" i="16"/>
  <c r="S23" i="16"/>
  <c r="E23" i="16"/>
  <c r="F26" i="8"/>
  <c r="G34" i="8"/>
  <c r="U14" i="15"/>
  <c r="T55" i="8"/>
  <c r="J16" i="8"/>
  <c r="K16" i="8" s="1"/>
  <c r="L16" i="8" s="1"/>
  <c r="M16" i="8" s="1"/>
  <c r="N16" i="8" s="1"/>
  <c r="O16" i="8" s="1"/>
  <c r="P16" i="8" s="1"/>
  <c r="Q16" i="8" s="1"/>
  <c r="R16" i="8" s="1"/>
  <c r="S16" i="8" s="1"/>
  <c r="T16" i="8" s="1"/>
  <c r="T47" i="8" s="1"/>
  <c r="I7" i="13" l="1"/>
  <c r="I12" i="13" s="1"/>
  <c r="I28" i="13" s="1"/>
  <c r="S7" i="13"/>
  <c r="S12" i="13" s="1"/>
  <c r="J7" i="13"/>
  <c r="J14" i="13" s="1"/>
  <c r="H7" i="13"/>
  <c r="H12" i="13" s="1"/>
  <c r="U7" i="13"/>
  <c r="U12" i="13" s="1"/>
  <c r="T7" i="13"/>
  <c r="T12" i="13" s="1"/>
  <c r="D101" i="7"/>
  <c r="R7" i="13"/>
  <c r="R12" i="13" s="1"/>
  <c r="G7" i="13"/>
  <c r="G12" i="13" s="1"/>
  <c r="G28" i="13" s="1"/>
  <c r="Q7" i="13"/>
  <c r="Q14" i="13" s="1"/>
  <c r="P7" i="13"/>
  <c r="P14" i="13" s="1"/>
  <c r="O7" i="13"/>
  <c r="O14" i="13" s="1"/>
  <c r="G16" i="27"/>
  <c r="N7" i="13"/>
  <c r="N14" i="13" s="1"/>
  <c r="F16" i="27"/>
  <c r="M7" i="13"/>
  <c r="M14" i="13" s="1"/>
  <c r="F14" i="27"/>
  <c r="L7" i="13"/>
  <c r="L14" i="13" s="1"/>
  <c r="K7" i="13"/>
  <c r="K14" i="13" s="1"/>
  <c r="P47" i="8"/>
  <c r="M47" i="8"/>
  <c r="S47" i="8"/>
  <c r="L47" i="8"/>
  <c r="R47" i="8"/>
  <c r="K47" i="8"/>
  <c r="O47" i="8"/>
  <c r="N47" i="8"/>
  <c r="J47" i="8"/>
  <c r="J36" i="16"/>
  <c r="S14" i="13" l="1"/>
  <c r="Q26" i="18"/>
  <c r="I14" i="13"/>
  <c r="T14" i="13"/>
  <c r="J12" i="13"/>
  <c r="L12" i="13"/>
  <c r="R26" i="18"/>
  <c r="H14" i="13"/>
  <c r="E9" i="28" s="1"/>
  <c r="O26" i="18"/>
  <c r="H22" i="25"/>
  <c r="H21" i="25"/>
  <c r="H27" i="25"/>
  <c r="N26" i="18"/>
  <c r="R14" i="13"/>
  <c r="H25" i="25"/>
  <c r="P26" i="18"/>
  <c r="I26" i="18"/>
  <c r="S26" i="18"/>
  <c r="G21" i="25"/>
  <c r="K12" i="13"/>
  <c r="Q12" i="13"/>
  <c r="G14" i="13"/>
  <c r="G15" i="13" s="1"/>
  <c r="G27" i="25"/>
  <c r="G25" i="25"/>
  <c r="J26" i="18"/>
  <c r="G22" i="25"/>
  <c r="U14" i="13"/>
  <c r="M12" i="13"/>
  <c r="N12" i="13"/>
  <c r="O12" i="13"/>
  <c r="K26" i="18"/>
  <c r="M26" i="18"/>
  <c r="P12" i="13"/>
  <c r="L26" i="18"/>
  <c r="K36" i="16"/>
  <c r="C32" i="30"/>
  <c r="C31" i="30"/>
  <c r="C33" i="30"/>
  <c r="C30" i="30"/>
  <c r="C29" i="30"/>
  <c r="C28" i="30"/>
  <c r="A3" i="30"/>
  <c r="A2" i="30"/>
  <c r="G19" i="18"/>
  <c r="H19" i="18"/>
  <c r="I19" i="18"/>
  <c r="J19" i="18"/>
  <c r="K19" i="18"/>
  <c r="L19" i="18"/>
  <c r="M19" i="18"/>
  <c r="N19" i="18"/>
  <c r="O19" i="18"/>
  <c r="P19" i="18"/>
  <c r="Q19" i="18"/>
  <c r="R19" i="18"/>
  <c r="S19" i="18"/>
  <c r="G20" i="8"/>
  <c r="F19" i="18" s="1"/>
  <c r="I26" i="8"/>
  <c r="H26" i="8"/>
  <c r="G55" i="8"/>
  <c r="F55" i="8"/>
  <c r="F56" i="8" s="1"/>
  <c r="F58" i="8" s="1"/>
  <c r="F25" i="18"/>
  <c r="H34" i="8"/>
  <c r="G25" i="18" s="1"/>
  <c r="I34" i="8"/>
  <c r="H25" i="18" s="1"/>
  <c r="J34" i="8"/>
  <c r="I25" i="18" s="1"/>
  <c r="K34" i="8"/>
  <c r="J25" i="18" s="1"/>
  <c r="L34" i="8"/>
  <c r="K25" i="18" s="1"/>
  <c r="M34" i="8"/>
  <c r="L25" i="18" s="1"/>
  <c r="N34" i="8"/>
  <c r="M25" i="18" s="1"/>
  <c r="O34" i="8"/>
  <c r="N25" i="18" s="1"/>
  <c r="P34" i="8"/>
  <c r="O25" i="18" s="1"/>
  <c r="P25" i="18"/>
  <c r="R34" i="8"/>
  <c r="Q25" i="18" s="1"/>
  <c r="S34" i="8"/>
  <c r="R25" i="18" s="1"/>
  <c r="T34" i="8"/>
  <c r="S25" i="18" s="1"/>
  <c r="F34" i="8"/>
  <c r="E33" i="16" s="1"/>
  <c r="G43" i="8"/>
  <c r="F43" i="8"/>
  <c r="J26" i="8"/>
  <c r="K26" i="8"/>
  <c r="L26" i="8"/>
  <c r="M26" i="8"/>
  <c r="N26" i="8"/>
  <c r="O26" i="8"/>
  <c r="P26" i="8"/>
  <c r="Q26" i="8"/>
  <c r="R26" i="8"/>
  <c r="S26" i="8"/>
  <c r="T26" i="8"/>
  <c r="G26" i="8"/>
  <c r="F20" i="8"/>
  <c r="E19" i="18" s="1"/>
  <c r="G34" i="23"/>
  <c r="G35" i="23"/>
  <c r="G31" i="23"/>
  <c r="G32" i="23"/>
  <c r="G33" i="23"/>
  <c r="G28" i="23"/>
  <c r="G29" i="23"/>
  <c r="G30" i="23"/>
  <c r="G20" i="23"/>
  <c r="G21" i="23"/>
  <c r="G19" i="23"/>
  <c r="A3" i="29"/>
  <c r="A2" i="29"/>
  <c r="A3" i="28"/>
  <c r="A2" i="28"/>
  <c r="B25" i="23"/>
  <c r="B26" i="23" s="1"/>
  <c r="G27" i="23"/>
  <c r="G26" i="23"/>
  <c r="G25" i="23"/>
  <c r="G22" i="23"/>
  <c r="H28" i="25" l="1"/>
  <c r="G28" i="25"/>
  <c r="G26" i="25"/>
  <c r="D9" i="28"/>
  <c r="F44" i="8"/>
  <c r="E26" i="18" s="1"/>
  <c r="F45" i="8"/>
  <c r="L36" i="16"/>
  <c r="F57" i="8"/>
  <c r="F59" i="8" s="1"/>
  <c r="F38" i="8" s="1"/>
  <c r="E27" i="18" s="1"/>
  <c r="E35" i="16"/>
  <c r="F35" i="16" s="1"/>
  <c r="G35" i="16" s="1"/>
  <c r="H35" i="16" s="1"/>
  <c r="I35" i="16" s="1"/>
  <c r="J35" i="16" s="1"/>
  <c r="K35" i="16" s="1"/>
  <c r="L35" i="16" s="1"/>
  <c r="M35" i="16" s="1"/>
  <c r="N35" i="16" s="1"/>
  <c r="O35" i="16" s="1"/>
  <c r="P35" i="16" s="1"/>
  <c r="Q35" i="16" s="1"/>
  <c r="R35" i="16" s="1"/>
  <c r="S35" i="16" s="1"/>
  <c r="E25" i="18"/>
  <c r="F33" i="16"/>
  <c r="B27" i="23"/>
  <c r="B28" i="23" s="1"/>
  <c r="F15" i="16"/>
  <c r="E15" i="16"/>
  <c r="F25" i="17"/>
  <c r="E25" i="17"/>
  <c r="A3" i="27"/>
  <c r="A2" i="27"/>
  <c r="D90" i="7"/>
  <c r="H30" i="7"/>
  <c r="H44" i="7"/>
  <c r="H53" i="7"/>
  <c r="H74" i="7"/>
  <c r="E82" i="7"/>
  <c r="F82" i="7"/>
  <c r="H82" i="7"/>
  <c r="F41" i="10"/>
  <c r="I82" i="7" l="1"/>
  <c r="H75" i="7"/>
  <c r="M36" i="16"/>
  <c r="G33" i="16"/>
  <c r="H16" i="25"/>
  <c r="I16" i="25"/>
  <c r="J16" i="25"/>
  <c r="K16" i="25"/>
  <c r="L16" i="25"/>
  <c r="M16" i="25"/>
  <c r="N16" i="25"/>
  <c r="O16" i="25"/>
  <c r="P16" i="25"/>
  <c r="Q16" i="25"/>
  <c r="R16" i="25"/>
  <c r="S16" i="25"/>
  <c r="T16" i="25"/>
  <c r="U16" i="25"/>
  <c r="G16" i="25"/>
  <c r="G10" i="25"/>
  <c r="G18" i="25"/>
  <c r="E23" i="19"/>
  <c r="H10" i="25"/>
  <c r="I10" i="25"/>
  <c r="J10" i="25"/>
  <c r="K10" i="25"/>
  <c r="L10" i="25"/>
  <c r="M10" i="25"/>
  <c r="N10" i="25"/>
  <c r="O10" i="25"/>
  <c r="P10" i="25"/>
  <c r="Q10" i="25"/>
  <c r="R10" i="25"/>
  <c r="S10" i="25"/>
  <c r="T10" i="25"/>
  <c r="U10" i="25"/>
  <c r="G30" i="14"/>
  <c r="H30" i="14" s="1"/>
  <c r="I30" i="14" s="1"/>
  <c r="J30" i="14" s="1"/>
  <c r="K30" i="14" s="1"/>
  <c r="L30" i="14" s="1"/>
  <c r="M30" i="14" s="1"/>
  <c r="N30" i="14" s="1"/>
  <c r="O30" i="14" s="1"/>
  <c r="P30" i="14" s="1"/>
  <c r="Q30" i="14" s="1"/>
  <c r="R30" i="14" s="1"/>
  <c r="S30" i="14" s="1"/>
  <c r="T30" i="14" s="1"/>
  <c r="U30" i="14" s="1"/>
  <c r="G29" i="14"/>
  <c r="H29" i="14" s="1"/>
  <c r="I29" i="14" s="1"/>
  <c r="J29" i="14" s="1"/>
  <c r="K29" i="14" s="1"/>
  <c r="L29" i="14" s="1"/>
  <c r="M29" i="14" s="1"/>
  <c r="N29" i="14" s="1"/>
  <c r="O29" i="14" s="1"/>
  <c r="P29" i="14" s="1"/>
  <c r="Q29" i="14" s="1"/>
  <c r="R29" i="14" s="1"/>
  <c r="S29" i="14" s="1"/>
  <c r="T29" i="14" s="1"/>
  <c r="U29" i="14" s="1"/>
  <c r="G21" i="14"/>
  <c r="H21" i="14" s="1"/>
  <c r="I21" i="14" s="1"/>
  <c r="J21" i="14" s="1"/>
  <c r="K21" i="14" s="1"/>
  <c r="G24" i="14"/>
  <c r="H24" i="14" s="1"/>
  <c r="I24" i="14" s="1"/>
  <c r="J24" i="14" s="1"/>
  <c r="K24" i="14" s="1"/>
  <c r="L24" i="14" s="1"/>
  <c r="M24" i="14" s="1"/>
  <c r="N24" i="14" s="1"/>
  <c r="O24" i="14" s="1"/>
  <c r="P24" i="14" s="1"/>
  <c r="Q24" i="14" s="1"/>
  <c r="R24" i="14" s="1"/>
  <c r="S24" i="14" s="1"/>
  <c r="T24" i="14" s="1"/>
  <c r="U24" i="14" s="1"/>
  <c r="G23" i="14"/>
  <c r="H23" i="14" s="1"/>
  <c r="I23" i="14" s="1"/>
  <c r="J23" i="14" s="1"/>
  <c r="K23" i="14" s="1"/>
  <c r="L23" i="14" s="1"/>
  <c r="M23" i="14" s="1"/>
  <c r="N23" i="14" s="1"/>
  <c r="O23" i="14" s="1"/>
  <c r="P23" i="14" s="1"/>
  <c r="Q23" i="14" s="1"/>
  <c r="R23" i="14" s="1"/>
  <c r="S23" i="14" s="1"/>
  <c r="T23" i="14" s="1"/>
  <c r="U23" i="14" s="1"/>
  <c r="G22" i="14"/>
  <c r="H22" i="14" s="1"/>
  <c r="G18" i="14"/>
  <c r="H18" i="14" s="1"/>
  <c r="I18" i="14" s="1"/>
  <c r="J18" i="14" s="1"/>
  <c r="K18" i="14" s="1"/>
  <c r="L18" i="14" s="1"/>
  <c r="M18" i="14" s="1"/>
  <c r="N18" i="14" s="1"/>
  <c r="O18" i="14" s="1"/>
  <c r="P18" i="14" s="1"/>
  <c r="Q18" i="14" s="1"/>
  <c r="R18" i="14" s="1"/>
  <c r="S18" i="14" s="1"/>
  <c r="T18" i="14" s="1"/>
  <c r="U18" i="14" s="1"/>
  <c r="G16" i="14"/>
  <c r="H16" i="14" s="1"/>
  <c r="I16" i="14" s="1"/>
  <c r="J16" i="14" s="1"/>
  <c r="K16" i="14" s="1"/>
  <c r="L16" i="14" s="1"/>
  <c r="M16" i="14" s="1"/>
  <c r="N16" i="14" s="1"/>
  <c r="O16" i="14" s="1"/>
  <c r="P16" i="14" s="1"/>
  <c r="Q16" i="14" s="1"/>
  <c r="R16" i="14" s="1"/>
  <c r="S16" i="14" s="1"/>
  <c r="T16" i="14" s="1"/>
  <c r="U16" i="14" s="1"/>
  <c r="G15" i="14"/>
  <c r="H15" i="14" s="1"/>
  <c r="G17" i="14"/>
  <c r="H17" i="14" s="1"/>
  <c r="I17" i="14" s="1"/>
  <c r="J17" i="14" s="1"/>
  <c r="K17" i="14" s="1"/>
  <c r="L17" i="14" s="1"/>
  <c r="M17" i="14" s="1"/>
  <c r="N17" i="14" s="1"/>
  <c r="O17" i="14" s="1"/>
  <c r="P17" i="14" s="1"/>
  <c r="Q17" i="14" s="1"/>
  <c r="R17" i="14" s="1"/>
  <c r="S17" i="14" s="1"/>
  <c r="T17" i="14" s="1"/>
  <c r="U17" i="14" s="1"/>
  <c r="G9" i="14"/>
  <c r="G11" i="14"/>
  <c r="H11" i="14" s="1"/>
  <c r="I11" i="14" s="1"/>
  <c r="J11" i="14" s="1"/>
  <c r="K11" i="14" s="1"/>
  <c r="L11" i="14" s="1"/>
  <c r="M11" i="14" s="1"/>
  <c r="N11" i="14" s="1"/>
  <c r="O11" i="14" s="1"/>
  <c r="P11" i="14" s="1"/>
  <c r="Q11" i="14" s="1"/>
  <c r="R11" i="14" s="1"/>
  <c r="S11" i="14" s="1"/>
  <c r="T11" i="14" s="1"/>
  <c r="U11" i="14" s="1"/>
  <c r="G10" i="14"/>
  <c r="H10" i="14" s="1"/>
  <c r="I10" i="14" s="1"/>
  <c r="J10" i="14" s="1"/>
  <c r="K10" i="14" s="1"/>
  <c r="L10" i="14" s="1"/>
  <c r="M10" i="14" s="1"/>
  <c r="N10" i="14" s="1"/>
  <c r="O10" i="14" s="1"/>
  <c r="P10" i="14" s="1"/>
  <c r="Q10" i="14" s="1"/>
  <c r="R10" i="14" s="1"/>
  <c r="S10" i="14" s="1"/>
  <c r="T10" i="14" s="1"/>
  <c r="U10" i="14" s="1"/>
  <c r="F19" i="14"/>
  <c r="F25" i="14"/>
  <c r="F32" i="14" l="1"/>
  <c r="G32" i="14" s="1"/>
  <c r="H32" i="14" s="1"/>
  <c r="I32" i="14" s="1"/>
  <c r="J32" i="14" s="1"/>
  <c r="K32" i="14" s="1"/>
  <c r="L32" i="14" s="1"/>
  <c r="M32" i="14" s="1"/>
  <c r="N32" i="14" s="1"/>
  <c r="O32" i="14" s="1"/>
  <c r="P32" i="14" s="1"/>
  <c r="Q32" i="14" s="1"/>
  <c r="R32" i="14" s="1"/>
  <c r="S32" i="14" s="1"/>
  <c r="T32" i="14" s="1"/>
  <c r="U32" i="14" s="1"/>
  <c r="N36" i="16"/>
  <c r="H33" i="16"/>
  <c r="I33" i="16" s="1"/>
  <c r="H18" i="25"/>
  <c r="H12" i="25"/>
  <c r="H9" i="14"/>
  <c r="G19" i="14"/>
  <c r="G25" i="14"/>
  <c r="I15" i="14"/>
  <c r="H19" i="14"/>
  <c r="H25" i="14"/>
  <c r="L21" i="14"/>
  <c r="I22" i="14"/>
  <c r="O36" i="16" l="1"/>
  <c r="H26" i="25"/>
  <c r="I18" i="25"/>
  <c r="I12" i="25"/>
  <c r="I25" i="25" s="1"/>
  <c r="J33" i="16"/>
  <c r="I9" i="14"/>
  <c r="J15" i="14"/>
  <c r="I19" i="14"/>
  <c r="M21" i="14"/>
  <c r="I25" i="14"/>
  <c r="J22" i="14"/>
  <c r="I27" i="25" l="1"/>
  <c r="I22" i="25"/>
  <c r="I28" i="25" s="1"/>
  <c r="I21" i="25"/>
  <c r="I26" i="25"/>
  <c r="P36" i="16"/>
  <c r="J18" i="25"/>
  <c r="J12" i="25"/>
  <c r="J25" i="25" s="1"/>
  <c r="K33" i="16"/>
  <c r="J9" i="14"/>
  <c r="K15" i="14"/>
  <c r="J19" i="14"/>
  <c r="K22" i="14"/>
  <c r="J25" i="14"/>
  <c r="N21" i="14"/>
  <c r="J27" i="25" l="1"/>
  <c r="J22" i="25"/>
  <c r="J28" i="25" s="1"/>
  <c r="J21" i="25"/>
  <c r="Q36" i="16"/>
  <c r="K12" i="25"/>
  <c r="K25" i="25" s="1"/>
  <c r="L33" i="16"/>
  <c r="K9" i="14"/>
  <c r="K18" i="25"/>
  <c r="L15" i="14"/>
  <c r="K19" i="14"/>
  <c r="O21" i="14"/>
  <c r="L22" i="14"/>
  <c r="K25" i="14"/>
  <c r="K27" i="25" l="1"/>
  <c r="K22" i="25"/>
  <c r="K21" i="25"/>
  <c r="R36" i="16"/>
  <c r="J26" i="25"/>
  <c r="L12" i="25"/>
  <c r="L25" i="25" s="1"/>
  <c r="M33" i="16"/>
  <c r="L9" i="14"/>
  <c r="L18" i="25"/>
  <c r="M15" i="14"/>
  <c r="L19" i="14"/>
  <c r="M22" i="14"/>
  <c r="L25" i="14"/>
  <c r="P21" i="14"/>
  <c r="K28" i="25" l="1"/>
  <c r="L27" i="25"/>
  <c r="L22" i="25"/>
  <c r="K26" i="25"/>
  <c r="L21" i="25"/>
  <c r="S36" i="16"/>
  <c r="M12" i="25"/>
  <c r="M25" i="25" s="1"/>
  <c r="N33" i="16"/>
  <c r="M9" i="14"/>
  <c r="M18" i="25"/>
  <c r="N15" i="14"/>
  <c r="M19" i="14"/>
  <c r="Q21" i="14"/>
  <c r="N22" i="14"/>
  <c r="M25" i="14"/>
  <c r="L28" i="25" l="1"/>
  <c r="M27" i="25"/>
  <c r="M22" i="25"/>
  <c r="L26" i="25"/>
  <c r="M21" i="25"/>
  <c r="N12" i="25"/>
  <c r="N25" i="25" s="1"/>
  <c r="O33" i="16"/>
  <c r="N9" i="14"/>
  <c r="N18" i="25"/>
  <c r="M28" i="25"/>
  <c r="O15" i="14"/>
  <c r="N19" i="14"/>
  <c r="O22" i="14"/>
  <c r="N25" i="14"/>
  <c r="R21" i="14"/>
  <c r="N27" i="25" l="1"/>
  <c r="N22" i="25"/>
  <c r="M26" i="25"/>
  <c r="N21" i="25"/>
  <c r="N26" i="25" s="1"/>
  <c r="O12" i="25"/>
  <c r="O25" i="25" s="1"/>
  <c r="P33" i="16"/>
  <c r="O9" i="14"/>
  <c r="O18" i="25"/>
  <c r="N28" i="25"/>
  <c r="P15" i="14"/>
  <c r="O19" i="14"/>
  <c r="S21" i="14"/>
  <c r="P22" i="14"/>
  <c r="O25" i="14"/>
  <c r="O27" i="25" l="1"/>
  <c r="O22" i="25"/>
  <c r="P12" i="25"/>
  <c r="P25" i="25" s="1"/>
  <c r="O21" i="25"/>
  <c r="Q33" i="16"/>
  <c r="P9" i="14"/>
  <c r="P18" i="25"/>
  <c r="Q15" i="14"/>
  <c r="P19" i="14"/>
  <c r="Q22" i="14"/>
  <c r="P25" i="14"/>
  <c r="T21" i="14"/>
  <c r="P22" i="25" l="1"/>
  <c r="P27" i="25"/>
  <c r="Q12" i="25"/>
  <c r="P21" i="25"/>
  <c r="P26" i="25" s="1"/>
  <c r="O26" i="25"/>
  <c r="O28" i="25"/>
  <c r="P28" i="25"/>
  <c r="R33" i="16"/>
  <c r="Q9" i="14"/>
  <c r="Q18" i="25"/>
  <c r="R15" i="14"/>
  <c r="Q19" i="14"/>
  <c r="U21" i="14"/>
  <c r="R22" i="14"/>
  <c r="Q25" i="14"/>
  <c r="Q27" i="25" l="1"/>
  <c r="Q22" i="25"/>
  <c r="R12" i="25"/>
  <c r="R25" i="25" s="1"/>
  <c r="Q25" i="25"/>
  <c r="Q21" i="25"/>
  <c r="Q26" i="25" s="1"/>
  <c r="R21" i="25"/>
  <c r="S33" i="16"/>
  <c r="R9" i="14"/>
  <c r="R18" i="25"/>
  <c r="S12" i="25"/>
  <c r="S25" i="25" s="1"/>
  <c r="S15" i="14"/>
  <c r="R19" i="14"/>
  <c r="S22" i="14"/>
  <c r="R25" i="14"/>
  <c r="R27" i="25" l="1"/>
  <c r="R22" i="25"/>
  <c r="S21" i="25"/>
  <c r="Q28" i="25"/>
  <c r="R28" i="25"/>
  <c r="T12" i="25"/>
  <c r="T25" i="25" s="1"/>
  <c r="S9" i="14"/>
  <c r="R26" i="25"/>
  <c r="S18" i="25"/>
  <c r="T15" i="14"/>
  <c r="S19" i="14"/>
  <c r="T22" i="14"/>
  <c r="S25" i="14"/>
  <c r="S27" i="25" l="1"/>
  <c r="S22" i="25"/>
  <c r="T21" i="25"/>
  <c r="S28" i="25"/>
  <c r="U12" i="25"/>
  <c r="T9" i="14"/>
  <c r="T18" i="25"/>
  <c r="T27" i="25" s="1"/>
  <c r="S26" i="25"/>
  <c r="U15" i="14"/>
  <c r="T19" i="14"/>
  <c r="U22" i="14"/>
  <c r="T25" i="14"/>
  <c r="T22" i="25" l="1"/>
  <c r="U21" i="25"/>
  <c r="U25" i="25"/>
  <c r="T28" i="25"/>
  <c r="U9" i="14"/>
  <c r="U18" i="25"/>
  <c r="U27" i="25" s="1"/>
  <c r="T26" i="25"/>
  <c r="U25" i="14"/>
  <c r="U19" i="14"/>
  <c r="U22" i="25" l="1"/>
  <c r="U28" i="25"/>
  <c r="U26" i="25"/>
  <c r="H14" i="15"/>
  <c r="I14" i="15"/>
  <c r="J14" i="15"/>
  <c r="K14" i="15"/>
  <c r="L14" i="15"/>
  <c r="M14" i="15"/>
  <c r="N14" i="15"/>
  <c r="O14" i="15"/>
  <c r="P14" i="15"/>
  <c r="Q14" i="15"/>
  <c r="R14" i="15"/>
  <c r="S14" i="15"/>
  <c r="T14" i="15"/>
  <c r="G14" i="15"/>
  <c r="H11" i="22"/>
  <c r="I11" i="22"/>
  <c r="J11" i="22"/>
  <c r="K11" i="22"/>
  <c r="L11" i="22"/>
  <c r="M11" i="22"/>
  <c r="N11" i="22"/>
  <c r="O11" i="22"/>
  <c r="P11" i="22"/>
  <c r="Q11" i="22"/>
  <c r="R11" i="22"/>
  <c r="S11" i="22"/>
  <c r="T11" i="22"/>
  <c r="U11" i="22"/>
  <c r="G11" i="22"/>
  <c r="H10" i="22"/>
  <c r="I10" i="22"/>
  <c r="J10" i="22"/>
  <c r="K10" i="22"/>
  <c r="L10" i="22"/>
  <c r="M10" i="22"/>
  <c r="N10" i="22"/>
  <c r="O10" i="22"/>
  <c r="P10" i="22"/>
  <c r="Q10" i="22"/>
  <c r="R10" i="22"/>
  <c r="S10" i="22"/>
  <c r="T10" i="22"/>
  <c r="U10" i="22"/>
  <c r="G10" i="22"/>
  <c r="I9" i="28"/>
  <c r="J9" i="28"/>
  <c r="K9" i="28"/>
  <c r="L9" i="28"/>
  <c r="M9" i="28"/>
  <c r="N9" i="28"/>
  <c r="O9" i="28"/>
  <c r="P9" i="28"/>
  <c r="Q9" i="28"/>
  <c r="R9" i="28"/>
  <c r="H9" i="28"/>
  <c r="G9" i="28"/>
  <c r="F9" i="28"/>
  <c r="G31" i="29" l="1"/>
  <c r="E21" i="17"/>
  <c r="S31" i="29"/>
  <c r="Q21" i="17"/>
  <c r="P21" i="17"/>
  <c r="R31" i="29"/>
  <c r="O21" i="17"/>
  <c r="Q31" i="29"/>
  <c r="K31" i="29"/>
  <c r="I21" i="17"/>
  <c r="H31" i="29"/>
  <c r="F21" i="17"/>
  <c r="N21" i="17"/>
  <c r="P31" i="29"/>
  <c r="M21" i="17"/>
  <c r="O31" i="29"/>
  <c r="L21" i="17"/>
  <c r="N31" i="29"/>
  <c r="U31" i="29"/>
  <c r="S21" i="17"/>
  <c r="I31" i="29"/>
  <c r="G21" i="17"/>
  <c r="T31" i="29"/>
  <c r="R21" i="17"/>
  <c r="M31" i="29"/>
  <c r="K21" i="17"/>
  <c r="J31" i="29"/>
  <c r="H21" i="17"/>
  <c r="J21" i="17"/>
  <c r="L31" i="29"/>
  <c r="I15" i="13"/>
  <c r="J15" i="13"/>
  <c r="M15" i="13"/>
  <c r="K15" i="13"/>
  <c r="Q15" i="13"/>
  <c r="P15" i="13"/>
  <c r="L15" i="13"/>
  <c r="U15" i="13"/>
  <c r="R15" i="13"/>
  <c r="O15" i="13"/>
  <c r="N15" i="13"/>
  <c r="T15" i="13"/>
  <c r="S15" i="13"/>
  <c r="I16" i="7" l="1"/>
  <c r="R41" i="10"/>
  <c r="S41" i="10"/>
  <c r="T41" i="10"/>
  <c r="R24" i="10"/>
  <c r="S24" i="10"/>
  <c r="T24" i="10"/>
  <c r="T29" i="10" l="1"/>
  <c r="T43" i="10" s="1"/>
  <c r="T15" i="27" s="1"/>
  <c r="S20" i="18" s="1"/>
  <c r="R29" i="10"/>
  <c r="R43" i="10"/>
  <c r="R15" i="27" s="1"/>
  <c r="Q20" i="18" s="1"/>
  <c r="S29" i="10"/>
  <c r="S43" i="10" s="1"/>
  <c r="S15" i="27" s="1"/>
  <c r="R20" i="18" s="1"/>
  <c r="A3" i="25" l="1"/>
  <c r="A2" i="25"/>
  <c r="A3" i="23" l="1"/>
  <c r="A2" i="23"/>
  <c r="A3" i="22"/>
  <c r="A2" i="22"/>
  <c r="G19" i="13"/>
  <c r="A3" i="19"/>
  <c r="A2" i="19"/>
  <c r="H28" i="13"/>
  <c r="H15" i="13"/>
  <c r="K25" i="23"/>
  <c r="M25" i="23"/>
  <c r="I25" i="23"/>
  <c r="J25" i="23"/>
  <c r="L25" i="23"/>
  <c r="H25" i="23"/>
  <c r="G35" i="25" l="1"/>
  <c r="G31" i="25"/>
  <c r="J28" i="13"/>
  <c r="G20" i="13"/>
  <c r="G30" i="25" s="1"/>
  <c r="G21" i="13" l="1"/>
  <c r="H18" i="13" s="1"/>
  <c r="G32" i="25"/>
  <c r="G34" i="25"/>
  <c r="G36" i="25" s="1"/>
  <c r="K28" i="13"/>
  <c r="G24" i="13" l="1"/>
  <c r="G9" i="25" s="1"/>
  <c r="G11" i="25" s="1"/>
  <c r="G23" i="13"/>
  <c r="G15" i="25" s="1"/>
  <c r="G17" i="25" s="1"/>
  <c r="G38" i="25"/>
  <c r="L28" i="13"/>
  <c r="G60" i="14" l="1"/>
  <c r="G30" i="13"/>
  <c r="G64" i="14" s="1"/>
  <c r="G39" i="14"/>
  <c r="E13" i="18"/>
  <c r="H19" i="13"/>
  <c r="H31" i="25" s="1"/>
  <c r="D13" i="28"/>
  <c r="G59" i="14"/>
  <c r="G58" i="14"/>
  <c r="M28" i="13"/>
  <c r="G25" i="13"/>
  <c r="G29" i="13"/>
  <c r="G66" i="14" l="1"/>
  <c r="G65" i="14"/>
  <c r="G71" i="14"/>
  <c r="G72" i="14" s="1"/>
  <c r="G16" i="29" s="1"/>
  <c r="G67" i="14"/>
  <c r="G61" i="14"/>
  <c r="G14" i="29" s="1"/>
  <c r="H20" i="13"/>
  <c r="H30" i="25" s="1"/>
  <c r="H35" i="25"/>
  <c r="G31" i="13"/>
  <c r="G11" i="15" s="1"/>
  <c r="G37" i="14"/>
  <c r="G44" i="14"/>
  <c r="G43" i="14"/>
  <c r="G46" i="14"/>
  <c r="G50" i="14"/>
  <c r="G38" i="14"/>
  <c r="G45" i="14"/>
  <c r="G51" i="14"/>
  <c r="G68" i="14"/>
  <c r="G15" i="29" s="1"/>
  <c r="N28" i="13"/>
  <c r="H21" i="13" l="1"/>
  <c r="I18" i="13" s="1"/>
  <c r="H34" i="25"/>
  <c r="H36" i="25" s="1"/>
  <c r="G17" i="29"/>
  <c r="E10" i="17" s="1"/>
  <c r="G28" i="29"/>
  <c r="E18" i="17"/>
  <c r="G13" i="15"/>
  <c r="G30" i="29" s="1"/>
  <c r="G8" i="15"/>
  <c r="G9" i="15"/>
  <c r="G10" i="15"/>
  <c r="G12" i="15"/>
  <c r="H32" i="25"/>
  <c r="G47" i="14"/>
  <c r="G10" i="29" s="1"/>
  <c r="G74" i="14"/>
  <c r="G52" i="14"/>
  <c r="G11" i="29" s="1"/>
  <c r="O28" i="13"/>
  <c r="H24" i="13" l="1"/>
  <c r="H9" i="25" s="1"/>
  <c r="H23" i="13"/>
  <c r="H15" i="25" s="1"/>
  <c r="H17" i="25" s="1"/>
  <c r="H38" i="25"/>
  <c r="E20" i="17"/>
  <c r="E19" i="17"/>
  <c r="G29" i="29"/>
  <c r="E16" i="17"/>
  <c r="G26" i="29"/>
  <c r="I19" i="13"/>
  <c r="E15" i="17"/>
  <c r="G25" i="29"/>
  <c r="G27" i="29"/>
  <c r="E17" i="17"/>
  <c r="G15" i="15"/>
  <c r="G17" i="15" s="1"/>
  <c r="D11" i="28" s="1"/>
  <c r="H30" i="13"/>
  <c r="H60" i="14"/>
  <c r="H11" i="25"/>
  <c r="P28" i="13"/>
  <c r="H25" i="13" l="1"/>
  <c r="H39" i="14"/>
  <c r="H29" i="13"/>
  <c r="H37" i="14" s="1"/>
  <c r="I20" i="13"/>
  <c r="I35" i="25"/>
  <c r="I31" i="25"/>
  <c r="F13" i="18"/>
  <c r="E13" i="28"/>
  <c r="G9" i="22"/>
  <c r="G13" i="22" s="1"/>
  <c r="E22" i="16" s="1"/>
  <c r="E25" i="16" s="1"/>
  <c r="G32" i="29"/>
  <c r="G35" i="29" s="1"/>
  <c r="E22" i="17"/>
  <c r="H64" i="14"/>
  <c r="H66" i="14"/>
  <c r="H59" i="14"/>
  <c r="H67" i="14"/>
  <c r="H65" i="14"/>
  <c r="H71" i="14"/>
  <c r="H72" i="14" s="1"/>
  <c r="H16" i="29" s="1"/>
  <c r="H58" i="14"/>
  <c r="Q28" i="13"/>
  <c r="H45" i="14" l="1"/>
  <c r="H31" i="13"/>
  <c r="H12" i="15" s="1"/>
  <c r="H29" i="29" s="1"/>
  <c r="H43" i="14"/>
  <c r="H44" i="14"/>
  <c r="H51" i="14"/>
  <c r="H38" i="14"/>
  <c r="H40" i="14" s="1"/>
  <c r="H9" i="29" s="1"/>
  <c r="H46" i="14"/>
  <c r="H50" i="14"/>
  <c r="H52" i="14" s="1"/>
  <c r="H11" i="29" s="1"/>
  <c r="I21" i="13"/>
  <c r="I23" i="13" s="1"/>
  <c r="I15" i="25" s="1"/>
  <c r="I17" i="25" s="1"/>
  <c r="I30" i="25"/>
  <c r="I32" i="25" s="1"/>
  <c r="I34" i="25"/>
  <c r="I36" i="25" s="1"/>
  <c r="H13" i="15"/>
  <c r="H68" i="14"/>
  <c r="H15" i="29" s="1"/>
  <c r="H61" i="14"/>
  <c r="H14" i="29" s="1"/>
  <c r="G40" i="14"/>
  <c r="G9" i="29" s="1"/>
  <c r="G12" i="29" s="1"/>
  <c r="R28" i="13"/>
  <c r="F19" i="17" l="1"/>
  <c r="H9" i="15"/>
  <c r="H26" i="29" s="1"/>
  <c r="H11" i="15"/>
  <c r="F18" i="17" s="1"/>
  <c r="H8" i="15"/>
  <c r="H25" i="29" s="1"/>
  <c r="H10" i="15"/>
  <c r="F17" i="17" s="1"/>
  <c r="H47" i="14"/>
  <c r="H10" i="29" s="1"/>
  <c r="H12" i="29" s="1"/>
  <c r="F11" i="17" s="1"/>
  <c r="I24" i="13"/>
  <c r="I9" i="25" s="1"/>
  <c r="I11" i="25" s="1"/>
  <c r="J18" i="13"/>
  <c r="I39" i="14"/>
  <c r="I29" i="13"/>
  <c r="I45" i="14" s="1"/>
  <c r="J19" i="13"/>
  <c r="J20" i="13" s="1"/>
  <c r="J21" i="13" s="1"/>
  <c r="J23" i="13" s="1"/>
  <c r="J15" i="25" s="1"/>
  <c r="J17" i="25" s="1"/>
  <c r="I38" i="25"/>
  <c r="E11" i="17"/>
  <c r="G19" i="29"/>
  <c r="H17" i="29"/>
  <c r="F16" i="17"/>
  <c r="F20" i="17"/>
  <c r="H30" i="29"/>
  <c r="H74" i="14"/>
  <c r="G54" i="14"/>
  <c r="G76" i="14" s="1"/>
  <c r="S28" i="13"/>
  <c r="H28" i="29" l="1"/>
  <c r="F15" i="17"/>
  <c r="I25" i="13"/>
  <c r="H27" i="29"/>
  <c r="H15" i="15"/>
  <c r="H9" i="22" s="1"/>
  <c r="H54" i="14"/>
  <c r="H76" i="14" s="1"/>
  <c r="H8" i="22" s="1"/>
  <c r="I30" i="13"/>
  <c r="I64" i="14" s="1"/>
  <c r="I60" i="14"/>
  <c r="J35" i="25"/>
  <c r="J31" i="25"/>
  <c r="I43" i="14"/>
  <c r="I38" i="14"/>
  <c r="I37" i="14"/>
  <c r="I44" i="14"/>
  <c r="I50" i="14"/>
  <c r="I46" i="14"/>
  <c r="I51" i="14"/>
  <c r="J30" i="25"/>
  <c r="J34" i="25"/>
  <c r="I58" i="14"/>
  <c r="I59" i="14"/>
  <c r="I67" i="14"/>
  <c r="G78" i="14"/>
  <c r="D10" i="28" s="1"/>
  <c r="G8" i="22"/>
  <c r="G12" i="22" s="1"/>
  <c r="G14" i="22" s="1"/>
  <c r="G15" i="22" s="1"/>
  <c r="G13" i="18"/>
  <c r="I41" i="25"/>
  <c r="F13" i="28"/>
  <c r="J24" i="13"/>
  <c r="J9" i="25" s="1"/>
  <c r="J11" i="25" s="1"/>
  <c r="G22" i="29"/>
  <c r="G38" i="29"/>
  <c r="G40" i="29" s="1"/>
  <c r="D12" i="28" s="1"/>
  <c r="H19" i="29"/>
  <c r="H22" i="29" s="1"/>
  <c r="F10" i="17"/>
  <c r="F12" i="17" s="1"/>
  <c r="F22" i="17"/>
  <c r="H13" i="22"/>
  <c r="F22" i="16" s="1"/>
  <c r="F25" i="16" s="1"/>
  <c r="H32" i="29"/>
  <c r="J39" i="14"/>
  <c r="E12" i="17"/>
  <c r="E24" i="17" s="1"/>
  <c r="T28" i="13"/>
  <c r="K18" i="13"/>
  <c r="J29" i="13"/>
  <c r="I71" i="14" l="1"/>
  <c r="I72" i="14" s="1"/>
  <c r="I16" i="29" s="1"/>
  <c r="H17" i="15"/>
  <c r="E11" i="28" s="1"/>
  <c r="I65" i="14"/>
  <c r="J36" i="25"/>
  <c r="J32" i="25"/>
  <c r="I31" i="13"/>
  <c r="I10" i="15" s="1"/>
  <c r="I66" i="14"/>
  <c r="I68" i="14" s="1"/>
  <c r="I15" i="29" s="1"/>
  <c r="I40" i="14"/>
  <c r="I9" i="29" s="1"/>
  <c r="I52" i="14"/>
  <c r="I11" i="29" s="1"/>
  <c r="I47" i="14"/>
  <c r="I10" i="29" s="1"/>
  <c r="I61" i="14"/>
  <c r="I14" i="29" s="1"/>
  <c r="J38" i="25"/>
  <c r="H13" i="18" s="1"/>
  <c r="K19" i="13"/>
  <c r="K20" i="13" s="1"/>
  <c r="K21" i="13" s="1"/>
  <c r="F24" i="17"/>
  <c r="G26" i="16"/>
  <c r="J60" i="14"/>
  <c r="J30" i="13"/>
  <c r="J66" i="14" s="1"/>
  <c r="E11" i="16"/>
  <c r="H35" i="29"/>
  <c r="H38" i="29"/>
  <c r="H40" i="29" s="1"/>
  <c r="E12" i="28" s="1"/>
  <c r="E10" i="18"/>
  <c r="E26" i="17"/>
  <c r="J37" i="14"/>
  <c r="J46" i="14"/>
  <c r="J44" i="14"/>
  <c r="J38" i="14"/>
  <c r="J51" i="14"/>
  <c r="J50" i="14"/>
  <c r="J45" i="14"/>
  <c r="J43" i="14"/>
  <c r="H78" i="14"/>
  <c r="E10" i="28" s="1"/>
  <c r="H12" i="22"/>
  <c r="U28" i="13"/>
  <c r="J25" i="13"/>
  <c r="I11" i="15" l="1"/>
  <c r="I12" i="15"/>
  <c r="G19" i="17" s="1"/>
  <c r="I9" i="15"/>
  <c r="I26" i="29" s="1"/>
  <c r="I8" i="15"/>
  <c r="I25" i="29" s="1"/>
  <c r="I13" i="15"/>
  <c r="I30" i="29" s="1"/>
  <c r="I12" i="29"/>
  <c r="G11" i="17" s="1"/>
  <c r="G13" i="28"/>
  <c r="I54" i="14"/>
  <c r="I17" i="29"/>
  <c r="G10" i="17" s="1"/>
  <c r="J41" i="25"/>
  <c r="H26" i="16" s="1"/>
  <c r="I74" i="14"/>
  <c r="G15" i="17"/>
  <c r="I27" i="29"/>
  <c r="G17" i="17"/>
  <c r="I28" i="29"/>
  <c r="G18" i="17"/>
  <c r="J65" i="14"/>
  <c r="J58" i="14"/>
  <c r="J71" i="14"/>
  <c r="J72" i="14" s="1"/>
  <c r="J16" i="29" s="1"/>
  <c r="J31" i="13"/>
  <c r="J10" i="15" s="1"/>
  <c r="J67" i="14"/>
  <c r="J64" i="14"/>
  <c r="J59" i="14"/>
  <c r="K31" i="25"/>
  <c r="K35" i="25"/>
  <c r="H14" i="22"/>
  <c r="F11" i="16"/>
  <c r="J47" i="14"/>
  <c r="J10" i="29" s="1"/>
  <c r="F10" i="18"/>
  <c r="F26" i="17"/>
  <c r="J52" i="14"/>
  <c r="J11" i="29" s="1"/>
  <c r="J40" i="14"/>
  <c r="J9" i="29" s="1"/>
  <c r="I29" i="29" l="1"/>
  <c r="I15" i="15"/>
  <c r="G16" i="17"/>
  <c r="G20" i="17"/>
  <c r="G12" i="17"/>
  <c r="I19" i="29"/>
  <c r="I22" i="29" s="1"/>
  <c r="J61" i="14"/>
  <c r="J14" i="29" s="1"/>
  <c r="I76" i="14"/>
  <c r="I8" i="22" s="1"/>
  <c r="I12" i="22" s="1"/>
  <c r="G11" i="16" s="1"/>
  <c r="J68" i="14"/>
  <c r="J15" i="29" s="1"/>
  <c r="J12" i="15"/>
  <c r="J29" i="29" s="1"/>
  <c r="J11" i="15"/>
  <c r="H18" i="17" s="1"/>
  <c r="J8" i="15"/>
  <c r="J25" i="29" s="1"/>
  <c r="I32" i="29"/>
  <c r="I35" i="29" s="1"/>
  <c r="J13" i="15"/>
  <c r="J30" i="29" s="1"/>
  <c r="I17" i="15"/>
  <c r="F11" i="28" s="1"/>
  <c r="I9" i="22"/>
  <c r="I13" i="22" s="1"/>
  <c r="G22" i="16" s="1"/>
  <c r="G25" i="16" s="1"/>
  <c r="G22" i="17"/>
  <c r="J9" i="15"/>
  <c r="H15" i="22"/>
  <c r="E12" i="18"/>
  <c r="K30" i="25"/>
  <c r="K32" i="25" s="1"/>
  <c r="K34" i="25"/>
  <c r="K36" i="25" s="1"/>
  <c r="J27" i="29"/>
  <c r="H17" i="17"/>
  <c r="J12" i="29"/>
  <c r="H11" i="17" s="1"/>
  <c r="K23" i="13"/>
  <c r="K15" i="25" s="1"/>
  <c r="K17" i="25" s="1"/>
  <c r="J54" i="14"/>
  <c r="G24" i="17" l="1"/>
  <c r="I78" i="14"/>
  <c r="F10" i="28" s="1"/>
  <c r="J17" i="29"/>
  <c r="H10" i="17" s="1"/>
  <c r="H12" i="17" s="1"/>
  <c r="I38" i="29"/>
  <c r="I40" i="29" s="1"/>
  <c r="F12" i="28" s="1"/>
  <c r="J74" i="14"/>
  <c r="J76" i="14" s="1"/>
  <c r="J8" i="22" s="1"/>
  <c r="J12" i="22" s="1"/>
  <c r="H19" i="17"/>
  <c r="H15" i="17"/>
  <c r="J28" i="29"/>
  <c r="H20" i="17"/>
  <c r="J15" i="15"/>
  <c r="J17" i="15" s="1"/>
  <c r="G11" i="28" s="1"/>
  <c r="J26" i="29"/>
  <c r="H16" i="17"/>
  <c r="I14" i="22"/>
  <c r="K38" i="25"/>
  <c r="K24" i="13"/>
  <c r="K9" i="25" s="1"/>
  <c r="K11" i="25" s="1"/>
  <c r="L18" i="13"/>
  <c r="F12" i="18"/>
  <c r="J19" i="29"/>
  <c r="J22" i="29" s="1"/>
  <c r="K29" i="13"/>
  <c r="K39" i="14"/>
  <c r="J32" i="29" l="1"/>
  <c r="J35" i="29" s="1"/>
  <c r="J9" i="22"/>
  <c r="J13" i="22" s="1"/>
  <c r="H22" i="16" s="1"/>
  <c r="H25" i="16" s="1"/>
  <c r="H22" i="17"/>
  <c r="H24" i="17" s="1"/>
  <c r="K25" i="13"/>
  <c r="J78" i="14"/>
  <c r="G10" i="28" s="1"/>
  <c r="I15" i="22"/>
  <c r="G12" i="18" s="1"/>
  <c r="K41" i="25"/>
  <c r="I26" i="16" s="1"/>
  <c r="L19" i="13"/>
  <c r="K60" i="14"/>
  <c r="K30" i="13"/>
  <c r="K31" i="13" s="1"/>
  <c r="I13" i="18"/>
  <c r="H13" i="28"/>
  <c r="H11" i="16"/>
  <c r="K51" i="14"/>
  <c r="K38" i="14"/>
  <c r="K44" i="14"/>
  <c r="K37" i="14"/>
  <c r="K50" i="14"/>
  <c r="K45" i="14"/>
  <c r="K46" i="14"/>
  <c r="K43" i="14"/>
  <c r="J38" i="29" l="1"/>
  <c r="J40" i="29" s="1"/>
  <c r="G12" i="28" s="1"/>
  <c r="K67" i="14"/>
  <c r="L20" i="13"/>
  <c r="L21" i="13" s="1"/>
  <c r="K10" i="15"/>
  <c r="I17" i="17" s="1"/>
  <c r="K13" i="15"/>
  <c r="K30" i="29" s="1"/>
  <c r="K11" i="15"/>
  <c r="I18" i="17" s="1"/>
  <c r="K12" i="15"/>
  <c r="I19" i="17" s="1"/>
  <c r="K8" i="15"/>
  <c r="K25" i="29" s="1"/>
  <c r="K9" i="15"/>
  <c r="K58" i="14"/>
  <c r="K66" i="14"/>
  <c r="K65" i="14"/>
  <c r="K71" i="14"/>
  <c r="K72" i="14" s="1"/>
  <c r="K16" i="29" s="1"/>
  <c r="L35" i="25"/>
  <c r="L31" i="25"/>
  <c r="K59" i="14"/>
  <c r="K64" i="14"/>
  <c r="J14" i="22"/>
  <c r="K40" i="14"/>
  <c r="K9" i="29" s="1"/>
  <c r="K52" i="14"/>
  <c r="K11" i="29" s="1"/>
  <c r="K47" i="14"/>
  <c r="K10" i="29" s="1"/>
  <c r="K61" i="14" l="1"/>
  <c r="K14" i="29" s="1"/>
  <c r="K15" i="15"/>
  <c r="K9" i="22" s="1"/>
  <c r="K68" i="14"/>
  <c r="K15" i="29" s="1"/>
  <c r="I20" i="17"/>
  <c r="L34" i="25"/>
  <c r="L36" i="25" s="1"/>
  <c r="L30" i="25"/>
  <c r="L32" i="25" s="1"/>
  <c r="K27" i="29"/>
  <c r="I16" i="17"/>
  <c r="L23" i="13"/>
  <c r="L15" i="25" s="1"/>
  <c r="L17" i="25" s="1"/>
  <c r="L24" i="13"/>
  <c r="L9" i="25" s="1"/>
  <c r="L11" i="25" s="1"/>
  <c r="K26" i="29"/>
  <c r="K28" i="29"/>
  <c r="K29" i="29"/>
  <c r="I15" i="17"/>
  <c r="J15" i="22"/>
  <c r="H12" i="18" s="1"/>
  <c r="K12" i="29"/>
  <c r="I11" i="17" s="1"/>
  <c r="M18" i="13"/>
  <c r="K54" i="14"/>
  <c r="K17" i="15" l="1"/>
  <c r="H11" i="28" s="1"/>
  <c r="K17" i="29"/>
  <c r="I10" i="17" s="1"/>
  <c r="I12" i="17" s="1"/>
  <c r="L39" i="14"/>
  <c r="K74" i="14"/>
  <c r="K76" i="14" s="1"/>
  <c r="K8" i="22" s="1"/>
  <c r="K12" i="22" s="1"/>
  <c r="L38" i="25"/>
  <c r="L41" i="25" s="1"/>
  <c r="J26" i="16" s="1"/>
  <c r="L29" i="13"/>
  <c r="L38" i="14" s="1"/>
  <c r="L30" i="13"/>
  <c r="L60" i="14"/>
  <c r="L25" i="13"/>
  <c r="K32" i="29"/>
  <c r="K35" i="29" s="1"/>
  <c r="I22" i="17"/>
  <c r="M19" i="13"/>
  <c r="K13" i="22"/>
  <c r="I22" i="16" s="1"/>
  <c r="I25" i="16" s="1"/>
  <c r="L37" i="14" l="1"/>
  <c r="L40" i="14" s="1"/>
  <c r="L9" i="29" s="1"/>
  <c r="L44" i="14"/>
  <c r="K19" i="29"/>
  <c r="K22" i="29" s="1"/>
  <c r="J13" i="18"/>
  <c r="L65" i="14"/>
  <c r="L58" i="14"/>
  <c r="L64" i="14"/>
  <c r="L67" i="14"/>
  <c r="L71" i="14"/>
  <c r="L72" i="14" s="1"/>
  <c r="L16" i="29" s="1"/>
  <c r="L59" i="14"/>
  <c r="L66" i="14"/>
  <c r="L43" i="14"/>
  <c r="L50" i="14"/>
  <c r="I13" i="28"/>
  <c r="L46" i="14"/>
  <c r="L45" i="14"/>
  <c r="L51" i="14"/>
  <c r="L31" i="13"/>
  <c r="L8" i="15" s="1"/>
  <c r="J15" i="17" s="1"/>
  <c r="I24" i="17"/>
  <c r="K78" i="14"/>
  <c r="H10" i="28" s="1"/>
  <c r="M35" i="25"/>
  <c r="M31" i="25"/>
  <c r="I11" i="16"/>
  <c r="K14" i="22"/>
  <c r="M20" i="13"/>
  <c r="M30" i="25" s="1"/>
  <c r="L61" i="14" l="1"/>
  <c r="L14" i="29" s="1"/>
  <c r="K38" i="29"/>
  <c r="K40" i="29" s="1"/>
  <c r="H12" i="28" s="1"/>
  <c r="L52" i="14"/>
  <c r="L11" i="29" s="1"/>
  <c r="L68" i="14"/>
  <c r="L15" i="29" s="1"/>
  <c r="L47" i="14"/>
  <c r="L10" i="29" s="1"/>
  <c r="L13" i="15"/>
  <c r="J20" i="17" s="1"/>
  <c r="L25" i="29"/>
  <c r="L11" i="15"/>
  <c r="J18" i="17" s="1"/>
  <c r="L10" i="15"/>
  <c r="L27" i="29" s="1"/>
  <c r="L9" i="15"/>
  <c r="L26" i="29" s="1"/>
  <c r="L12" i="15"/>
  <c r="J19" i="17" s="1"/>
  <c r="K15" i="22"/>
  <c r="M21" i="13"/>
  <c r="M32" i="25"/>
  <c r="M34" i="25"/>
  <c r="M36" i="25" s="1"/>
  <c r="L54" i="14" l="1"/>
  <c r="L74" i="14"/>
  <c r="L17" i="29"/>
  <c r="J10" i="17" s="1"/>
  <c r="L12" i="29"/>
  <c r="J11" i="17" s="1"/>
  <c r="J16" i="17"/>
  <c r="L28" i="29"/>
  <c r="J17" i="17"/>
  <c r="L15" i="15"/>
  <c r="L9" i="22" s="1"/>
  <c r="L13" i="22" s="1"/>
  <c r="J22" i="16" s="1"/>
  <c r="J25" i="16" s="1"/>
  <c r="L30" i="29"/>
  <c r="L29" i="29"/>
  <c r="M38" i="25"/>
  <c r="M41" i="25" s="1"/>
  <c r="I12" i="18"/>
  <c r="N18" i="13"/>
  <c r="M24" i="13"/>
  <c r="M23" i="13"/>
  <c r="L76" i="14" l="1"/>
  <c r="L8" i="22" s="1"/>
  <c r="L12" i="22" s="1"/>
  <c r="J12" i="17"/>
  <c r="L19" i="29"/>
  <c r="L22" i="29" s="1"/>
  <c r="J22" i="17"/>
  <c r="L17" i="15"/>
  <c r="I11" i="28" s="1"/>
  <c r="L32" i="29"/>
  <c r="L35" i="29" s="1"/>
  <c r="K26" i="16"/>
  <c r="K13" i="18"/>
  <c r="L78" i="14"/>
  <c r="I10" i="28" s="1"/>
  <c r="M15" i="25"/>
  <c r="M17" i="25" s="1"/>
  <c r="M39" i="14"/>
  <c r="M29" i="13"/>
  <c r="M9" i="25"/>
  <c r="M30" i="13"/>
  <c r="M60" i="14"/>
  <c r="M25" i="13"/>
  <c r="N19" i="13"/>
  <c r="J13" i="28"/>
  <c r="J24" i="17" l="1"/>
  <c r="L38" i="29"/>
  <c r="L40" i="29" s="1"/>
  <c r="I12" i="28" s="1"/>
  <c r="L14" i="22"/>
  <c r="J11" i="16"/>
  <c r="N35" i="25"/>
  <c r="N31" i="25"/>
  <c r="M31" i="13"/>
  <c r="M50" i="14"/>
  <c r="M38" i="14"/>
  <c r="M51" i="14"/>
  <c r="M44" i="14"/>
  <c r="M45" i="14"/>
  <c r="M43" i="14"/>
  <c r="M46" i="14"/>
  <c r="M37" i="14"/>
  <c r="N20" i="13"/>
  <c r="N30" i="25" s="1"/>
  <c r="M58" i="14"/>
  <c r="M64" i="14"/>
  <c r="M65" i="14"/>
  <c r="M66" i="14"/>
  <c r="M67" i="14"/>
  <c r="M59" i="14"/>
  <c r="M71" i="14"/>
  <c r="M72" i="14" s="1"/>
  <c r="M11" i="25"/>
  <c r="L15" i="22" l="1"/>
  <c r="J12" i="18" s="1"/>
  <c r="M68" i="14"/>
  <c r="M15" i="29" s="1"/>
  <c r="N21" i="13"/>
  <c r="N32" i="25"/>
  <c r="N34" i="25"/>
  <c r="N36" i="25" s="1"/>
  <c r="M47" i="14"/>
  <c r="M10" i="29" s="1"/>
  <c r="M16" i="29"/>
  <c r="M61" i="14"/>
  <c r="M14" i="29" s="1"/>
  <c r="M52" i="14"/>
  <c r="M40" i="14"/>
  <c r="M9" i="29" s="1"/>
  <c r="M8" i="15"/>
  <c r="M10" i="15"/>
  <c r="M12" i="15"/>
  <c r="M9" i="15"/>
  <c r="M13" i="15"/>
  <c r="M11" i="15"/>
  <c r="N38" i="25" l="1"/>
  <c r="N41" i="25" s="1"/>
  <c r="M74" i="14"/>
  <c r="M11" i="29"/>
  <c r="M12" i="29" s="1"/>
  <c r="K11" i="17" s="1"/>
  <c r="M54" i="14"/>
  <c r="M28" i="29"/>
  <c r="K18" i="17"/>
  <c r="O18" i="13"/>
  <c r="N24" i="13"/>
  <c r="N23" i="13"/>
  <c r="M30" i="29"/>
  <c r="K20" i="17"/>
  <c r="M26" i="29"/>
  <c r="K16" i="17"/>
  <c r="M29" i="29"/>
  <c r="K19" i="17"/>
  <c r="K17" i="17"/>
  <c r="M27" i="29"/>
  <c r="K15" i="17"/>
  <c r="M25" i="29"/>
  <c r="M15" i="15"/>
  <c r="M17" i="29"/>
  <c r="L26" i="16" l="1"/>
  <c r="L13" i="18"/>
  <c r="K13" i="28"/>
  <c r="M32" i="29"/>
  <c r="M35" i="29" s="1"/>
  <c r="K22" i="17"/>
  <c r="N9" i="25"/>
  <c r="N60" i="14"/>
  <c r="N30" i="13"/>
  <c r="N25" i="13"/>
  <c r="O19" i="13"/>
  <c r="N15" i="25"/>
  <c r="N17" i="25" s="1"/>
  <c r="N39" i="14"/>
  <c r="N29" i="13"/>
  <c r="K10" i="17"/>
  <c r="K12" i="17" s="1"/>
  <c r="M19" i="29"/>
  <c r="M9" i="22"/>
  <c r="M13" i="22" s="1"/>
  <c r="K22" i="16" s="1"/>
  <c r="K25" i="16" s="1"/>
  <c r="M17" i="15"/>
  <c r="J11" i="28" s="1"/>
  <c r="M76" i="14"/>
  <c r="M8" i="22" s="1"/>
  <c r="O35" i="25" l="1"/>
  <c r="O31" i="25"/>
  <c r="K24" i="17"/>
  <c r="N46" i="14"/>
  <c r="N44" i="14"/>
  <c r="N43" i="14"/>
  <c r="N51" i="14"/>
  <c r="N50" i="14"/>
  <c r="N38" i="14"/>
  <c r="N45" i="14"/>
  <c r="N37" i="14"/>
  <c r="O20" i="13"/>
  <c r="O21" i="13" s="1"/>
  <c r="M78" i="14"/>
  <c r="J10" i="28" s="1"/>
  <c r="M12" i="22"/>
  <c r="M14" i="22" s="1"/>
  <c r="N58" i="14"/>
  <c r="N64" i="14"/>
  <c r="N66" i="14"/>
  <c r="N31" i="13"/>
  <c r="N59" i="14"/>
  <c r="N65" i="14"/>
  <c r="N71" i="14"/>
  <c r="N72" i="14" s="1"/>
  <c r="N67" i="14"/>
  <c r="M22" i="29"/>
  <c r="M38" i="29"/>
  <c r="M40" i="29" s="1"/>
  <c r="J12" i="28" s="1"/>
  <c r="N11" i="25"/>
  <c r="N68" i="14" l="1"/>
  <c r="N15" i="29" s="1"/>
  <c r="N47" i="14"/>
  <c r="N10" i="29" s="1"/>
  <c r="N61" i="14"/>
  <c r="N14" i="29" s="1"/>
  <c r="N16" i="29"/>
  <c r="N52" i="14"/>
  <c r="M15" i="22"/>
  <c r="K12" i="18" s="1"/>
  <c r="K11" i="16"/>
  <c r="N40" i="14"/>
  <c r="N9" i="29" s="1"/>
  <c r="N8" i="15"/>
  <c r="N9" i="15"/>
  <c r="N12" i="15"/>
  <c r="N13" i="15"/>
  <c r="N10" i="15"/>
  <c r="N11" i="15"/>
  <c r="O30" i="25"/>
  <c r="O32" i="25" s="1"/>
  <c r="O34" i="25"/>
  <c r="O36" i="25" s="1"/>
  <c r="Q41" i="10"/>
  <c r="P41" i="10"/>
  <c r="O41" i="10"/>
  <c r="N41" i="10"/>
  <c r="M41" i="10"/>
  <c r="L41" i="10"/>
  <c r="K41" i="10"/>
  <c r="G41" i="10"/>
  <c r="Q24" i="10"/>
  <c r="P24" i="10"/>
  <c r="P29" i="10" s="1"/>
  <c r="O24" i="10"/>
  <c r="O29" i="10" s="1"/>
  <c r="N24" i="10"/>
  <c r="N29" i="10" s="1"/>
  <c r="M24" i="10"/>
  <c r="M29" i="10" s="1"/>
  <c r="L24" i="10"/>
  <c r="L29" i="10" s="1"/>
  <c r="K24" i="10"/>
  <c r="K29" i="10" s="1"/>
  <c r="J24" i="10"/>
  <c r="J29" i="10" s="1"/>
  <c r="I24" i="10"/>
  <c r="I29" i="10" s="1"/>
  <c r="H24" i="10"/>
  <c r="H29" i="10" s="1"/>
  <c r="G24" i="10"/>
  <c r="G29" i="10" s="1"/>
  <c r="F24" i="10"/>
  <c r="A3" i="18"/>
  <c r="A2" i="18"/>
  <c r="A3" i="17"/>
  <c r="A2" i="17"/>
  <c r="A3" i="16"/>
  <c r="A2" i="16"/>
  <c r="A3" i="15"/>
  <c r="A2" i="15"/>
  <c r="A3" i="14"/>
  <c r="A2" i="14"/>
  <c r="A3" i="13"/>
  <c r="A2" i="13"/>
  <c r="H90" i="7"/>
  <c r="F90" i="7"/>
  <c r="E90" i="7"/>
  <c r="I90" i="7" s="1"/>
  <c r="I89" i="7"/>
  <c r="I86" i="7"/>
  <c r="I81" i="7"/>
  <c r="I78" i="7"/>
  <c r="I77" i="7"/>
  <c r="F74" i="7"/>
  <c r="I74" i="7" s="1"/>
  <c r="I73" i="7"/>
  <c r="I70" i="7"/>
  <c r="I69" i="7"/>
  <c r="I68" i="7"/>
  <c r="I67" i="7"/>
  <c r="I66" i="7"/>
  <c r="I65" i="7"/>
  <c r="I64" i="7"/>
  <c r="I63" i="7"/>
  <c r="I62" i="7"/>
  <c r="I61" i="7"/>
  <c r="I60" i="7"/>
  <c r="I59" i="7"/>
  <c r="I58" i="7"/>
  <c r="I57" i="7"/>
  <c r="I56" i="7"/>
  <c r="I55" i="7"/>
  <c r="G53" i="7"/>
  <c r="F53" i="7"/>
  <c r="E53" i="7"/>
  <c r="D53" i="7"/>
  <c r="I52" i="7"/>
  <c r="I49" i="7"/>
  <c r="I48" i="7"/>
  <c r="I47" i="7"/>
  <c r="G44" i="7"/>
  <c r="F44" i="7"/>
  <c r="E44" i="7"/>
  <c r="I43" i="7"/>
  <c r="I40" i="7"/>
  <c r="I39" i="7"/>
  <c r="I38" i="7"/>
  <c r="I37" i="7"/>
  <c r="I36" i="7"/>
  <c r="I35" i="7"/>
  <c r="I34" i="7"/>
  <c r="I33" i="7"/>
  <c r="I32" i="7"/>
  <c r="F30" i="7"/>
  <c r="E30" i="7"/>
  <c r="D30" i="7"/>
  <c r="D45" i="7" s="1"/>
  <c r="I29" i="7"/>
  <c r="I26" i="7"/>
  <c r="I25" i="7"/>
  <c r="I24" i="7"/>
  <c r="I23" i="7"/>
  <c r="I22" i="7"/>
  <c r="I21" i="7"/>
  <c r="I20" i="7"/>
  <c r="I19" i="7"/>
  <c r="I18" i="7"/>
  <c r="I17" i="7"/>
  <c r="A3" i="12"/>
  <c r="A2" i="12"/>
  <c r="A3" i="11"/>
  <c r="A2" i="11"/>
  <c r="A3" i="10"/>
  <c r="A2" i="10"/>
  <c r="A3" i="9"/>
  <c r="A2" i="9"/>
  <c r="A3" i="8"/>
  <c r="A2" i="8"/>
  <c r="A3" i="7"/>
  <c r="A2" i="7"/>
  <c r="D13" i="3"/>
  <c r="E17" i="3"/>
  <c r="N74" i="14" l="1"/>
  <c r="L43" i="10"/>
  <c r="L15" i="27" s="1"/>
  <c r="K20" i="18" s="1"/>
  <c r="Q29" i="10"/>
  <c r="Q43" i="10" s="1"/>
  <c r="Q15" i="27" s="1"/>
  <c r="P20" i="18" s="1"/>
  <c r="N43" i="10"/>
  <c r="N15" i="27" s="1"/>
  <c r="M20" i="18" s="1"/>
  <c r="N28" i="29"/>
  <c r="L18" i="17"/>
  <c r="O38" i="25"/>
  <c r="O41" i="25" s="1"/>
  <c r="N30" i="29"/>
  <c r="L20" i="17"/>
  <c r="L17" i="17"/>
  <c r="N27" i="29"/>
  <c r="N29" i="29"/>
  <c r="L19" i="17"/>
  <c r="L16" i="17"/>
  <c r="N26" i="29"/>
  <c r="N11" i="29"/>
  <c r="N12" i="29" s="1"/>
  <c r="L11" i="17" s="1"/>
  <c r="N54" i="14"/>
  <c r="P18" i="13"/>
  <c r="O23" i="13"/>
  <c r="O24" i="13"/>
  <c r="N25" i="29"/>
  <c r="L15" i="17"/>
  <c r="N15" i="15"/>
  <c r="N17" i="29"/>
  <c r="F29" i="10"/>
  <c r="F43" i="10" s="1"/>
  <c r="F15" i="27" s="1"/>
  <c r="D75" i="7"/>
  <c r="I53" i="7"/>
  <c r="P43" i="10"/>
  <c r="P15" i="27" s="1"/>
  <c r="O20" i="18" s="1"/>
  <c r="K43" i="10"/>
  <c r="K15" i="27" s="1"/>
  <c r="J20" i="18" s="1"/>
  <c r="M43" i="10"/>
  <c r="M15" i="27" s="1"/>
  <c r="L20" i="18" s="1"/>
  <c r="F75" i="7"/>
  <c r="E75" i="7"/>
  <c r="E83" i="7" s="1"/>
  <c r="G75" i="7"/>
  <c r="G43" i="10"/>
  <c r="G15" i="27" s="1"/>
  <c r="F20" i="18" s="1"/>
  <c r="O43" i="10"/>
  <c r="O15" i="27" s="1"/>
  <c r="N20" i="18" s="1"/>
  <c r="J41" i="10"/>
  <c r="J43" i="10" s="1"/>
  <c r="J15" i="27" s="1"/>
  <c r="I20" i="18" s="1"/>
  <c r="I41" i="10"/>
  <c r="I43" i="10" s="1"/>
  <c r="I15" i="27" s="1"/>
  <c r="H41" i="10"/>
  <c r="H43" i="10" s="1"/>
  <c r="H15" i="27" s="1"/>
  <c r="F45" i="7"/>
  <c r="E45" i="7"/>
  <c r="G45" i="7"/>
  <c r="H45" i="7"/>
  <c r="I44" i="7"/>
  <c r="I30" i="7"/>
  <c r="E15" i="3"/>
  <c r="H35" i="23"/>
  <c r="I35" i="23"/>
  <c r="K35" i="23"/>
  <c r="L35" i="23"/>
  <c r="M35" i="23"/>
  <c r="J35" i="23"/>
  <c r="F83" i="7" l="1"/>
  <c r="G83" i="7"/>
  <c r="G91" i="7" s="1"/>
  <c r="M26" i="16"/>
  <c r="M13" i="18"/>
  <c r="N76" i="14"/>
  <c r="N32" i="29"/>
  <c r="N35" i="29" s="1"/>
  <c r="H20" i="18"/>
  <c r="G20" i="18"/>
  <c r="O9" i="25"/>
  <c r="O60" i="14"/>
  <c r="O25" i="13"/>
  <c r="O30" i="13"/>
  <c r="O15" i="25"/>
  <c r="O17" i="25" s="1"/>
  <c r="O29" i="13"/>
  <c r="O39" i="14"/>
  <c r="P19" i="13"/>
  <c r="L13" i="28"/>
  <c r="L10" i="17"/>
  <c r="L12" i="17" s="1"/>
  <c r="N19" i="29"/>
  <c r="N9" i="22"/>
  <c r="N13" i="22" s="1"/>
  <c r="L22" i="16" s="1"/>
  <c r="L25" i="16" s="1"/>
  <c r="N17" i="15"/>
  <c r="K11" i="28" s="1"/>
  <c r="L22" i="17"/>
  <c r="F17" i="27"/>
  <c r="G14" i="27" s="1"/>
  <c r="G17" i="27" s="1"/>
  <c r="E20" i="18"/>
  <c r="F91" i="7"/>
  <c r="H83" i="7"/>
  <c r="H91" i="7" s="1"/>
  <c r="I75" i="7"/>
  <c r="D83" i="7"/>
  <c r="D91" i="7" s="1"/>
  <c r="E91" i="7"/>
  <c r="I45" i="7"/>
  <c r="L24" i="17" l="1"/>
  <c r="P35" i="25"/>
  <c r="P31" i="25"/>
  <c r="N8" i="22"/>
  <c r="N12" i="22" s="1"/>
  <c r="N78" i="14"/>
  <c r="K10" i="28" s="1"/>
  <c r="O44" i="14"/>
  <c r="O51" i="14"/>
  <c r="O38" i="14"/>
  <c r="O43" i="14"/>
  <c r="O46" i="14"/>
  <c r="O45" i="14"/>
  <c r="O37" i="14"/>
  <c r="O50" i="14"/>
  <c r="P20" i="13"/>
  <c r="O58" i="14"/>
  <c r="O67" i="14"/>
  <c r="O31" i="13"/>
  <c r="O71" i="14"/>
  <c r="O72" i="14" s="1"/>
  <c r="O59" i="14"/>
  <c r="O64" i="14"/>
  <c r="O66" i="14"/>
  <c r="O65" i="14"/>
  <c r="O11" i="25"/>
  <c r="N22" i="29"/>
  <c r="N38" i="29"/>
  <c r="N40" i="29" s="1"/>
  <c r="K12" i="28" s="1"/>
  <c r="I91" i="7"/>
  <c r="I83" i="7"/>
  <c r="M96" i="7" l="1"/>
  <c r="N96" i="7"/>
  <c r="G96" i="7"/>
  <c r="I96" i="7"/>
  <c r="Q96" i="7"/>
  <c r="O96" i="7"/>
  <c r="E96" i="7"/>
  <c r="G19" i="8" s="1"/>
  <c r="F96" i="7"/>
  <c r="L96" i="7"/>
  <c r="D96" i="7"/>
  <c r="E18" i="18" s="1"/>
  <c r="P96" i="7"/>
  <c r="R96" i="7"/>
  <c r="J96" i="7"/>
  <c r="H96" i="7"/>
  <c r="K96" i="7"/>
  <c r="L11" i="16"/>
  <c r="N14" i="22"/>
  <c r="D9" i="27"/>
  <c r="H14" i="27" s="1"/>
  <c r="O52" i="14"/>
  <c r="O11" i="29" s="1"/>
  <c r="P21" i="13"/>
  <c r="P30" i="25"/>
  <c r="P32" i="25" s="1"/>
  <c r="P34" i="25"/>
  <c r="P36" i="25" s="1"/>
  <c r="O40" i="14"/>
  <c r="O9" i="29" s="1"/>
  <c r="O68" i="14"/>
  <c r="O15" i="29" s="1"/>
  <c r="O16" i="29"/>
  <c r="O47" i="14"/>
  <c r="O10" i="29" s="1"/>
  <c r="O13" i="15"/>
  <c r="O10" i="15"/>
  <c r="O8" i="15"/>
  <c r="O11" i="15"/>
  <c r="O12" i="15"/>
  <c r="O9" i="15"/>
  <c r="O61" i="14"/>
  <c r="O14" i="29" s="1"/>
  <c r="F18" i="18" l="1"/>
  <c r="D100" i="7"/>
  <c r="D98" i="7"/>
  <c r="F19" i="8"/>
  <c r="G21" i="8"/>
  <c r="G27" i="8" s="1"/>
  <c r="N15" i="22"/>
  <c r="L12" i="18" s="1"/>
  <c r="K19" i="8"/>
  <c r="J18" i="18"/>
  <c r="J22" i="18" s="1"/>
  <c r="L19" i="8"/>
  <c r="L21" i="8" s="1"/>
  <c r="L27" i="8" s="1"/>
  <c r="K18" i="18"/>
  <c r="K22" i="18" s="1"/>
  <c r="S19" i="8"/>
  <c r="S21" i="8" s="1"/>
  <c r="S27" i="8" s="1"/>
  <c r="R18" i="18"/>
  <c r="R22" i="18" s="1"/>
  <c r="T19" i="8"/>
  <c r="T21" i="8" s="1"/>
  <c r="T27" i="8" s="1"/>
  <c r="S18" i="18"/>
  <c r="S22" i="18" s="1"/>
  <c r="H19" i="8"/>
  <c r="G18" i="18"/>
  <c r="G22" i="18" s="1"/>
  <c r="O19" i="8"/>
  <c r="O21" i="8" s="1"/>
  <c r="O27" i="8" s="1"/>
  <c r="N18" i="18"/>
  <c r="N22" i="18" s="1"/>
  <c r="J19" i="8"/>
  <c r="I18" i="18"/>
  <c r="I22" i="18" s="1"/>
  <c r="I19" i="8"/>
  <c r="H18" i="18"/>
  <c r="H22" i="18" s="1"/>
  <c r="M19" i="8"/>
  <c r="M21" i="8" s="1"/>
  <c r="M27" i="8" s="1"/>
  <c r="L18" i="18"/>
  <c r="L22" i="18" s="1"/>
  <c r="R19" i="8"/>
  <c r="R21" i="8" s="1"/>
  <c r="R27" i="8" s="1"/>
  <c r="Q18" i="18"/>
  <c r="Q22" i="18" s="1"/>
  <c r="D10" i="27"/>
  <c r="Q19" i="8"/>
  <c r="Q21" i="8" s="1"/>
  <c r="Q27" i="8" s="1"/>
  <c r="P18" i="18"/>
  <c r="P22" i="18" s="1"/>
  <c r="P19" i="8"/>
  <c r="P21" i="8" s="1"/>
  <c r="P27" i="8" s="1"/>
  <c r="O18" i="18"/>
  <c r="O22" i="18" s="1"/>
  <c r="N19" i="8"/>
  <c r="N21" i="8" s="1"/>
  <c r="N27" i="8" s="1"/>
  <c r="M18" i="18"/>
  <c r="M22" i="18" s="1"/>
  <c r="O17" i="29"/>
  <c r="M10" i="17" s="1"/>
  <c r="O54" i="14"/>
  <c r="M16" i="17"/>
  <c r="O26" i="29"/>
  <c r="O28" i="29"/>
  <c r="M18" i="17"/>
  <c r="O25" i="29"/>
  <c r="M15" i="17"/>
  <c r="O15" i="15"/>
  <c r="O12" i="29"/>
  <c r="M11" i="17" s="1"/>
  <c r="O27" i="29"/>
  <c r="M17" i="17"/>
  <c r="P38" i="25"/>
  <c r="P41" i="25" s="1"/>
  <c r="M19" i="17"/>
  <c r="O29" i="29"/>
  <c r="O30" i="29"/>
  <c r="M20" i="17"/>
  <c r="O74" i="14"/>
  <c r="P24" i="13"/>
  <c r="P23" i="13"/>
  <c r="Q18" i="13"/>
  <c r="E22" i="18"/>
  <c r="F22" i="18"/>
  <c r="H16" i="27" l="1"/>
  <c r="G15" i="16" s="1"/>
  <c r="I16" i="27"/>
  <c r="I21" i="8"/>
  <c r="I27" i="8" s="1"/>
  <c r="K21" i="8"/>
  <c r="K27" i="8" s="1"/>
  <c r="R16" i="27"/>
  <c r="T16" i="27"/>
  <c r="K16" i="27"/>
  <c r="L16" i="27"/>
  <c r="J16" i="27"/>
  <c r="M16" i="27"/>
  <c r="N16" i="27"/>
  <c r="O16" i="27"/>
  <c r="Q16" i="27"/>
  <c r="P16" i="27"/>
  <c r="S16" i="27"/>
  <c r="F46" i="8"/>
  <c r="F61" i="8"/>
  <c r="J21" i="8"/>
  <c r="J27" i="8" s="1"/>
  <c r="H21" i="8"/>
  <c r="H27" i="8" s="1"/>
  <c r="E98" i="7"/>
  <c r="E14" i="16"/>
  <c r="E16" i="16" s="1"/>
  <c r="E18" i="16" s="1"/>
  <c r="F21" i="8"/>
  <c r="F27" i="8" s="1"/>
  <c r="D11" i="23"/>
  <c r="N26" i="16"/>
  <c r="N13" i="18"/>
  <c r="O76" i="14"/>
  <c r="M22" i="17"/>
  <c r="O19" i="29"/>
  <c r="O22" i="29" s="1"/>
  <c r="M12" i="17"/>
  <c r="O32" i="29"/>
  <c r="O35" i="29" s="1"/>
  <c r="P9" i="25"/>
  <c r="P60" i="14"/>
  <c r="P30" i="13"/>
  <c r="P25" i="13"/>
  <c r="O17" i="15"/>
  <c r="L11" i="28" s="1"/>
  <c r="O9" i="22"/>
  <c r="O13" i="22" s="1"/>
  <c r="M22" i="16" s="1"/>
  <c r="M25" i="16" s="1"/>
  <c r="Q19" i="13"/>
  <c r="M13" i="28"/>
  <c r="P15" i="25"/>
  <c r="P17" i="25" s="1"/>
  <c r="P29" i="13"/>
  <c r="P39" i="14"/>
  <c r="F37" i="8" l="1"/>
  <c r="F49" i="8"/>
  <c r="G42" i="8" s="1"/>
  <c r="G46" i="8" s="1"/>
  <c r="H17" i="27"/>
  <c r="I14" i="27" s="1"/>
  <c r="I17" i="27" s="1"/>
  <c r="J14" i="27" s="1"/>
  <c r="F98" i="7"/>
  <c r="F14" i="16"/>
  <c r="F16" i="16" s="1"/>
  <c r="F18" i="16" s="1"/>
  <c r="F32" i="8"/>
  <c r="G54" i="8"/>
  <c r="E28" i="17"/>
  <c r="E29" i="17" s="1"/>
  <c r="E28" i="18"/>
  <c r="E31" i="18" s="1"/>
  <c r="M24" i="17"/>
  <c r="Q31" i="25"/>
  <c r="Q35" i="25"/>
  <c r="O78" i="14"/>
  <c r="L10" i="28" s="1"/>
  <c r="O8" i="22"/>
  <c r="O12" i="22" s="1"/>
  <c r="M11" i="16" s="1"/>
  <c r="O25" i="17"/>
  <c r="O15" i="16"/>
  <c r="N25" i="17"/>
  <c r="N15" i="16"/>
  <c r="P25" i="17"/>
  <c r="P15" i="16"/>
  <c r="H25" i="17"/>
  <c r="H15" i="16"/>
  <c r="M25" i="17"/>
  <c r="M15" i="16"/>
  <c r="Q25" i="17"/>
  <c r="Q15" i="16"/>
  <c r="S25" i="17"/>
  <c r="S15" i="16"/>
  <c r="I25" i="17"/>
  <c r="I15" i="16"/>
  <c r="K25" i="17"/>
  <c r="K15" i="16"/>
  <c r="G25" i="17"/>
  <c r="G26" i="17" s="1"/>
  <c r="J25" i="17"/>
  <c r="J15" i="16"/>
  <c r="R25" i="17"/>
  <c r="R15" i="16"/>
  <c r="L25" i="17"/>
  <c r="L15" i="16"/>
  <c r="P11" i="25"/>
  <c r="Q20" i="13"/>
  <c r="P51" i="14"/>
  <c r="P45" i="14"/>
  <c r="P38" i="14"/>
  <c r="P44" i="14"/>
  <c r="P43" i="14"/>
  <c r="P50" i="14"/>
  <c r="P46" i="14"/>
  <c r="P37" i="14"/>
  <c r="O38" i="29"/>
  <c r="O40" i="29" s="1"/>
  <c r="L12" i="28" s="1"/>
  <c r="P58" i="14"/>
  <c r="P66" i="14"/>
  <c r="P64" i="14"/>
  <c r="P59" i="14"/>
  <c r="P67" i="14"/>
  <c r="P65" i="14"/>
  <c r="P71" i="14"/>
  <c r="P72" i="14" s="1"/>
  <c r="P31" i="13"/>
  <c r="G44" i="8" l="1"/>
  <c r="G45" i="8"/>
  <c r="G49" i="8"/>
  <c r="H42" i="8" s="1"/>
  <c r="G56" i="8"/>
  <c r="G58" i="8" s="1"/>
  <c r="G37" i="8" s="1"/>
  <c r="G57" i="8"/>
  <c r="G59" i="8" s="1"/>
  <c r="G38" i="8" s="1"/>
  <c r="F27" i="18" s="1"/>
  <c r="E30" i="17"/>
  <c r="E11" i="18" s="1"/>
  <c r="E15" i="18" s="1"/>
  <c r="F33" i="8"/>
  <c r="F35" i="8" s="1"/>
  <c r="E27" i="16"/>
  <c r="F69" i="8" s="1"/>
  <c r="G98" i="7"/>
  <c r="G14" i="16"/>
  <c r="G16" i="16" s="1"/>
  <c r="G18" i="16" s="1"/>
  <c r="J17" i="27"/>
  <c r="K14" i="27" s="1"/>
  <c r="J14" i="16" s="1"/>
  <c r="I14" i="16"/>
  <c r="I16" i="16" s="1"/>
  <c r="O14" i="22"/>
  <c r="P68" i="14"/>
  <c r="P15" i="29" s="1"/>
  <c r="P61" i="14"/>
  <c r="P14" i="29" s="1"/>
  <c r="P40" i="14"/>
  <c r="P9" i="29" s="1"/>
  <c r="P16" i="29"/>
  <c r="Q21" i="13"/>
  <c r="Q30" i="25"/>
  <c r="Q32" i="25" s="1"/>
  <c r="Q34" i="25"/>
  <c r="Q36" i="25" s="1"/>
  <c r="P8" i="15"/>
  <c r="P12" i="15"/>
  <c r="P10" i="15"/>
  <c r="P9" i="15"/>
  <c r="P11" i="15"/>
  <c r="P13" i="15"/>
  <c r="P52" i="14"/>
  <c r="P47" i="14"/>
  <c r="P10" i="29" s="1"/>
  <c r="F28" i="18" l="1"/>
  <c r="F28" i="17"/>
  <c r="H45" i="8"/>
  <c r="H44" i="8"/>
  <c r="H46" i="8"/>
  <c r="H98" i="7"/>
  <c r="H14" i="16"/>
  <c r="H16" i="16" s="1"/>
  <c r="H18" i="16" s="1"/>
  <c r="F65" i="8"/>
  <c r="E29" i="16"/>
  <c r="E30" i="16" s="1"/>
  <c r="F68" i="8"/>
  <c r="E31" i="17"/>
  <c r="E34" i="16" s="1"/>
  <c r="E37" i="16" s="1"/>
  <c r="F75" i="8"/>
  <c r="E33" i="18"/>
  <c r="E37" i="18" s="1"/>
  <c r="G61" i="8"/>
  <c r="F26" i="18"/>
  <c r="I18" i="16"/>
  <c r="P17" i="29"/>
  <c r="N10" i="17" s="1"/>
  <c r="K17" i="27"/>
  <c r="L14" i="27" s="1"/>
  <c r="K14" i="16" s="1"/>
  <c r="G10" i="18"/>
  <c r="O15" i="22"/>
  <c r="M12" i="18" s="1"/>
  <c r="P74" i="14"/>
  <c r="N18" i="17"/>
  <c r="P28" i="29"/>
  <c r="P27" i="29"/>
  <c r="N17" i="17"/>
  <c r="P11" i="29"/>
  <c r="P12" i="29" s="1"/>
  <c r="P54" i="14"/>
  <c r="P30" i="29"/>
  <c r="N20" i="17"/>
  <c r="N16" i="17"/>
  <c r="P26" i="29"/>
  <c r="P29" i="29"/>
  <c r="N19" i="17"/>
  <c r="Q24" i="13"/>
  <c r="Q23" i="13"/>
  <c r="R18" i="13"/>
  <c r="P25" i="29"/>
  <c r="N15" i="17"/>
  <c r="P15" i="15"/>
  <c r="Q38" i="25"/>
  <c r="Q41" i="25" s="1"/>
  <c r="H49" i="8" l="1"/>
  <c r="I42" i="8" s="1"/>
  <c r="I44" i="8" s="1"/>
  <c r="I46" i="8"/>
  <c r="I45" i="8"/>
  <c r="F36" i="18"/>
  <c r="E10" i="16"/>
  <c r="F27" i="17"/>
  <c r="E39" i="16"/>
  <c r="H54" i="8"/>
  <c r="G32" i="8"/>
  <c r="I98" i="7"/>
  <c r="J16" i="16"/>
  <c r="J18" i="16" s="1"/>
  <c r="L17" i="27"/>
  <c r="K16" i="16"/>
  <c r="K18" i="16" s="1"/>
  <c r="O26" i="16"/>
  <c r="O13" i="18"/>
  <c r="P76" i="14"/>
  <c r="N22" i="17"/>
  <c r="N11" i="17"/>
  <c r="N12" i="17" s="1"/>
  <c r="P19" i="29"/>
  <c r="P32" i="29"/>
  <c r="P35" i="29" s="1"/>
  <c r="P17" i="15"/>
  <c r="M11" i="28" s="1"/>
  <c r="P9" i="22"/>
  <c r="P13" i="22" s="1"/>
  <c r="N22" i="16" s="1"/>
  <c r="N25" i="16" s="1"/>
  <c r="N13" i="28"/>
  <c r="R19" i="13"/>
  <c r="Q15" i="25"/>
  <c r="Q17" i="25" s="1"/>
  <c r="Q39" i="14"/>
  <c r="Q29" i="13"/>
  <c r="Q9" i="25"/>
  <c r="Q25" i="13"/>
  <c r="Q30" i="13"/>
  <c r="Q60" i="14"/>
  <c r="I49" i="8" l="1"/>
  <c r="J42" i="8" s="1"/>
  <c r="J98" i="7"/>
  <c r="G33" i="8"/>
  <c r="G35" i="8" s="1"/>
  <c r="F27" i="16"/>
  <c r="G69" i="8" s="1"/>
  <c r="E13" i="16"/>
  <c r="F73" i="8"/>
  <c r="F67" i="8"/>
  <c r="H57" i="8"/>
  <c r="H56" i="8"/>
  <c r="E39" i="18"/>
  <c r="F29" i="17"/>
  <c r="F29" i="18"/>
  <c r="F31" i="18" s="1"/>
  <c r="M14" i="27"/>
  <c r="P8" i="22"/>
  <c r="P12" i="22" s="1"/>
  <c r="R20" i="13"/>
  <c r="R21" i="13" s="1"/>
  <c r="R35" i="25"/>
  <c r="R31" i="25"/>
  <c r="N24" i="17"/>
  <c r="P78" i="14"/>
  <c r="M10" i="28" s="1"/>
  <c r="Q45" i="14"/>
  <c r="Q51" i="14"/>
  <c r="Q38" i="14"/>
  <c r="Q50" i="14"/>
  <c r="Q37" i="14"/>
  <c r="Q46" i="14"/>
  <c r="Q43" i="14"/>
  <c r="Q44" i="14"/>
  <c r="Q31" i="13"/>
  <c r="Q59" i="14"/>
  <c r="Q67" i="14"/>
  <c r="Q64" i="14"/>
  <c r="Q66" i="14"/>
  <c r="Q58" i="14"/>
  <c r="Q71" i="14"/>
  <c r="Q72" i="14" s="1"/>
  <c r="Q65" i="14"/>
  <c r="Q11" i="25"/>
  <c r="P22" i="29"/>
  <c r="P38" i="29"/>
  <c r="P40" i="29" s="1"/>
  <c r="M12" i="28" s="1"/>
  <c r="J46" i="8" l="1"/>
  <c r="J44" i="8"/>
  <c r="J49" i="8" s="1"/>
  <c r="K42" i="8" s="1"/>
  <c r="J45" i="8"/>
  <c r="G26" i="18"/>
  <c r="H58" i="8"/>
  <c r="H37" i="8" s="1"/>
  <c r="F72" i="8"/>
  <c r="E19" i="16"/>
  <c r="F66" i="8" s="1"/>
  <c r="G65" i="8"/>
  <c r="F29" i="16"/>
  <c r="F30" i="16" s="1"/>
  <c r="G68" i="8"/>
  <c r="F30" i="17"/>
  <c r="F11" i="18" s="1"/>
  <c r="F15" i="18" s="1"/>
  <c r="K98" i="7"/>
  <c r="L14" i="16"/>
  <c r="L16" i="16" s="1"/>
  <c r="L18" i="16" s="1"/>
  <c r="M17" i="27"/>
  <c r="N14" i="27" s="1"/>
  <c r="R34" i="25"/>
  <c r="R36" i="25" s="1"/>
  <c r="R30" i="25"/>
  <c r="R32" i="25" s="1"/>
  <c r="Q52" i="14"/>
  <c r="Q11" i="29" s="1"/>
  <c r="N11" i="16"/>
  <c r="P14" i="22"/>
  <c r="P15" i="22" s="1"/>
  <c r="N12" i="18" s="1"/>
  <c r="R24" i="13"/>
  <c r="S18" i="13"/>
  <c r="R23" i="13"/>
  <c r="Q47" i="14"/>
  <c r="Q10" i="29" s="1"/>
  <c r="Q11" i="15"/>
  <c r="Q10" i="15"/>
  <c r="Q13" i="15"/>
  <c r="Q9" i="15"/>
  <c r="Q12" i="15"/>
  <c r="Q8" i="15"/>
  <c r="Q68" i="14"/>
  <c r="Q15" i="29" s="1"/>
  <c r="Q40" i="14"/>
  <c r="Q9" i="29" s="1"/>
  <c r="Q16" i="29"/>
  <c r="Q61" i="14"/>
  <c r="Q14" i="29" s="1"/>
  <c r="K45" i="8" l="1"/>
  <c r="K44" i="8"/>
  <c r="K46" i="8"/>
  <c r="H59" i="8"/>
  <c r="G28" i="18"/>
  <c r="G28" i="17"/>
  <c r="F31" i="17"/>
  <c r="F34" i="16" s="1"/>
  <c r="F37" i="16" s="1"/>
  <c r="F39" i="16" s="1"/>
  <c r="L98" i="7"/>
  <c r="F33" i="18"/>
  <c r="F37" i="18" s="1"/>
  <c r="G75" i="8"/>
  <c r="E41" i="16"/>
  <c r="E42" i="16"/>
  <c r="N17" i="27"/>
  <c r="O14" i="27" s="1"/>
  <c r="N14" i="16" s="1"/>
  <c r="N16" i="16" s="1"/>
  <c r="N18" i="16" s="1"/>
  <c r="M14" i="16"/>
  <c r="M16" i="16" s="1"/>
  <c r="M18" i="16" s="1"/>
  <c r="Q54" i="14"/>
  <c r="Q17" i="29"/>
  <c r="R38" i="25"/>
  <c r="R41" i="25" s="1"/>
  <c r="O20" i="17"/>
  <c r="Q30" i="29"/>
  <c r="Q74" i="14"/>
  <c r="R15" i="25"/>
  <c r="R17" i="25" s="1"/>
  <c r="R29" i="13"/>
  <c r="R39" i="14"/>
  <c r="Q27" i="29"/>
  <c r="O17" i="17"/>
  <c r="Q12" i="29"/>
  <c r="O11" i="17" s="1"/>
  <c r="S19" i="13"/>
  <c r="O19" i="17"/>
  <c r="Q29" i="29"/>
  <c r="O16" i="17"/>
  <c r="Q26" i="29"/>
  <c r="O18" i="17"/>
  <c r="Q28" i="29"/>
  <c r="O15" i="17"/>
  <c r="Q25" i="29"/>
  <c r="Q15" i="15"/>
  <c r="R9" i="25"/>
  <c r="R60" i="14"/>
  <c r="R25" i="13"/>
  <c r="R30" i="13"/>
  <c r="K49" i="8" l="1"/>
  <c r="L42" i="8" s="1"/>
  <c r="H38" i="8"/>
  <c r="G27" i="18" s="1"/>
  <c r="H61" i="8"/>
  <c r="H32" i="8" s="1"/>
  <c r="G27" i="17"/>
  <c r="F10" i="16"/>
  <c r="F39" i="18" s="1"/>
  <c r="G36" i="18"/>
  <c r="M98" i="7"/>
  <c r="O17" i="27"/>
  <c r="P14" i="27" s="1"/>
  <c r="O14" i="16" s="1"/>
  <c r="O16" i="16" s="1"/>
  <c r="O18" i="16" s="1"/>
  <c r="Q76" i="14"/>
  <c r="Q8" i="22" s="1"/>
  <c r="Q19" i="29"/>
  <c r="Q22" i="29" s="1"/>
  <c r="O10" i="17"/>
  <c r="O12" i="17" s="1"/>
  <c r="S31" i="25"/>
  <c r="S35" i="25"/>
  <c r="P26" i="16"/>
  <c r="P13" i="18"/>
  <c r="O13" i="28"/>
  <c r="O22" i="17"/>
  <c r="R45" i="14"/>
  <c r="R37" i="14"/>
  <c r="R50" i="14"/>
  <c r="R44" i="14"/>
  <c r="R43" i="14"/>
  <c r="R51" i="14"/>
  <c r="R38" i="14"/>
  <c r="R46" i="14"/>
  <c r="R31" i="13"/>
  <c r="R64" i="14"/>
  <c r="R67" i="14"/>
  <c r="R66" i="14"/>
  <c r="R71" i="14"/>
  <c r="R72" i="14" s="1"/>
  <c r="R59" i="14"/>
  <c r="R58" i="14"/>
  <c r="R65" i="14"/>
  <c r="S20" i="13"/>
  <c r="R11" i="25"/>
  <c r="Q17" i="15"/>
  <c r="N11" i="28" s="1"/>
  <c r="Q9" i="22"/>
  <c r="Q13" i="22" s="1"/>
  <c r="O22" i="16" s="1"/>
  <c r="O25" i="16" s="1"/>
  <c r="Q32" i="29"/>
  <c r="Q35" i="29" s="1"/>
  <c r="L45" i="8" l="1"/>
  <c r="L46" i="8"/>
  <c r="L44" i="8"/>
  <c r="L49" i="8" s="1"/>
  <c r="M42" i="8" s="1"/>
  <c r="M45" i="8" s="1"/>
  <c r="M44" i="8"/>
  <c r="N98" i="7"/>
  <c r="G73" i="8"/>
  <c r="F13" i="16"/>
  <c r="G67" i="8"/>
  <c r="G29" i="17"/>
  <c r="G29" i="18"/>
  <c r="P17" i="27"/>
  <c r="Q14" i="27" s="1"/>
  <c r="P14" i="16" s="1"/>
  <c r="P16" i="16" s="1"/>
  <c r="P18" i="16" s="1"/>
  <c r="Q78" i="14"/>
  <c r="N10" i="28" s="1"/>
  <c r="O24" i="17"/>
  <c r="R61" i="14"/>
  <c r="R14" i="29" s="1"/>
  <c r="R47" i="14"/>
  <c r="R10" i="29" s="1"/>
  <c r="Q12" i="22"/>
  <c r="R16" i="29"/>
  <c r="R68" i="14"/>
  <c r="R15" i="29" s="1"/>
  <c r="S21" i="13"/>
  <c r="S30" i="25"/>
  <c r="S32" i="25" s="1"/>
  <c r="S34" i="25"/>
  <c r="S36" i="25" s="1"/>
  <c r="R52" i="14"/>
  <c r="R40" i="14"/>
  <c r="R9" i="29" s="1"/>
  <c r="Q38" i="29"/>
  <c r="Q40" i="29" s="1"/>
  <c r="N12" i="28" s="1"/>
  <c r="R11" i="15"/>
  <c r="R9" i="15"/>
  <c r="R12" i="15"/>
  <c r="R10" i="15"/>
  <c r="R8" i="15"/>
  <c r="R13" i="15"/>
  <c r="M46" i="8" l="1"/>
  <c r="M49" i="8"/>
  <c r="N42" i="8" s="1"/>
  <c r="N46" i="8" s="1"/>
  <c r="F19" i="16"/>
  <c r="G66" i="8" s="1"/>
  <c r="G72" i="8"/>
  <c r="O98" i="7"/>
  <c r="Q17" i="27"/>
  <c r="R14" i="27" s="1"/>
  <c r="Q14" i="16" s="1"/>
  <c r="Q16" i="16" s="1"/>
  <c r="Q18" i="16" s="1"/>
  <c r="R17" i="29"/>
  <c r="P10" i="17" s="1"/>
  <c r="R74" i="14"/>
  <c r="R26" i="29"/>
  <c r="P16" i="17"/>
  <c r="R28" i="29"/>
  <c r="P18" i="17"/>
  <c r="S38" i="25"/>
  <c r="S41" i="25" s="1"/>
  <c r="P15" i="17"/>
  <c r="R25" i="29"/>
  <c r="R15" i="15"/>
  <c r="P17" i="17"/>
  <c r="R27" i="29"/>
  <c r="S23" i="13"/>
  <c r="S24" i="13"/>
  <c r="T18" i="13"/>
  <c r="P19" i="17"/>
  <c r="R29" i="29"/>
  <c r="R11" i="29"/>
  <c r="R12" i="29" s="1"/>
  <c r="P11" i="17" s="1"/>
  <c r="R54" i="14"/>
  <c r="O11" i="16"/>
  <c r="Q14" i="22"/>
  <c r="R30" i="29"/>
  <c r="P20" i="17"/>
  <c r="N44" i="8" l="1"/>
  <c r="N49" i="8" s="1"/>
  <c r="O42" i="8" s="1"/>
  <c r="O46" i="8" s="1"/>
  <c r="N45" i="8"/>
  <c r="O45" i="8"/>
  <c r="O44" i="8"/>
  <c r="O49" i="8" s="1"/>
  <c r="P42" i="8" s="1"/>
  <c r="P46" i="8" s="1"/>
  <c r="R76" i="14"/>
  <c r="R8" i="22" s="1"/>
  <c r="P98" i="7"/>
  <c r="F42" i="16"/>
  <c r="F41" i="16"/>
  <c r="R17" i="27"/>
  <c r="S14" i="27" s="1"/>
  <c r="R14" i="16" s="1"/>
  <c r="R16" i="16" s="1"/>
  <c r="R18" i="16" s="1"/>
  <c r="Q26" i="16"/>
  <c r="Q13" i="18"/>
  <c r="R32" i="29"/>
  <c r="R35" i="29" s="1"/>
  <c r="Q15" i="22"/>
  <c r="O12" i="18" s="1"/>
  <c r="R17" i="15"/>
  <c r="O11" i="28" s="1"/>
  <c r="R9" i="22"/>
  <c r="R13" i="22" s="1"/>
  <c r="P22" i="16" s="1"/>
  <c r="P25" i="16" s="1"/>
  <c r="P13" i="28"/>
  <c r="S9" i="25"/>
  <c r="S60" i="14"/>
  <c r="S30" i="13"/>
  <c r="S25" i="13"/>
  <c r="S15" i="25"/>
  <c r="S17" i="25" s="1"/>
  <c r="S29" i="13"/>
  <c r="S39" i="14"/>
  <c r="P22" i="17"/>
  <c r="T19" i="13"/>
  <c r="P12" i="17"/>
  <c r="R19" i="29"/>
  <c r="P45" i="8" l="1"/>
  <c r="P44" i="8"/>
  <c r="P49" i="8" s="1"/>
  <c r="Q47" i="8" s="1"/>
  <c r="R78" i="14"/>
  <c r="O10" i="28" s="1"/>
  <c r="Q98" i="7"/>
  <c r="S17" i="27"/>
  <c r="T14" i="27" s="1"/>
  <c r="S14" i="16" s="1"/>
  <c r="S16" i="16" s="1"/>
  <c r="S18" i="16" s="1"/>
  <c r="P24" i="17"/>
  <c r="T35" i="25"/>
  <c r="T31" i="25"/>
  <c r="S45" i="14"/>
  <c r="S38" i="14"/>
  <c r="S44" i="14"/>
  <c r="S43" i="14"/>
  <c r="S51" i="14"/>
  <c r="S50" i="14"/>
  <c r="S46" i="14"/>
  <c r="S37" i="14"/>
  <c r="R12" i="22"/>
  <c r="R22" i="29"/>
  <c r="R38" i="29"/>
  <c r="R40" i="29" s="1"/>
  <c r="O12" i="28" s="1"/>
  <c r="S31" i="13"/>
  <c r="S67" i="14"/>
  <c r="S58" i="14"/>
  <c r="S66" i="14"/>
  <c r="S71" i="14"/>
  <c r="S72" i="14" s="1"/>
  <c r="S65" i="14"/>
  <c r="S59" i="14"/>
  <c r="S64" i="14"/>
  <c r="S11" i="25"/>
  <c r="T20" i="13"/>
  <c r="Q42" i="8" l="1"/>
  <c r="Q46" i="8" s="1"/>
  <c r="R98" i="7"/>
  <c r="T17" i="27"/>
  <c r="S68" i="14"/>
  <c r="S15" i="29" s="1"/>
  <c r="S40" i="14"/>
  <c r="S9" i="29" s="1"/>
  <c r="T21" i="13"/>
  <c r="T30" i="25"/>
  <c r="T32" i="25" s="1"/>
  <c r="T34" i="25"/>
  <c r="T36" i="25" s="1"/>
  <c r="S47" i="14"/>
  <c r="S10" i="29" s="1"/>
  <c r="R14" i="22"/>
  <c r="P11" i="16"/>
  <c r="S52" i="14"/>
  <c r="S16" i="29"/>
  <c r="S61" i="14"/>
  <c r="S14" i="29" s="1"/>
  <c r="S11" i="15"/>
  <c r="S8" i="15"/>
  <c r="S13" i="15"/>
  <c r="S12" i="15"/>
  <c r="S10" i="15"/>
  <c r="S9" i="15"/>
  <c r="I26" i="23"/>
  <c r="L26" i="23"/>
  <c r="K26" i="23"/>
  <c r="J26" i="23"/>
  <c r="M26" i="23"/>
  <c r="H26" i="23"/>
  <c r="Q45" i="8" l="1"/>
  <c r="Q44" i="8"/>
  <c r="Q49" i="8" s="1"/>
  <c r="R42" i="8" s="1"/>
  <c r="R46" i="8" s="1"/>
  <c r="S17" i="29"/>
  <c r="Q10" i="17" s="1"/>
  <c r="R15" i="22"/>
  <c r="P12" i="18" s="1"/>
  <c r="Q20" i="17"/>
  <c r="S30" i="29"/>
  <c r="Q17" i="17"/>
  <c r="S27" i="29"/>
  <c r="T23" i="13"/>
  <c r="T24" i="13"/>
  <c r="U18" i="13"/>
  <c r="Q19" i="17"/>
  <c r="S29" i="29"/>
  <c r="S26" i="29"/>
  <c r="Q16" i="17"/>
  <c r="T38" i="25"/>
  <c r="T41" i="25" s="1"/>
  <c r="Q15" i="17"/>
  <c r="S25" i="29"/>
  <c r="S15" i="15"/>
  <c r="S28" i="29"/>
  <c r="Q18" i="17"/>
  <c r="S74" i="14"/>
  <c r="S11" i="29"/>
  <c r="S12" i="29" s="1"/>
  <c r="S54" i="14"/>
  <c r="I27" i="23"/>
  <c r="H27" i="23"/>
  <c r="L27" i="23"/>
  <c r="K27" i="23"/>
  <c r="M27" i="23"/>
  <c r="J27" i="23"/>
  <c r="R44" i="8" l="1"/>
  <c r="R49" i="8" s="1"/>
  <c r="S42" i="8" s="1"/>
  <c r="S45" i="8" s="1"/>
  <c r="R45" i="8"/>
  <c r="R26" i="16"/>
  <c r="R13" i="18"/>
  <c r="Q11" i="17"/>
  <c r="Q12" i="17" s="1"/>
  <c r="S19" i="29"/>
  <c r="T9" i="25"/>
  <c r="T30" i="13"/>
  <c r="T25" i="13"/>
  <c r="T60" i="14"/>
  <c r="S32" i="29"/>
  <c r="S35" i="29" s="1"/>
  <c r="Q22" i="17"/>
  <c r="U19" i="13"/>
  <c r="S9" i="22"/>
  <c r="S13" i="22" s="1"/>
  <c r="Q22" i="16" s="1"/>
  <c r="Q25" i="16" s="1"/>
  <c r="S17" i="15"/>
  <c r="P11" i="28" s="1"/>
  <c r="T15" i="25"/>
  <c r="T17" i="25" s="1"/>
  <c r="T29" i="13"/>
  <c r="T39" i="14"/>
  <c r="S76" i="14"/>
  <c r="S8" i="22" s="1"/>
  <c r="Q13" i="28"/>
  <c r="S46" i="8" l="1"/>
  <c r="S44" i="8"/>
  <c r="U31" i="25"/>
  <c r="U35" i="25"/>
  <c r="Q24" i="17"/>
  <c r="S78" i="14"/>
  <c r="P10" i="28" s="1"/>
  <c r="T50" i="14"/>
  <c r="T37" i="14"/>
  <c r="T38" i="14"/>
  <c r="T51" i="14"/>
  <c r="T46" i="14"/>
  <c r="T44" i="14"/>
  <c r="T45" i="14"/>
  <c r="T43" i="14"/>
  <c r="T31" i="13"/>
  <c r="T8" i="15" s="1"/>
  <c r="T66" i="14"/>
  <c r="T59" i="14"/>
  <c r="T71" i="14"/>
  <c r="T72" i="14" s="1"/>
  <c r="T64" i="14"/>
  <c r="T58" i="14"/>
  <c r="T65" i="14"/>
  <c r="T67" i="14"/>
  <c r="T11" i="25"/>
  <c r="S22" i="29"/>
  <c r="S38" i="29"/>
  <c r="S40" i="29" s="1"/>
  <c r="P12" i="28" s="1"/>
  <c r="U20" i="13"/>
  <c r="S49" i="8" l="1"/>
  <c r="T42" i="8" s="1"/>
  <c r="T46" i="8" s="1"/>
  <c r="T61" i="14"/>
  <c r="T14" i="29" s="1"/>
  <c r="T47" i="14"/>
  <c r="T10" i="29" s="1"/>
  <c r="T52" i="14"/>
  <c r="T11" i="29" s="1"/>
  <c r="T40" i="14"/>
  <c r="T9" i="29" s="1"/>
  <c r="T16" i="29"/>
  <c r="T11" i="15"/>
  <c r="T10" i="15"/>
  <c r="T9" i="15"/>
  <c r="T13" i="15"/>
  <c r="T12" i="15"/>
  <c r="T68" i="14"/>
  <c r="T15" i="29" s="1"/>
  <c r="U21" i="13"/>
  <c r="U30" i="25"/>
  <c r="U32" i="25" s="1"/>
  <c r="U34" i="25"/>
  <c r="U36" i="25" s="1"/>
  <c r="S12" i="22"/>
  <c r="T44" i="8" l="1"/>
  <c r="T49" i="8" s="1"/>
  <c r="T45" i="8"/>
  <c r="T74" i="14"/>
  <c r="U38" i="25"/>
  <c r="U41" i="25" s="1"/>
  <c r="T17" i="29"/>
  <c r="R10" i="17" s="1"/>
  <c r="T54" i="14"/>
  <c r="S14" i="22"/>
  <c r="Q11" i="16"/>
  <c r="R19" i="17"/>
  <c r="T29" i="29"/>
  <c r="R18" i="17"/>
  <c r="T28" i="29"/>
  <c r="T30" i="29"/>
  <c r="R20" i="17"/>
  <c r="T25" i="29"/>
  <c r="R15" i="17"/>
  <c r="T15" i="15"/>
  <c r="U23" i="13"/>
  <c r="U24" i="13"/>
  <c r="R16" i="17"/>
  <c r="T26" i="29"/>
  <c r="R17" i="17"/>
  <c r="T27" i="29"/>
  <c r="T12" i="29"/>
  <c r="R11" i="17" s="1"/>
  <c r="S26" i="16" l="1"/>
  <c r="S13" i="18"/>
  <c r="T76" i="14"/>
  <c r="R13" i="28"/>
  <c r="S15" i="22"/>
  <c r="Q12" i="18" s="1"/>
  <c r="U15" i="25"/>
  <c r="U17" i="25" s="1"/>
  <c r="U29" i="13"/>
  <c r="U39" i="14"/>
  <c r="U9" i="25"/>
  <c r="U60" i="14"/>
  <c r="U30" i="13"/>
  <c r="U25" i="13"/>
  <c r="T9" i="22"/>
  <c r="T13" i="22" s="1"/>
  <c r="R22" i="16" s="1"/>
  <c r="R25" i="16" s="1"/>
  <c r="T17" i="15"/>
  <c r="Q11" i="28" s="1"/>
  <c r="R22" i="17"/>
  <c r="T32" i="29"/>
  <c r="T35" i="29" s="1"/>
  <c r="R12" i="17"/>
  <c r="T19" i="29"/>
  <c r="R24" i="17" l="1"/>
  <c r="T78" i="14"/>
  <c r="Q10" i="28" s="1"/>
  <c r="T8" i="22"/>
  <c r="T12" i="22" s="1"/>
  <c r="R11" i="16" s="1"/>
  <c r="T22" i="29"/>
  <c r="T38" i="29"/>
  <c r="U59" i="14"/>
  <c r="U71" i="14"/>
  <c r="U72" i="14" s="1"/>
  <c r="U66" i="14"/>
  <c r="U64" i="14"/>
  <c r="U31" i="13"/>
  <c r="U67" i="14"/>
  <c r="U65" i="14"/>
  <c r="U58" i="14"/>
  <c r="U11" i="25"/>
  <c r="U44" i="14"/>
  <c r="U38" i="14"/>
  <c r="U37" i="14"/>
  <c r="U50" i="14"/>
  <c r="U46" i="14"/>
  <c r="U51" i="14"/>
  <c r="U45" i="14"/>
  <c r="U43" i="14"/>
  <c r="T14" i="22" l="1"/>
  <c r="T15" i="22" s="1"/>
  <c r="R12" i="18" s="1"/>
  <c r="U8" i="15"/>
  <c r="U13" i="15"/>
  <c r="U12" i="15"/>
  <c r="U11" i="15"/>
  <c r="U10" i="15"/>
  <c r="U9" i="15"/>
  <c r="U61" i="14"/>
  <c r="U14" i="29" s="1"/>
  <c r="U52" i="14"/>
  <c r="U11" i="29" s="1"/>
  <c r="U40" i="14"/>
  <c r="U16" i="29"/>
  <c r="T40" i="29"/>
  <c r="Q12" i="28" s="1"/>
  <c r="U68" i="14"/>
  <c r="U15" i="29" s="1"/>
  <c r="U47" i="14"/>
  <c r="U10" i="29" s="1"/>
  <c r="U74" i="14" l="1"/>
  <c r="U17" i="29"/>
  <c r="S10" i="17" s="1"/>
  <c r="S20" i="17"/>
  <c r="U30" i="29"/>
  <c r="S16" i="17"/>
  <c r="U26" i="29"/>
  <c r="S19" i="17"/>
  <c r="U29" i="29"/>
  <c r="U25" i="29"/>
  <c r="S15" i="17"/>
  <c r="U15" i="15"/>
  <c r="S18" i="17"/>
  <c r="U28" i="29"/>
  <c r="U27" i="29"/>
  <c r="S17" i="17"/>
  <c r="U9" i="29"/>
  <c r="U12" i="29" s="1"/>
  <c r="U54" i="14"/>
  <c r="U76" i="14" l="1"/>
  <c r="U8" i="22" s="1"/>
  <c r="S11" i="17"/>
  <c r="S12" i="17" s="1"/>
  <c r="U19" i="29"/>
  <c r="U22" i="29" s="1"/>
  <c r="S22" i="17"/>
  <c r="U32" i="29"/>
  <c r="U9" i="22"/>
  <c r="U13" i="22" s="1"/>
  <c r="S22" i="16" s="1"/>
  <c r="S25" i="16" s="1"/>
  <c r="U17" i="15"/>
  <c r="U78" i="14" l="1"/>
  <c r="R10" i="28" s="1"/>
  <c r="S24" i="17"/>
  <c r="U38" i="29"/>
  <c r="U40" i="29" s="1"/>
  <c r="R12" i="28" s="1"/>
  <c r="U35" i="29"/>
  <c r="U12" i="22"/>
  <c r="R11" i="28"/>
  <c r="U14" i="22" l="1"/>
  <c r="S11" i="16"/>
  <c r="K30" i="23"/>
  <c r="H30" i="23"/>
  <c r="L30" i="23"/>
  <c r="M30" i="23"/>
  <c r="J30" i="23"/>
  <c r="I30" i="23"/>
  <c r="U15" i="22" l="1"/>
  <c r="S12" i="18" s="1"/>
  <c r="L31" i="23"/>
  <c r="H19" i="23"/>
  <c r="J19" i="23"/>
  <c r="L32" i="23"/>
  <c r="M31" i="23"/>
  <c r="I34" i="23"/>
  <c r="M19" i="23"/>
  <c r="I33" i="23"/>
  <c r="L34" i="23"/>
  <c r="I31" i="23"/>
  <c r="K34" i="23"/>
  <c r="L19" i="23"/>
  <c r="J31" i="23"/>
  <c r="J33" i="23"/>
  <c r="H34" i="23"/>
  <c r="K31" i="23"/>
  <c r="J29" i="23"/>
  <c r="I32" i="23"/>
  <c r="J34" i="23"/>
  <c r="K29" i="23"/>
  <c r="H29" i="23"/>
  <c r="K32" i="23"/>
  <c r="M32" i="23"/>
  <c r="H32" i="23"/>
  <c r="H31" i="23"/>
  <c r="L29" i="23"/>
  <c r="I29" i="23"/>
  <c r="M29" i="23"/>
  <c r="I19" i="23"/>
  <c r="H33" i="23"/>
  <c r="K33" i="23"/>
  <c r="M33" i="23"/>
  <c r="M34" i="23"/>
  <c r="L33" i="23"/>
  <c r="J32" i="23"/>
  <c r="K19" i="23"/>
  <c r="I54" i="8" l="1"/>
  <c r="H33" i="8"/>
  <c r="H35" i="8" s="1"/>
  <c r="G31" i="18"/>
  <c r="I57" i="8" l="1"/>
  <c r="I56" i="8"/>
  <c r="H26" i="18" s="1"/>
  <c r="G27" i="16"/>
  <c r="H69" i="8" s="1"/>
  <c r="I58" i="8" l="1"/>
  <c r="I37" i="8" s="1"/>
  <c r="H68" i="8"/>
  <c r="H65" i="8"/>
  <c r="G29" i="16"/>
  <c r="G30" i="16" s="1"/>
  <c r="G30" i="17"/>
  <c r="G31" i="17" s="1"/>
  <c r="G34" i="16" s="1"/>
  <c r="G37" i="16" s="1"/>
  <c r="I59" i="8" l="1"/>
  <c r="I61" i="8" s="1"/>
  <c r="H28" i="18"/>
  <c r="H28" i="17"/>
  <c r="G11" i="18"/>
  <c r="G15" i="18" s="1"/>
  <c r="G33" i="18" s="1"/>
  <c r="G37" i="18" s="1"/>
  <c r="I38" i="8" l="1"/>
  <c r="H27" i="18" s="1"/>
  <c r="I32" i="8"/>
  <c r="G10" i="16"/>
  <c r="H27" i="17"/>
  <c r="G39" i="16"/>
  <c r="H75" i="8"/>
  <c r="H27" i="16" l="1"/>
  <c r="I33" i="8"/>
  <c r="I35" i="8" s="1"/>
  <c r="J54" i="8"/>
  <c r="J56" i="8" s="1"/>
  <c r="H29" i="18"/>
  <c r="H31" i="18" s="1"/>
  <c r="H36" i="18"/>
  <c r="I65" i="8" l="1"/>
  <c r="I69" i="8"/>
  <c r="J57" i="8"/>
  <c r="H29" i="16"/>
  <c r="H30" i="16" s="1"/>
  <c r="J58" i="8"/>
  <c r="I68" i="8"/>
  <c r="H10" i="18"/>
  <c r="H26" i="17"/>
  <c r="H29" i="17" s="1"/>
  <c r="G13" i="16"/>
  <c r="H73" i="8"/>
  <c r="H67" i="8"/>
  <c r="G39" i="18"/>
  <c r="J59" i="8" l="1"/>
  <c r="J38" i="8" s="1"/>
  <c r="I27" i="18" s="1"/>
  <c r="J37" i="8"/>
  <c r="I28" i="18" s="1"/>
  <c r="H30" i="17"/>
  <c r="H11" i="18" s="1"/>
  <c r="H15" i="18" s="1"/>
  <c r="G19" i="16"/>
  <c r="H66" i="8" s="1"/>
  <c r="H72" i="8"/>
  <c r="J61" i="8" l="1"/>
  <c r="J32" i="8" s="1"/>
  <c r="J33" i="8" s="1"/>
  <c r="J35" i="8" s="1"/>
  <c r="I28" i="17"/>
  <c r="G41" i="16"/>
  <c r="G42" i="16"/>
  <c r="H33" i="18"/>
  <c r="H37" i="18" s="1"/>
  <c r="I27" i="17" s="1"/>
  <c r="I75" i="8"/>
  <c r="H31" i="17"/>
  <c r="K54" i="8" l="1"/>
  <c r="K57" i="8" s="1"/>
  <c r="I27" i="16"/>
  <c r="I29" i="18"/>
  <c r="I31" i="18" s="1"/>
  <c r="H34" i="16"/>
  <c r="H37" i="16" s="1"/>
  <c r="I36" i="18"/>
  <c r="H10" i="16"/>
  <c r="J65" i="8" l="1"/>
  <c r="J69" i="8"/>
  <c r="I29" i="16"/>
  <c r="I30" i="16" s="1"/>
  <c r="K56" i="8"/>
  <c r="K58" i="8" s="1"/>
  <c r="K59" i="8" s="1"/>
  <c r="K38" i="8" s="1"/>
  <c r="H39" i="16"/>
  <c r="I73" i="8"/>
  <c r="I67" i="8"/>
  <c r="H39" i="18"/>
  <c r="H13" i="16"/>
  <c r="K37" i="8" l="1"/>
  <c r="J28" i="18" s="1"/>
  <c r="K61" i="8"/>
  <c r="K32" i="8" s="1"/>
  <c r="J27" i="18"/>
  <c r="H19" i="16"/>
  <c r="I72" i="8"/>
  <c r="I10" i="18"/>
  <c r="I26" i="17"/>
  <c r="I29" i="17" s="1"/>
  <c r="J68" i="8"/>
  <c r="H42" i="16" l="1"/>
  <c r="I66" i="8"/>
  <c r="J28" i="17"/>
  <c r="K33" i="8"/>
  <c r="K35" i="8" s="1"/>
  <c r="J27" i="16"/>
  <c r="K69" i="8" s="1"/>
  <c r="L54" i="8"/>
  <c r="I30" i="17"/>
  <c r="I11" i="18" s="1"/>
  <c r="I15" i="18" s="1"/>
  <c r="H41" i="16"/>
  <c r="L56" i="8" l="1"/>
  <c r="L58" i="8" s="1"/>
  <c r="L37" i="8" s="1"/>
  <c r="L57" i="8"/>
  <c r="J29" i="16"/>
  <c r="J30" i="16" s="1"/>
  <c r="K65" i="8"/>
  <c r="J75" i="8"/>
  <c r="I33" i="18"/>
  <c r="I37" i="18" s="1"/>
  <c r="J27" i="17" s="1"/>
  <c r="I31" i="17"/>
  <c r="I34" i="16" s="1"/>
  <c r="I37" i="16" s="1"/>
  <c r="L59" i="8" l="1"/>
  <c r="K28" i="18"/>
  <c r="K28" i="17"/>
  <c r="J29" i="18"/>
  <c r="J31" i="18" s="1"/>
  <c r="I39" i="16"/>
  <c r="J36" i="18"/>
  <c r="I10" i="16"/>
  <c r="I39" i="18" s="1"/>
  <c r="L38" i="8" l="1"/>
  <c r="K27" i="18" s="1"/>
  <c r="L61" i="8"/>
  <c r="M54" i="8" s="1"/>
  <c r="M57" i="8" s="1"/>
  <c r="J73" i="8"/>
  <c r="I13" i="16"/>
  <c r="J67" i="8"/>
  <c r="M56" i="8" l="1"/>
  <c r="M58" i="8" s="1"/>
  <c r="M37" i="8" s="1"/>
  <c r="L28" i="18" s="1"/>
  <c r="L32" i="8"/>
  <c r="K27" i="16" s="1"/>
  <c r="I19" i="16"/>
  <c r="J66" i="8" s="1"/>
  <c r="J72" i="8"/>
  <c r="J10" i="18"/>
  <c r="J26" i="17"/>
  <c r="J29" i="17" s="1"/>
  <c r="K68" i="8"/>
  <c r="L65" i="8" l="1"/>
  <c r="L69" i="8"/>
  <c r="K29" i="16"/>
  <c r="K30" i="16" s="1"/>
  <c r="L28" i="17"/>
  <c r="M59" i="8"/>
  <c r="M61" i="8" s="1"/>
  <c r="L33" i="8"/>
  <c r="L35" i="8" s="1"/>
  <c r="J30" i="17"/>
  <c r="J11" i="18" s="1"/>
  <c r="J15" i="18" s="1"/>
  <c r="I42" i="16"/>
  <c r="I41" i="16"/>
  <c r="N54" i="8" l="1"/>
  <c r="N56" i="8" s="1"/>
  <c r="M32" i="8"/>
  <c r="M33" i="8" s="1"/>
  <c r="M35" i="8" s="1"/>
  <c r="M38" i="8"/>
  <c r="L27" i="18" s="1"/>
  <c r="J31" i="17"/>
  <c r="J34" i="16" s="1"/>
  <c r="J37" i="16" s="1"/>
  <c r="J33" i="18"/>
  <c r="J37" i="18" s="1"/>
  <c r="K27" i="17" s="1"/>
  <c r="K75" i="8"/>
  <c r="N57" i="8" l="1"/>
  <c r="L27" i="16"/>
  <c r="N58" i="8"/>
  <c r="K29" i="18"/>
  <c r="K31" i="18" s="1"/>
  <c r="J39" i="16"/>
  <c r="J10" i="16"/>
  <c r="J39" i="18" s="1"/>
  <c r="K36" i="18"/>
  <c r="M65" i="8" l="1"/>
  <c r="M69" i="8"/>
  <c r="N59" i="8"/>
  <c r="N38" i="8" s="1"/>
  <c r="M27" i="18" s="1"/>
  <c r="L29" i="16"/>
  <c r="L30" i="16" s="1"/>
  <c r="N37" i="8"/>
  <c r="K73" i="8"/>
  <c r="J13" i="16"/>
  <c r="K67" i="8"/>
  <c r="N61" i="8" l="1"/>
  <c r="N32" i="8" s="1"/>
  <c r="M28" i="18"/>
  <c r="M28" i="17"/>
  <c r="J19" i="16"/>
  <c r="K66" i="8" s="1"/>
  <c r="K72" i="8"/>
  <c r="K10" i="18"/>
  <c r="K26" i="17"/>
  <c r="K29" i="17" s="1"/>
  <c r="L68" i="8"/>
  <c r="O54" i="8" l="1"/>
  <c r="O56" i="8" s="1"/>
  <c r="N33" i="8"/>
  <c r="N35" i="8" s="1"/>
  <c r="M27" i="16"/>
  <c r="N69" i="8" s="1"/>
  <c r="K30" i="17"/>
  <c r="K11" i="18" s="1"/>
  <c r="K15" i="18" s="1"/>
  <c r="J42" i="16"/>
  <c r="J41" i="16"/>
  <c r="O57" i="8" l="1"/>
  <c r="M29" i="16"/>
  <c r="M30" i="16" s="1"/>
  <c r="N65" i="8"/>
  <c r="O58" i="8"/>
  <c r="K31" i="17"/>
  <c r="K34" i="16" s="1"/>
  <c r="K37" i="16" s="1"/>
  <c r="K33" i="18"/>
  <c r="K37" i="18" s="1"/>
  <c r="L27" i="17" s="1"/>
  <c r="L75" i="8"/>
  <c r="O59" i="8" l="1"/>
  <c r="O38" i="8" s="1"/>
  <c r="N27" i="18" s="1"/>
  <c r="O37" i="8"/>
  <c r="L29" i="18"/>
  <c r="L31" i="18" s="1"/>
  <c r="K39" i="16"/>
  <c r="L36" i="18"/>
  <c r="K10" i="16"/>
  <c r="K39" i="18" s="1"/>
  <c r="O61" i="8" l="1"/>
  <c r="N28" i="18"/>
  <c r="N28" i="17"/>
  <c r="K13" i="16"/>
  <c r="L67" i="8"/>
  <c r="L73" i="8"/>
  <c r="P54" i="8" l="1"/>
  <c r="O32" i="8"/>
  <c r="L72" i="8"/>
  <c r="K19" i="16"/>
  <c r="L66" i="8" s="1"/>
  <c r="L10" i="18"/>
  <c r="L26" i="17"/>
  <c r="L29" i="17" s="1"/>
  <c r="M68" i="8"/>
  <c r="O33" i="8" l="1"/>
  <c r="O35" i="8" s="1"/>
  <c r="N27" i="16"/>
  <c r="O69" i="8" s="1"/>
  <c r="P57" i="8"/>
  <c r="P56" i="8"/>
  <c r="K42" i="16"/>
  <c r="K41" i="16"/>
  <c r="L30" i="17"/>
  <c r="L11" i="18" s="1"/>
  <c r="L15" i="18" s="1"/>
  <c r="P58" i="8" l="1"/>
  <c r="P37" i="8" s="1"/>
  <c r="N29" i="16"/>
  <c r="N30" i="16" s="1"/>
  <c r="O65" i="8"/>
  <c r="M75" i="8"/>
  <c r="L33" i="18"/>
  <c r="L37" i="18" s="1"/>
  <c r="M27" i="17" s="1"/>
  <c r="L31" i="17"/>
  <c r="L34" i="16" s="1"/>
  <c r="L37" i="16" s="1"/>
  <c r="P59" i="8" l="1"/>
  <c r="O28" i="18"/>
  <c r="O28" i="17"/>
  <c r="M29" i="18"/>
  <c r="M31" i="18" s="1"/>
  <c r="L39" i="16"/>
  <c r="L10" i="16"/>
  <c r="L39" i="18" s="1"/>
  <c r="M36" i="18"/>
  <c r="P61" i="8" l="1"/>
  <c r="P38" i="8"/>
  <c r="O27" i="18" s="1"/>
  <c r="M73" i="8"/>
  <c r="L13" i="16"/>
  <c r="M67" i="8"/>
  <c r="P32" i="8" l="1"/>
  <c r="Q54" i="8"/>
  <c r="M10" i="18"/>
  <c r="M26" i="17"/>
  <c r="M29" i="17" s="1"/>
  <c r="N68" i="8"/>
  <c r="M72" i="8"/>
  <c r="L19" i="16"/>
  <c r="M66" i="8" s="1"/>
  <c r="Q57" i="8" l="1"/>
  <c r="Q56" i="8"/>
  <c r="Q58" i="8" s="1"/>
  <c r="Q37" i="8" s="1"/>
  <c r="P33" i="8"/>
  <c r="P35" i="8" s="1"/>
  <c r="O27" i="16"/>
  <c r="P69" i="8" s="1"/>
  <c r="L42" i="16"/>
  <c r="L41" i="16"/>
  <c r="M30" i="17"/>
  <c r="M11" i="18" s="1"/>
  <c r="M15" i="18" s="1"/>
  <c r="O29" i="16" l="1"/>
  <c r="O30" i="16" s="1"/>
  <c r="P65" i="8"/>
  <c r="Q59" i="8"/>
  <c r="P28" i="18"/>
  <c r="P28" i="17"/>
  <c r="M31" i="17"/>
  <c r="M34" i="16" s="1"/>
  <c r="M37" i="16" s="1"/>
  <c r="N75" i="8"/>
  <c r="M33" i="18"/>
  <c r="M37" i="18" s="1"/>
  <c r="N27" i="17" s="1"/>
  <c r="Q38" i="8" l="1"/>
  <c r="P27" i="18" s="1"/>
  <c r="Q61" i="8"/>
  <c r="R54" i="8" s="1"/>
  <c r="N29" i="18"/>
  <c r="N31" i="18" s="1"/>
  <c r="M39" i="16"/>
  <c r="M10" i="16"/>
  <c r="M39" i="18" s="1"/>
  <c r="N36" i="18"/>
  <c r="Q32" i="8" l="1"/>
  <c r="P27" i="16" s="1"/>
  <c r="Q69" i="8" s="1"/>
  <c r="R56" i="8"/>
  <c r="R57" i="8"/>
  <c r="N67" i="8"/>
  <c r="N73" i="8"/>
  <c r="M13" i="16"/>
  <c r="Q33" i="8" l="1"/>
  <c r="Q35" i="8" s="1"/>
  <c r="R58" i="8"/>
  <c r="R59" i="8" s="1"/>
  <c r="R38" i="8" s="1"/>
  <c r="P29" i="16"/>
  <c r="P30" i="16" s="1"/>
  <c r="Q65" i="8"/>
  <c r="N26" i="17"/>
  <c r="N29" i="17" s="1"/>
  <c r="N10" i="18"/>
  <c r="O68" i="8"/>
  <c r="M19" i="16"/>
  <c r="N66" i="8" s="1"/>
  <c r="N72" i="8"/>
  <c r="R61" i="8" l="1"/>
  <c r="Q27" i="18"/>
  <c r="R37" i="8"/>
  <c r="M42" i="16"/>
  <c r="M41" i="16"/>
  <c r="N30" i="17"/>
  <c r="N11" i="18" s="1"/>
  <c r="N15" i="18" s="1"/>
  <c r="Q28" i="17" l="1"/>
  <c r="Q28" i="18"/>
  <c r="S54" i="8"/>
  <c r="R32" i="8"/>
  <c r="N31" i="17"/>
  <c r="N34" i="16" s="1"/>
  <c r="N37" i="16" s="1"/>
  <c r="O75" i="8"/>
  <c r="N33" i="18"/>
  <c r="N37" i="18" s="1"/>
  <c r="O27" i="17" s="1"/>
  <c r="Q27" i="16" l="1"/>
  <c r="R69" i="8" s="1"/>
  <c r="R33" i="8"/>
  <c r="R35" i="8" s="1"/>
  <c r="S56" i="8"/>
  <c r="S57" i="8"/>
  <c r="O29" i="18"/>
  <c r="O31" i="18" s="1"/>
  <c r="N39" i="16"/>
  <c r="N10" i="16"/>
  <c r="N39" i="18" s="1"/>
  <c r="O36" i="18"/>
  <c r="S58" i="8" l="1"/>
  <c r="S37" i="8" s="1"/>
  <c r="R65" i="8"/>
  <c r="Q29" i="16"/>
  <c r="Q30" i="16" s="1"/>
  <c r="O73" i="8"/>
  <c r="N13" i="16"/>
  <c r="O67" i="8"/>
  <c r="S59" i="8" l="1"/>
  <c r="R28" i="18"/>
  <c r="R28" i="17"/>
  <c r="N19" i="16"/>
  <c r="O66" i="8" s="1"/>
  <c r="O72" i="8"/>
  <c r="O10" i="18"/>
  <c r="O26" i="17"/>
  <c r="O29" i="17" s="1"/>
  <c r="P68" i="8"/>
  <c r="S61" i="8" l="1"/>
  <c r="S38" i="8"/>
  <c r="R27" i="18" s="1"/>
  <c r="O30" i="17"/>
  <c r="O11" i="18" s="1"/>
  <c r="O15" i="18" s="1"/>
  <c r="N42" i="16"/>
  <c r="N41" i="16"/>
  <c r="T54" i="8" l="1"/>
  <c r="S32" i="8"/>
  <c r="O31" i="17"/>
  <c r="O34" i="16" s="1"/>
  <c r="O37" i="16" s="1"/>
  <c r="P75" i="8"/>
  <c r="O33" i="18"/>
  <c r="O37" i="18" s="1"/>
  <c r="P27" i="17" s="1"/>
  <c r="R27" i="16" l="1"/>
  <c r="S69" i="8" s="1"/>
  <c r="S33" i="8"/>
  <c r="S35" i="8" s="1"/>
  <c r="T57" i="8"/>
  <c r="T56" i="8"/>
  <c r="P29" i="18"/>
  <c r="P31" i="18" s="1"/>
  <c r="O39" i="16"/>
  <c r="P36" i="18"/>
  <c r="O10" i="16"/>
  <c r="O39" i="18" s="1"/>
  <c r="T58" i="8" l="1"/>
  <c r="S65" i="8"/>
  <c r="R29" i="16"/>
  <c r="R30" i="16" s="1"/>
  <c r="P73" i="8"/>
  <c r="O13" i="16"/>
  <c r="P67" i="8"/>
  <c r="T59" i="8" l="1"/>
  <c r="T37" i="8"/>
  <c r="P72" i="8"/>
  <c r="O19" i="16"/>
  <c r="P66" i="8" s="1"/>
  <c r="T38" i="8" l="1"/>
  <c r="S27" i="18" s="1"/>
  <c r="T61" i="8"/>
  <c r="T32" i="8" s="1"/>
  <c r="T33" i="8" s="1"/>
  <c r="T35" i="8" s="1"/>
  <c r="S28" i="18"/>
  <c r="S28" i="17"/>
  <c r="P26" i="17"/>
  <c r="P29" i="17" s="1"/>
  <c r="P10" i="18"/>
  <c r="Q68" i="8"/>
  <c r="O42" i="16"/>
  <c r="O41" i="16"/>
  <c r="S27" i="16" l="1"/>
  <c r="P30" i="17"/>
  <c r="P11" i="18" s="1"/>
  <c r="P15" i="18" s="1"/>
  <c r="T65" i="8" l="1"/>
  <c r="T69" i="8"/>
  <c r="S29" i="16"/>
  <c r="S30" i="16" s="1"/>
  <c r="P31" i="17"/>
  <c r="P34" i="16" s="1"/>
  <c r="P37" i="16" s="1"/>
  <c r="P33" i="18"/>
  <c r="P37" i="18" s="1"/>
  <c r="Q27" i="17" s="1"/>
  <c r="Q75" i="8"/>
  <c r="Q29" i="18" l="1"/>
  <c r="Q31" i="18" s="1"/>
  <c r="P39" i="16"/>
  <c r="Q36" i="18"/>
  <c r="P10" i="16"/>
  <c r="P39" i="18" s="1"/>
  <c r="Q67" i="8" l="1"/>
  <c r="P13" i="16"/>
  <c r="Q73" i="8"/>
  <c r="P19" i="16" l="1"/>
  <c r="Q66" i="8" s="1"/>
  <c r="Q72" i="8"/>
  <c r="Q26" i="17" l="1"/>
  <c r="Q29" i="17" s="1"/>
  <c r="Q10" i="18"/>
  <c r="R68" i="8"/>
  <c r="P42" i="16"/>
  <c r="P41" i="16"/>
  <c r="Q30" i="17" l="1"/>
  <c r="Q11" i="18" s="1"/>
  <c r="Q15" i="18" s="1"/>
  <c r="Q31" i="17" l="1"/>
  <c r="Q34" i="16" s="1"/>
  <c r="Q37" i="16" s="1"/>
  <c r="Q33" i="18"/>
  <c r="Q37" i="18" s="1"/>
  <c r="R27" i="17" s="1"/>
  <c r="R75" i="8"/>
  <c r="R29" i="18" l="1"/>
  <c r="R31" i="18" s="1"/>
  <c r="Q39" i="16"/>
  <c r="Q10" i="16"/>
  <c r="Q39" i="18" s="1"/>
  <c r="R36" i="18"/>
  <c r="R73" i="8" l="1"/>
  <c r="Q13" i="16"/>
  <c r="R67" i="8"/>
  <c r="Q19" i="16" l="1"/>
  <c r="R66" i="8" s="1"/>
  <c r="R72" i="8"/>
  <c r="R10" i="18" l="1"/>
  <c r="R26" i="17"/>
  <c r="R29" i="17" s="1"/>
  <c r="S68" i="8"/>
  <c r="Q42" i="16"/>
  <c r="Q41" i="16"/>
  <c r="R30" i="17" l="1"/>
  <c r="R11" i="18" s="1"/>
  <c r="R15" i="18" s="1"/>
  <c r="R31" i="17" l="1"/>
  <c r="R34" i="16" s="1"/>
  <c r="R37" i="16" s="1"/>
  <c r="S75" i="8"/>
  <c r="R33" i="18"/>
  <c r="R37" i="18" s="1"/>
  <c r="S27" i="17" s="1"/>
  <c r="S29" i="18" l="1"/>
  <c r="S31" i="18" s="1"/>
  <c r="R39" i="16"/>
  <c r="R10" i="16"/>
  <c r="R39" i="18" s="1"/>
  <c r="S36" i="18"/>
  <c r="R13" i="16" l="1"/>
  <c r="S67" i="8"/>
  <c r="S73" i="8"/>
  <c r="S72" i="8" l="1"/>
  <c r="R19" i="16"/>
  <c r="S66" i="8" s="1"/>
  <c r="S10" i="18" l="1"/>
  <c r="S26" i="17"/>
  <c r="S29" i="17" s="1"/>
  <c r="T68" i="8"/>
  <c r="R42" i="16"/>
  <c r="R41" i="16"/>
  <c r="S30" i="17" l="1"/>
  <c r="S11" i="18" s="1"/>
  <c r="S15" i="18" s="1"/>
  <c r="S31" i="17" l="1"/>
  <c r="S34" i="16" s="1"/>
  <c r="S37" i="16" s="1"/>
  <c r="S33" i="18"/>
  <c r="S37" i="18" s="1"/>
  <c r="T75" i="8"/>
  <c r="S39" i="16" l="1"/>
  <c r="S10" i="16"/>
  <c r="S39" i="18" s="1"/>
  <c r="D10" i="23" s="1"/>
  <c r="T67" i="8" l="1"/>
  <c r="T73" i="8"/>
  <c r="S13" i="16"/>
  <c r="S19" i="16" l="1"/>
  <c r="T66" i="8" s="1"/>
  <c r="T72" i="8"/>
  <c r="S42" i="16" l="1"/>
  <c r="S41" i="16"/>
  <c r="D9" i="23" s="1"/>
  <c r="J22" i="23"/>
  <c r="M22" i="23"/>
  <c r="L20" i="23"/>
  <c r="L28" i="23"/>
  <c r="L21" i="23"/>
  <c r="L22" i="23"/>
  <c r="H22" i="23"/>
  <c r="K22" i="23"/>
  <c r="M28" i="23"/>
  <c r="I21" i="23"/>
  <c r="M20" i="23"/>
  <c r="K21" i="23"/>
  <c r="J21" i="23"/>
  <c r="J28" i="23"/>
  <c r="H21" i="23"/>
  <c r="H28" i="23"/>
  <c r="I20" i="23"/>
  <c r="I22" i="23"/>
  <c r="J20" i="23"/>
  <c r="I28" i="23"/>
  <c r="K20" i="23"/>
  <c r="H20" i="23"/>
  <c r="M21" i="23"/>
  <c r="K28" i="23"/>
  <c r="H37" i="23" l="1"/>
  <c r="J37" i="23"/>
  <c r="L37" i="23"/>
  <c r="I37" i="23"/>
  <c r="K37" i="23"/>
  <c r="M37" i="23"/>
</calcChain>
</file>

<file path=xl/sharedStrings.xml><?xml version="1.0" encoding="utf-8"?>
<sst xmlns="http://schemas.openxmlformats.org/spreadsheetml/2006/main" count="1267" uniqueCount="626">
  <si>
    <t>Style</t>
  </si>
  <si>
    <t>Design</t>
  </si>
  <si>
    <t>Comment</t>
  </si>
  <si>
    <t>Header1</t>
  </si>
  <si>
    <t>Header2</t>
  </si>
  <si>
    <t>Header3</t>
  </si>
  <si>
    <t>Assumption</t>
  </si>
  <si>
    <t>A user driven input</t>
  </si>
  <si>
    <t>Technical_Input</t>
  </si>
  <si>
    <t>Empty_Cell</t>
  </si>
  <si>
    <t>A cell that is left intentionally blank to avoid the risk of error</t>
  </si>
  <si>
    <t>InSheet</t>
  </si>
  <si>
    <t>A link within the worksheet or an interim calculation step</t>
  </si>
  <si>
    <t xml:space="preserve">OffSheet </t>
  </si>
  <si>
    <t>A link to another worksheet to minimise the number of inter-worksheet references</t>
  </si>
  <si>
    <t>Line_SubTotal</t>
  </si>
  <si>
    <t>The sum of elements in the table immediately above</t>
  </si>
  <si>
    <t>Line_Total</t>
  </si>
  <si>
    <t xml:space="preserve">The sum of elements above, including sub-totals </t>
  </si>
  <si>
    <t>Unit / Info</t>
  </si>
  <si>
    <t>USD millions</t>
  </si>
  <si>
    <t>Explanatory text showing helpful information and the units/dimensions of the calculations</t>
  </si>
  <si>
    <t>Line_Summary</t>
  </si>
  <si>
    <t>The SUM() of everything to the right</t>
  </si>
  <si>
    <t>Table_Header</t>
  </si>
  <si>
    <t xml:space="preserve">Header of a table or of an off-sheet reference </t>
  </si>
  <si>
    <t>Flag</t>
  </si>
  <si>
    <t>Binary flag - set up as a 'Style' and updated with conditional formatting</t>
  </si>
  <si>
    <t>Line_ClosingBal</t>
  </si>
  <si>
    <t>The closing balance of a control account</t>
  </si>
  <si>
    <t>SheetHeader 1</t>
  </si>
  <si>
    <t>SheetHeader 2</t>
  </si>
  <si>
    <t>SheetHeader 3</t>
  </si>
  <si>
    <t>A model input or constant that should not be changed to protect the integrity of the model</t>
  </si>
  <si>
    <t>Check</t>
  </si>
  <si>
    <t>Macro</t>
  </si>
  <si>
    <t>Line_Operation</t>
  </si>
  <si>
    <t>A macro pasted value</t>
  </si>
  <si>
    <t>Model check - displays OK when zero and WARNING when non zero and updated with conditional formatting</t>
  </si>
  <si>
    <t>Names</t>
  </si>
  <si>
    <t>Client</t>
  </si>
  <si>
    <t>Name</t>
  </si>
  <si>
    <t>Model Name</t>
  </si>
  <si>
    <t>Project Name</t>
  </si>
  <si>
    <t>Constants</t>
  </si>
  <si>
    <t>Days in Year</t>
  </si>
  <si>
    <t>Days_Yr</t>
  </si>
  <si>
    <t>Months per Year</t>
  </si>
  <si>
    <t>Months_Yr</t>
  </si>
  <si>
    <t>Quarters per Year</t>
  </si>
  <si>
    <t>Qtrs_Yr</t>
  </si>
  <si>
    <t>Months per Quarter</t>
  </si>
  <si>
    <t>Months_Qtr</t>
  </si>
  <si>
    <t>Thousand</t>
  </si>
  <si>
    <t>Million</t>
  </si>
  <si>
    <t>Very Small Number</t>
  </si>
  <si>
    <t>VerySmallNumber</t>
  </si>
  <si>
    <t>Header Level 1</t>
  </si>
  <si>
    <t>Header Level 2</t>
  </si>
  <si>
    <t>Header Level 3</t>
  </si>
  <si>
    <t>Sheet Header Level 1</t>
  </si>
  <si>
    <t>Sheet Header Level 2</t>
  </si>
  <si>
    <t>Sheet Header Level 3</t>
  </si>
  <si>
    <t>Sheet Header Level 0</t>
  </si>
  <si>
    <t>Table Heading</t>
  </si>
  <si>
    <t>Operation (non addition) of element(s) immediately above</t>
  </si>
  <si>
    <t>Heading 1</t>
  </si>
  <si>
    <t>Header0</t>
  </si>
  <si>
    <t>Style legend</t>
  </si>
  <si>
    <t>Outputs</t>
  </si>
  <si>
    <t>Calculations</t>
  </si>
  <si>
    <t>Source Data</t>
  </si>
  <si>
    <t>Inputs</t>
  </si>
  <si>
    <t>Input sheets, such as assumptions and scenarios</t>
  </si>
  <si>
    <t>Output sheets, such as cashflow waterfall, financials, charts etc.</t>
  </si>
  <si>
    <t>Main body of calulations</t>
  </si>
  <si>
    <t>Worksheet tab colours</t>
  </si>
  <si>
    <t>Names and Constants</t>
  </si>
  <si>
    <t>Item</t>
  </si>
  <si>
    <t>Unit</t>
  </si>
  <si>
    <t>Value</t>
  </si>
  <si>
    <t>Heading 0</t>
  </si>
  <si>
    <t>Raw source data</t>
  </si>
  <si>
    <t>#Num</t>
  </si>
  <si>
    <t>Date</t>
  </si>
  <si>
    <t>[ENTER DATE]</t>
  </si>
  <si>
    <t>DEPARTMENT OF HEALTH</t>
  </si>
  <si>
    <t>FINANCIAL MODEL TEMPLATE</t>
  </si>
  <si>
    <t xml:space="preserve">LOW INTEREST LOANS SCHEME (LOAN SCHEME) </t>
  </si>
  <si>
    <t xml:space="preserve">Three Way Financial Statements </t>
  </si>
  <si>
    <t>Element</t>
  </si>
  <si>
    <t>Land preparation - Demolition works</t>
  </si>
  <si>
    <t>Refurbishment Area 1</t>
  </si>
  <si>
    <t>Refurbishment Area 2</t>
  </si>
  <si>
    <t>New Build Area 1</t>
  </si>
  <si>
    <t>New Build Area 2</t>
  </si>
  <si>
    <t>Total</t>
  </si>
  <si>
    <t>Site Accommodation and Shedding</t>
  </si>
  <si>
    <t>Insurance</t>
  </si>
  <si>
    <t>Staff Costs (Supervision &amp; Administration)</t>
  </si>
  <si>
    <t>Site Labour</t>
  </si>
  <si>
    <t>Materials Handling</t>
  </si>
  <si>
    <t>Temporary Power and Utilities</t>
  </si>
  <si>
    <t>Rubbish Removal</t>
  </si>
  <si>
    <t>Fencing</t>
  </si>
  <si>
    <t>Safety</t>
  </si>
  <si>
    <t>Long Service Levy</t>
  </si>
  <si>
    <t>Profit and Overheads</t>
  </si>
  <si>
    <t>Other (Proponent to specify)</t>
  </si>
  <si>
    <t>Section Total: Preliminaries</t>
  </si>
  <si>
    <t>Substructure Works</t>
  </si>
  <si>
    <t>Superstructure Works</t>
  </si>
  <si>
    <t>Finishes</t>
  </si>
  <si>
    <t>Fittings &amp; Special Equipment</t>
  </si>
  <si>
    <t>Internal Engineering Services</t>
  </si>
  <si>
    <t>Alterations &amp; Renovations</t>
  </si>
  <si>
    <t>External Works</t>
  </si>
  <si>
    <t>External Engineering Services</t>
  </si>
  <si>
    <t>External Alterations &amp; Renovations</t>
  </si>
  <si>
    <t>Section Total: Structural Works</t>
  </si>
  <si>
    <t>Total Construction Cost</t>
  </si>
  <si>
    <t>Contingency &amp; Other Costs</t>
  </si>
  <si>
    <t>Design / Construction Contingency</t>
  </si>
  <si>
    <t>Relocation/Decanting Costs and Disbursements</t>
  </si>
  <si>
    <t>Authority Charges</t>
  </si>
  <si>
    <t>Section Total: Contingency &amp; Other Costs</t>
  </si>
  <si>
    <t>Design &amp; Documentation Costs</t>
  </si>
  <si>
    <t xml:space="preserve"> Architect</t>
  </si>
  <si>
    <t xml:space="preserve"> Structural and Civil Engineers</t>
  </si>
  <si>
    <t xml:space="preserve"> Electrical Engineers</t>
  </si>
  <si>
    <t xml:space="preserve"> Mechanical Engineers</t>
  </si>
  <si>
    <t xml:space="preserve"> Hydraulic Engineers</t>
  </si>
  <si>
    <t xml:space="preserve"> Sterilizing Consultant</t>
  </si>
  <si>
    <t xml:space="preserve"> Food Services Consultant</t>
  </si>
  <si>
    <t xml:space="preserve"> Radiation Consultant</t>
  </si>
  <si>
    <t xml:space="preserve"> Acoustic Consultant</t>
  </si>
  <si>
    <t xml:space="preserve"> Landscape Architect</t>
  </si>
  <si>
    <t xml:space="preserve"> BCA Consultant</t>
  </si>
  <si>
    <t xml:space="preserve"> Fire Engineer</t>
  </si>
  <si>
    <t xml:space="preserve"> Archaeologist</t>
  </si>
  <si>
    <t xml:space="preserve"> Conservation Architect</t>
  </si>
  <si>
    <t xml:space="preserve"> Signage Consultant/Graphic Artist</t>
  </si>
  <si>
    <t xml:space="preserve"> Helicopter Consultant</t>
  </si>
  <si>
    <t xml:space="preserve"> Other (Proponent to specify)</t>
  </si>
  <si>
    <t>Section Total: Design &amp; Documentation Costs</t>
  </si>
  <si>
    <t xml:space="preserve"> Escalation</t>
  </si>
  <si>
    <t xml:space="preserve"> Escalation to construction commencement</t>
  </si>
  <si>
    <t xml:space="preserve"> Escalation during construction</t>
  </si>
  <si>
    <t>Section Total: Escalation</t>
  </si>
  <si>
    <t xml:space="preserve"> Interest during construction</t>
  </si>
  <si>
    <t xml:space="preserve"> Any other capitalised costs</t>
  </si>
  <si>
    <t>Life Cycle Replacement and Backlog Maintenance - Building Fabric and Engineering Services</t>
  </si>
  <si>
    <t>1.0 Electrical</t>
  </si>
  <si>
    <t>2.0 Fire</t>
  </si>
  <si>
    <t>3.0 Security</t>
  </si>
  <si>
    <t>4.0 Communications</t>
  </si>
  <si>
    <t>5.0 HVAC</t>
  </si>
  <si>
    <t>6.0 Mechanical</t>
  </si>
  <si>
    <t>7.0 Kitchen</t>
  </si>
  <si>
    <t>8.0 Medical</t>
  </si>
  <si>
    <t>9.0 Lifts</t>
  </si>
  <si>
    <t>10.0 Hydraulics</t>
  </si>
  <si>
    <t>11.0 Fuel Services</t>
  </si>
  <si>
    <t>12.0 Building Fabric and Finishes</t>
  </si>
  <si>
    <t>13.0 Civil and Landscape</t>
  </si>
  <si>
    <t>14.0 Miscellaneous/ Backlog</t>
  </si>
  <si>
    <t>Life Cycle Replacements - FF&amp;FE</t>
  </si>
  <si>
    <t>[Proponent to insert description of FF&amp;FE items]</t>
  </si>
  <si>
    <t>FFE Maintenance</t>
  </si>
  <si>
    <t>Labour</t>
  </si>
  <si>
    <t>OGS</t>
  </si>
  <si>
    <t>Goods and Services</t>
  </si>
  <si>
    <t>Maintenance Equipment - Maintenance</t>
  </si>
  <si>
    <t>Maintenance Equipment - Replacement</t>
  </si>
  <si>
    <t>Administration and Overheads</t>
  </si>
  <si>
    <t>Period Contractors</t>
  </si>
  <si>
    <t>Total Lifecycle Costs</t>
  </si>
  <si>
    <t>Beds / Rooms Required</t>
  </si>
  <si>
    <t>Total Beds / Rooms Available at Facility</t>
  </si>
  <si>
    <t>Occupied Places</t>
  </si>
  <si>
    <t>Start of Period Resident</t>
  </si>
  <si>
    <t>Resident Discharges</t>
  </si>
  <si>
    <t>ALOS (years)</t>
  </si>
  <si>
    <t>Resident Admissions</t>
  </si>
  <si>
    <t>End of Period Residents</t>
  </si>
  <si>
    <t>Residents</t>
  </si>
  <si>
    <t>Available Beddays</t>
  </si>
  <si>
    <t>Year 1</t>
  </si>
  <si>
    <t>Year 2</t>
  </si>
  <si>
    <t>Year 3</t>
  </si>
  <si>
    <t>Year 4</t>
  </si>
  <si>
    <t>Year 5</t>
  </si>
  <si>
    <t>Year 6</t>
  </si>
  <si>
    <t>Year 7</t>
  </si>
  <si>
    <t>Year 8</t>
  </si>
  <si>
    <t>Year 9</t>
  </si>
  <si>
    <t>Year 10</t>
  </si>
  <si>
    <t>Year 11</t>
  </si>
  <si>
    <t>Year 12</t>
  </si>
  <si>
    <t>Year 13</t>
  </si>
  <si>
    <t>Year 14</t>
  </si>
  <si>
    <t>Year 15</t>
  </si>
  <si>
    <t>Activity Metrics</t>
  </si>
  <si>
    <t>Financial Stataments</t>
  </si>
  <si>
    <t>Income Statement</t>
  </si>
  <si>
    <t>Balance Sheet</t>
  </si>
  <si>
    <t>Cash Flow Statement</t>
  </si>
  <si>
    <t>AN-ACC Funding</t>
  </si>
  <si>
    <t>Variable Component - Permanent Care Recipients</t>
  </si>
  <si>
    <t xml:space="preserve">Fixed Component </t>
  </si>
  <si>
    <t>Initial Entry Adjustment</t>
  </si>
  <si>
    <t>Resident Fees - Operational</t>
  </si>
  <si>
    <t xml:space="preserve">Basic Daily Fees </t>
  </si>
  <si>
    <t>Non-Clinical Care Contribution Fee</t>
  </si>
  <si>
    <t>Additional Service Fees</t>
  </si>
  <si>
    <t xml:space="preserve">Hotelling Supplement </t>
  </si>
  <si>
    <t>Pensioner Supplement</t>
  </si>
  <si>
    <t>Total Concessional Resident Fee</t>
  </si>
  <si>
    <t>Total Non-Concessional Resident Fee</t>
  </si>
  <si>
    <t>Refundable Accomodation Deposit (RAD)</t>
  </si>
  <si>
    <t>Refundable Accomodation Contribution (RAC)</t>
  </si>
  <si>
    <t>Daily Accomodation Contribution (DAC)</t>
  </si>
  <si>
    <t>Accommodation Supplement (Commonwealth) - DAC</t>
  </si>
  <si>
    <t>Deposit Values Paid Out</t>
  </si>
  <si>
    <t>RAD</t>
  </si>
  <si>
    <t>RAC</t>
  </si>
  <si>
    <t>Property Address</t>
  </si>
  <si>
    <t>Debt-to-Equity</t>
  </si>
  <si>
    <t>Debt / Equity</t>
  </si>
  <si>
    <t>Shows how much debt is used relative to shareholder funds.</t>
  </si>
  <si>
    <t>Debt-to-Assets</t>
  </si>
  <si>
    <t>Total Debt / Total Assets</t>
  </si>
  <si>
    <t>Measures how much of the asset base is funded by debt.</t>
  </si>
  <si>
    <t>Net Debt-to-EBITDA</t>
  </si>
  <si>
    <t>(Total Debt – Cash) / EBITDA</t>
  </si>
  <si>
    <t>Most common leverage metric for credit strength (lower = better).</t>
  </si>
  <si>
    <t>Gross Debt-to-EBITDA</t>
  </si>
  <si>
    <t>Total Debt / EBITDA</t>
  </si>
  <si>
    <t>Similar to above but ignores cash.</t>
  </si>
  <si>
    <t>Gearing Ratio</t>
  </si>
  <si>
    <t>Often used in infrastructure and project structures.</t>
  </si>
  <si>
    <t>Current Ratio</t>
  </si>
  <si>
    <t>Current Assets / Current Liabilities</t>
  </si>
  <si>
    <t>Basic ability to meet short-term obligations.</t>
  </si>
  <si>
    <t>Cash Ratio</t>
  </si>
  <si>
    <t>Cash &amp; Cash Equivalents / Current Liabilities</t>
  </si>
  <si>
    <t>Most conservative liquidity measure.</t>
  </si>
  <si>
    <t>Working Capital</t>
  </si>
  <si>
    <t>Current Assets – Current Liabilities</t>
  </si>
  <si>
    <t>Absolute liquidity buffer (not a ratio, but widely referenced).</t>
  </si>
  <si>
    <t>Operating Cash Flow Ratio</t>
  </si>
  <si>
    <t>Operating Cash Flow / Current Liabilities</t>
  </si>
  <si>
    <t>Shows whether operations generate enough cash to cover short-term liabilities.</t>
  </si>
  <si>
    <t>1) Leverage Ratios</t>
  </si>
  <si>
    <t>2) Liquidity Ratios</t>
  </si>
  <si>
    <t>2. Capital Cost of Project</t>
  </si>
  <si>
    <t>1. Assumptions</t>
  </si>
  <si>
    <t>1. Key Model Assumptions</t>
  </si>
  <si>
    <t>3. Financing Structure</t>
  </si>
  <si>
    <t>3.1 Funding Sources</t>
  </si>
  <si>
    <t>3.2 Financial Ratios</t>
  </si>
  <si>
    <t>4. Operating Model</t>
  </si>
  <si>
    <t>4.1 Activity</t>
  </si>
  <si>
    <t>4.4 Working Capital</t>
  </si>
  <si>
    <t>4.3 Operating expenses</t>
  </si>
  <si>
    <t>4.2.1 Facility Charges (per beddays)</t>
  </si>
  <si>
    <t>0. Control</t>
  </si>
  <si>
    <t>Control</t>
  </si>
  <si>
    <t>Operating Revenue - Non-Concessional</t>
  </si>
  <si>
    <t>ANACC Funding</t>
  </si>
  <si>
    <t xml:space="preserve">Initial entry adjustment </t>
  </si>
  <si>
    <t>Total ANACC Funding</t>
  </si>
  <si>
    <t>Total Resident Operational Fees</t>
  </si>
  <si>
    <t>Accommodation Payments - Non-Consessional Residents</t>
  </si>
  <si>
    <t>DAP</t>
  </si>
  <si>
    <t>Total Accommodation Payments</t>
  </si>
  <si>
    <t>Total Operational Revenue - Non-Concessional (Inc DAP)</t>
  </si>
  <si>
    <t>Operating Revenue - Concessional</t>
  </si>
  <si>
    <t>DAC</t>
  </si>
  <si>
    <t>Total Operational Revenue - Concessional (Inc DAC)</t>
  </si>
  <si>
    <t>Total Operational Revenue</t>
  </si>
  <si>
    <t>Operating Revenue Per Occupied Day</t>
  </si>
  <si>
    <t>Average revenue FY24</t>
  </si>
  <si>
    <t>4.2.2 Operating Revenue</t>
  </si>
  <si>
    <t>Total Operational Cost</t>
  </si>
  <si>
    <t>Operating Cost Per Occupied Day</t>
  </si>
  <si>
    <t>Average cost FY24</t>
  </si>
  <si>
    <t>EBITDA</t>
  </si>
  <si>
    <t>EBITDA Margin</t>
  </si>
  <si>
    <t>Operating Model Summary</t>
  </si>
  <si>
    <t>Assets</t>
  </si>
  <si>
    <t>Cash</t>
  </si>
  <si>
    <t>Accounts receivable</t>
  </si>
  <si>
    <t>Other current assets</t>
  </si>
  <si>
    <t>Total Current Assets</t>
  </si>
  <si>
    <t>PPE (Gross)</t>
  </si>
  <si>
    <t>Accumulated depreciation</t>
  </si>
  <si>
    <t>PPE (Net)</t>
  </si>
  <si>
    <t>Total Assets</t>
  </si>
  <si>
    <t>Liabilities</t>
  </si>
  <si>
    <t>Accounts payable</t>
  </si>
  <si>
    <t>Total Current Liabilities</t>
  </si>
  <si>
    <t>Debt (ST)</t>
  </si>
  <si>
    <t>Debt (LT)</t>
  </si>
  <si>
    <t>Total Liabilities</t>
  </si>
  <si>
    <t>Equity</t>
  </si>
  <si>
    <t>Contributed equity</t>
  </si>
  <si>
    <t>input / from funding</t>
  </si>
  <si>
    <t>Retained earnings</t>
  </si>
  <si>
    <t>Total Equity</t>
  </si>
  <si>
    <t>Total Liabilities + Equity</t>
  </si>
  <si>
    <t>closing cash from CF</t>
  </si>
  <si>
    <t>from WC</t>
  </si>
  <si>
    <t>prior + capex</t>
  </si>
  <si>
    <t>prior - depn</t>
  </si>
  <si>
    <t>prior + NPAT</t>
  </si>
  <si>
    <t>Cash from Operations</t>
  </si>
  <si>
    <t>Net Cash from Operations</t>
  </si>
  <si>
    <t>Less: tax paid</t>
  </si>
  <si>
    <t>Change in working capital</t>
  </si>
  <si>
    <t>tax cash</t>
  </si>
  <si>
    <t>WC movement</t>
  </si>
  <si>
    <t>Cash from Investing</t>
  </si>
  <si>
    <t>Capex</t>
  </si>
  <si>
    <t>Lifecycle capex</t>
  </si>
  <si>
    <t>Net Cash from Investing</t>
  </si>
  <si>
    <t>(capex)</t>
  </si>
  <si>
    <t>(lifecycle)</t>
  </si>
  <si>
    <t>Cash from Financing</t>
  </si>
  <si>
    <t>Net Cash from Financing</t>
  </si>
  <si>
    <t>Equity injections</t>
  </si>
  <si>
    <t>Debt drawdown</t>
  </si>
  <si>
    <t>Debt repayment</t>
  </si>
  <si>
    <t>Interest paid</t>
  </si>
  <si>
    <t>Net Change in Cash</t>
  </si>
  <si>
    <t>Opening Cash</t>
  </si>
  <si>
    <t>sum</t>
  </si>
  <si>
    <t>Cash Reconciliation</t>
  </si>
  <si>
    <t>prior closing</t>
  </si>
  <si>
    <t>Closing Cash</t>
  </si>
  <si>
    <t>to BS</t>
  </si>
  <si>
    <t>Revenue</t>
  </si>
  <si>
    <t>Total Operating Revenue</t>
  </si>
  <si>
    <t>Operating Expenses</t>
  </si>
  <si>
    <t>Depreciation</t>
  </si>
  <si>
    <t>EBIT</t>
  </si>
  <si>
    <t>Net interest expense</t>
  </si>
  <si>
    <t>Profit Before Tax</t>
  </si>
  <si>
    <t>Tax expense</t>
  </si>
  <si>
    <t>Net Profit After Tax</t>
  </si>
  <si>
    <t>from Opex tab</t>
  </si>
  <si>
    <t>from Revenue tab</t>
  </si>
  <si>
    <t>Total Operating Expenses</t>
  </si>
  <si>
    <t>from capex/PPE</t>
  </si>
  <si>
    <t>EBITDA - depn</t>
  </si>
  <si>
    <t>EBIT - Interest</t>
  </si>
  <si>
    <t>Total Debt</t>
  </si>
  <si>
    <t>Total Capex</t>
  </si>
  <si>
    <t>RAD %</t>
  </si>
  <si>
    <t>RAD residents (avg)</t>
  </si>
  <si>
    <t>RAD Liability (LT)</t>
  </si>
  <si>
    <t>Occupancy %</t>
  </si>
  <si>
    <t>Revenue / OBD</t>
  </si>
  <si>
    <t>Opex / OBD</t>
  </si>
  <si>
    <t>EBITDA margin</t>
  </si>
  <si>
    <t>Operating Revenue</t>
  </si>
  <si>
    <t>Change in RAD Liability</t>
  </si>
  <si>
    <t>Model checks</t>
  </si>
  <si>
    <t>Status</t>
  </si>
  <si>
    <t>BS balances (Assets = Liab+Eq)</t>
  </si>
  <si>
    <t>Cash links (BS cash = CF closing cash)</t>
  </si>
  <si>
    <t>Notes</t>
  </si>
  <si>
    <t>Beds (total)</t>
  </si>
  <si>
    <t>Licensed beds</t>
  </si>
  <si>
    <t>Days per year</t>
  </si>
  <si>
    <t>365</t>
  </si>
  <si>
    <t>Ramp-up</t>
  </si>
  <si>
    <t>Stabilised</t>
  </si>
  <si>
    <t>Share of occupied beds with RAD</t>
  </si>
  <si>
    <t>Avg RAD amount ($)</t>
  </si>
  <si>
    <t>Refundable deposit</t>
  </si>
  <si>
    <t>DAP rate (annual)</t>
  </si>
  <si>
    <t>MPIR proxy</t>
  </si>
  <si>
    <t>Receivables days</t>
  </si>
  <si>
    <t>Revenue cash lag</t>
  </si>
  <si>
    <t>Payables days</t>
  </si>
  <si>
    <t>Opex cash lag</t>
  </si>
  <si>
    <t>Tax rate</t>
  </si>
  <si>
    <t>If taxable</t>
  </si>
  <si>
    <t>Senior interest rate</t>
  </si>
  <si>
    <t>Annual</t>
  </si>
  <si>
    <t>Opening Debt Balance</t>
  </si>
  <si>
    <t>Debt Drawdown</t>
  </si>
  <si>
    <t>Repayment - Interest</t>
  </si>
  <si>
    <t>Repayment - Principal</t>
  </si>
  <si>
    <t>Closing Debt Balance</t>
  </si>
  <si>
    <t>Key Inputs</t>
  </si>
  <si>
    <t>Min equity % of Total Project Cost</t>
  </si>
  <si>
    <t>WA Gov Loan interest rate</t>
  </si>
  <si>
    <t>WA Gov Loan tenor (yrs)</t>
  </si>
  <si>
    <t>Senior Debt interest rate</t>
  </si>
  <si>
    <t>Grants / Philanthropic total ($)</t>
  </si>
  <si>
    <t>Grants timing FY0</t>
  </si>
  <si>
    <t>Grants timing FY1</t>
  </si>
  <si>
    <t>Construction Funding Timing</t>
  </si>
  <si>
    <t>Development Capex</t>
  </si>
  <si>
    <t>Less: Grants / Philanthropic</t>
  </si>
  <si>
    <t>Net Funding Requirement</t>
  </si>
  <si>
    <t>Equity Injection</t>
  </si>
  <si>
    <t>WA Gov Loan Draw</t>
  </si>
  <si>
    <t>Senior Debt Draw</t>
  </si>
  <si>
    <t>Total Funding</t>
  </si>
  <si>
    <t>Check (Funding - Requirement)</t>
  </si>
  <si>
    <t>Senior Debt Repayment Schedule</t>
  </si>
  <si>
    <t>WA Gov Loan Repayment Schedule</t>
  </si>
  <si>
    <t xml:space="preserve">Lifecycle Costs and Capital Replacement </t>
  </si>
  <si>
    <t>Total Operational Expenses</t>
  </si>
  <si>
    <t>Beddays</t>
  </si>
  <si>
    <t>Non-Concessional Residents Beddays</t>
  </si>
  <si>
    <t>Concessional Residents Beddays</t>
  </si>
  <si>
    <t>Total Occupied Beddays</t>
  </si>
  <si>
    <t>New Build or Refurbishment?</t>
  </si>
  <si>
    <t>Non-Concessional Places</t>
  </si>
  <si>
    <t>Concessional Places</t>
  </si>
  <si>
    <t>Total Occupied Places</t>
  </si>
  <si>
    <t>Model Output</t>
  </si>
  <si>
    <t>Concessional Place %</t>
  </si>
  <si>
    <t>Care staff</t>
  </si>
  <si>
    <t>Nursing staff</t>
  </si>
  <si>
    <t>Hotel services</t>
  </si>
  <si>
    <t>Admin &amp; management</t>
  </si>
  <si>
    <t>Non-staff opex</t>
  </si>
  <si>
    <t>Other fixed expenses (Proponent to specify)</t>
  </si>
  <si>
    <t>Accounts Receivable</t>
  </si>
  <si>
    <t>Accounts Payable</t>
  </si>
  <si>
    <t>Net Working Capital</t>
  </si>
  <si>
    <t>Change in NWC</t>
  </si>
  <si>
    <t>$</t>
  </si>
  <si>
    <t>$ per beddays</t>
  </si>
  <si>
    <t>Escalation % (revenue)</t>
  </si>
  <si>
    <t>Escalation % (opex)</t>
  </si>
  <si>
    <t>Annual escalation (CPI WA Australia)</t>
  </si>
  <si>
    <t>5. Lifecycle Costs</t>
  </si>
  <si>
    <t xml:space="preserve">5. Lifecycle Costs and Capital Replacement </t>
  </si>
  <si>
    <t>4.2 Operating Revenue</t>
  </si>
  <si>
    <t>Base Value</t>
  </si>
  <si>
    <t>Concessional Resident Fee</t>
  </si>
  <si>
    <t>Non-Concessional Resident Fee</t>
  </si>
  <si>
    <t>Accommodation Payments</t>
  </si>
  <si>
    <t>Concessional Accommodation Payments</t>
  </si>
  <si>
    <t>Non-Concessional Accommodation Payments</t>
  </si>
  <si>
    <t>Daily Accommodation Payment (DAP)</t>
  </si>
  <si>
    <t>Concessional occupied places</t>
  </si>
  <si>
    <t>Non-concessional occupied places</t>
  </si>
  <si>
    <t>RAC %</t>
  </si>
  <si>
    <t>RAC residents</t>
  </si>
  <si>
    <t>Average RAC ($)</t>
  </si>
  <si>
    <t>Average RAD ($)</t>
  </si>
  <si>
    <t>Share of occupied beds with RAC</t>
  </si>
  <si>
    <t>Avg RAC amount ($)</t>
  </si>
  <si>
    <t>Implied RAC</t>
  </si>
  <si>
    <t>DAP (annual)</t>
  </si>
  <si>
    <t>DAP (daily)</t>
  </si>
  <si>
    <t>RAD/RAC Balance</t>
  </si>
  <si>
    <t>RAD Withheld</t>
  </si>
  <si>
    <t>RADs Balance</t>
  </si>
  <si>
    <t>Incoming RADs</t>
  </si>
  <si>
    <t>Outgoing RADS</t>
  </si>
  <si>
    <t>Incoming RACs</t>
  </si>
  <si>
    <t>Outgoing RACs</t>
  </si>
  <si>
    <t>Net RAD/RAC Inflow/(Outflow)</t>
  </si>
  <si>
    <t>RAD Balance</t>
  </si>
  <si>
    <t>RAC Balance</t>
  </si>
  <si>
    <t>RAD/RAC</t>
  </si>
  <si>
    <t>4.5 RAD/RAC</t>
  </si>
  <si>
    <t>Total OGS</t>
  </si>
  <si>
    <t>Total Life Cycle Replacements - FF&amp;FE</t>
  </si>
  <si>
    <t>Total Life Cycle Replacement and Backlog Maintenance</t>
  </si>
  <si>
    <t>Structural Works</t>
  </si>
  <si>
    <t>Preliminaries</t>
  </si>
  <si>
    <t>Total Contingency and Professional Fee</t>
  </si>
  <si>
    <t>Total Building and Development Costs</t>
  </si>
  <si>
    <t>Total Capital Costs of Project</t>
  </si>
  <si>
    <t>Other Costs</t>
  </si>
  <si>
    <t>Section Total: Other Costs</t>
  </si>
  <si>
    <t>Annual Capital Costs of Project</t>
  </si>
  <si>
    <t>Yearly Allocation of Capex</t>
  </si>
  <si>
    <t>2.1 Depreciation</t>
  </si>
  <si>
    <t>Total Asset Value</t>
  </si>
  <si>
    <t>Annual Depreciation Value</t>
  </si>
  <si>
    <t>Useful life</t>
  </si>
  <si>
    <t>Depreciation Schedule</t>
  </si>
  <si>
    <t>Method of Depreciation</t>
  </si>
  <si>
    <t>Straight Line</t>
  </si>
  <si>
    <t>Total Asset Opening Value</t>
  </si>
  <si>
    <t>Total Asset Closing Value</t>
  </si>
  <si>
    <t>Less: Depreciation</t>
  </si>
  <si>
    <t>Plus: Lifecycle Costs</t>
  </si>
  <si>
    <t>Interest Expense</t>
  </si>
  <si>
    <t>from RAD/RAC</t>
  </si>
  <si>
    <t>Other non-current assets</t>
  </si>
  <si>
    <t>Total Non-Current Assets</t>
  </si>
  <si>
    <t>Total Non-Current Liabilities</t>
  </si>
  <si>
    <t>RAD liability ($)</t>
  </si>
  <si>
    <t>KPIs</t>
  </si>
  <si>
    <t>ERROR COUNT WITHIN EACH WORKSHEET</t>
  </si>
  <si>
    <t>Last Row</t>
  </si>
  <si>
    <t>Range Ref</t>
  </si>
  <si>
    <t>Model Outputs</t>
  </si>
  <si>
    <t>Model Contents Page</t>
  </si>
  <si>
    <t>Contents</t>
  </si>
  <si>
    <t>A</t>
  </si>
  <si>
    <t>Control Sheets</t>
  </si>
  <si>
    <t>B</t>
  </si>
  <si>
    <t>C</t>
  </si>
  <si>
    <t>0_Control</t>
  </si>
  <si>
    <t>1_KPI</t>
  </si>
  <si>
    <t>2_IS</t>
  </si>
  <si>
    <t>Return to Contents Page</t>
  </si>
  <si>
    <t>3_BS</t>
  </si>
  <si>
    <t>4_CFS</t>
  </si>
  <si>
    <t>Key Performance Indicators</t>
  </si>
  <si>
    <t>1_Assumptions</t>
  </si>
  <si>
    <t>2_Capital Cost of Project</t>
  </si>
  <si>
    <t>Operating Cost</t>
  </si>
  <si>
    <t>2_1_Depreciation</t>
  </si>
  <si>
    <t>3_Financing Structure</t>
  </si>
  <si>
    <t>4_1_Operating Model Summary</t>
  </si>
  <si>
    <t>4_2_Activity</t>
  </si>
  <si>
    <t>4_3_Revenue</t>
  </si>
  <si>
    <t>4_4_Opex</t>
  </si>
  <si>
    <t>4_5_WC</t>
  </si>
  <si>
    <t>4_6_RAD_RAC</t>
  </si>
  <si>
    <t>5_Lifecycle Costs</t>
  </si>
  <si>
    <t>Model Inputs/Calculations</t>
  </si>
  <si>
    <t>Key Assumptions</t>
  </si>
  <si>
    <t>Capital Structure, Debt Repayment Schedule</t>
  </si>
  <si>
    <t>Summary of Operating Model</t>
  </si>
  <si>
    <t>Activity metrics, Concessional/non-concessional places, beddays</t>
  </si>
  <si>
    <t>Concessional/non-concessional operational revenue</t>
  </si>
  <si>
    <t>Staff/non-staff cost</t>
  </si>
  <si>
    <t>Net change in WC, Accounts payables/receivables</t>
  </si>
  <si>
    <t>Inflow and outflow of RAD/RAC</t>
  </si>
  <si>
    <t>Lifecycle/maintanence costs</t>
  </si>
  <si>
    <t>Total Capex = Sum(Annual capex)</t>
  </si>
  <si>
    <t>Grants / philanthropic contributions</t>
  </si>
  <si>
    <t>LT Debt / (LT Debt + Equity)</t>
  </si>
  <si>
    <t>Formula</t>
  </si>
  <si>
    <t>Description</t>
  </si>
  <si>
    <t>Capital Structure</t>
  </si>
  <si>
    <t>Check (Minimum Equity Requirement)</t>
  </si>
  <si>
    <t>Summary of Capital Structure</t>
  </si>
  <si>
    <t>How To Use This Template</t>
  </si>
  <si>
    <t>Instructions</t>
  </si>
  <si>
    <t>Financial Model Template</t>
  </si>
  <si>
    <t>Calculations results in the tab</t>
  </si>
  <si>
    <t>Calculations results from a different tab</t>
  </si>
  <si>
    <t>Construction period flag</t>
  </si>
  <si>
    <t>Technical inputs</t>
  </si>
  <si>
    <t>Line Subtotal</t>
  </si>
  <si>
    <t>Line Total</t>
  </si>
  <si>
    <t>Cell Reference</t>
  </si>
  <si>
    <t>Tabs to enter inputs</t>
  </si>
  <si>
    <t>Main model assumptions to be updated such as number of beds</t>
  </si>
  <si>
    <t>Detailed breakdown of capital costs and annual allocation of total cost</t>
  </si>
  <si>
    <t>Financing inputs such as interest rate, repayment, total loan size etc</t>
  </si>
  <si>
    <t>Other revenue items</t>
  </si>
  <si>
    <t>Cost rate per cost item</t>
  </si>
  <si>
    <t>Annual expected lifecycle costs</t>
  </si>
  <si>
    <t>How To Edit</t>
  </si>
  <si>
    <t xml:space="preserve">STEP 2: </t>
  </si>
  <si>
    <t xml:space="preserve">STEP 3: </t>
  </si>
  <si>
    <t xml:space="preserve">STEP 4: </t>
  </si>
  <si>
    <t xml:space="preserve">STEP 5: </t>
  </si>
  <si>
    <t xml:space="preserve">STEP 6: </t>
  </si>
  <si>
    <t>Steps</t>
  </si>
  <si>
    <t>Tabs</t>
  </si>
  <si>
    <t>Please read these instructions before making any edits to the model.</t>
  </si>
  <si>
    <t>Begin by entering values into the relevant yellow input cells across the tabs listed above. Only input data in YELLOW cells—do not overwrite white or grey cells, as these contain formulas.</t>
  </si>
  <si>
    <t xml:space="preserve">STEP 1: </t>
  </si>
  <si>
    <t>Start with the “Assumptions” tab and enter the core model settings, including inflation/indexation, growth rates, and other key parameters.</t>
  </si>
  <si>
    <t>Proceed to the “Capital Costs” tab and input the project construction and development costs. These values determine the total project cost and the associated funding requirement.</t>
  </si>
  <si>
    <t>Navigate to the “Operating Model” section. Review all tabs and add any additional revenue or cost items as required, including validating revenue and cost rates. This section drives the project’s operating cash flows.</t>
  </si>
  <si>
    <t>Review the “Working Capital” and “RAD/RAC” tabs to confirm the formulas are functioning as intended and the outputs are calculating correctly.</t>
  </si>
  <si>
    <t>Complete the “Lifecycle Costs” tab by entering periodic replacement and renewal costs (major maintenance). These assumptions impact long-term cash flow performance and affordability.</t>
  </si>
  <si>
    <t>Once all inputs are complete, review the outputs/summary sheets (read-only). If results appear incorrect, return to the relevant input tabs and update the yellow cells accordingly.</t>
  </si>
  <si>
    <t>from IS</t>
  </si>
  <si>
    <t>from Financing tab</t>
  </si>
  <si>
    <t>Unit Cost</t>
  </si>
  <si>
    <t>$ per resident</t>
  </si>
  <si>
    <t>beds</t>
  </si>
  <si>
    <t>persons</t>
  </si>
  <si>
    <t>beddays</t>
  </si>
  <si>
    <t>%</t>
  </si>
  <si>
    <t>days</t>
  </si>
  <si>
    <t>years</t>
  </si>
  <si>
    <t>Interest Accrued</t>
  </si>
  <si>
    <t>Total Repayments</t>
  </si>
  <si>
    <t>Senior Debt Term</t>
  </si>
  <si>
    <t>Principal Repayment</t>
  </si>
  <si>
    <t>RAD % of non-concessional residents</t>
  </si>
  <si>
    <t>RAC % of concessional residents</t>
  </si>
  <si>
    <t>RAD/RAC Annual Deduction</t>
  </si>
  <si>
    <t>By Operator</t>
  </si>
  <si>
    <t>Tota Current Loan</t>
  </si>
  <si>
    <t>Total Non-current Loan</t>
  </si>
  <si>
    <t>RAC Withheld</t>
  </si>
  <si>
    <t>RACs Balance</t>
  </si>
  <si>
    <t>Cumulative RAD liability</t>
  </si>
  <si>
    <t>Additional Repayment - Principal</t>
  </si>
  <si>
    <t>Deposit Interest</t>
  </si>
  <si>
    <t>Interest on unused cash reserve</t>
  </si>
  <si>
    <t>Grants / Philanthropic</t>
  </si>
  <si>
    <t>Interest Income on Cash Balance</t>
  </si>
  <si>
    <t>Interest received</t>
  </si>
  <si>
    <t>Contruction phase (yrs)</t>
  </si>
  <si>
    <t>Construction phase flag</t>
  </si>
  <si>
    <t>Occupancy (Operating Y1)</t>
  </si>
  <si>
    <t>Occupancy (Operating Y2)</t>
  </si>
  <si>
    <t>Occupancy (Operating Y3+)</t>
  </si>
  <si>
    <t>Operational phase year flag</t>
  </si>
  <si>
    <t>Cumulative Capital Costs</t>
  </si>
  <si>
    <t>Check if sum of capital cost allocated is 100%?</t>
  </si>
  <si>
    <t>Check if sum of capital cost is equal to sum of allocated annual capital costs?</t>
  </si>
  <si>
    <t>Contruction phase annual allocation %</t>
  </si>
  <si>
    <t>Sum of annual allocation % must be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</si>
</sst>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quot;$&quot;#,##0"/>
    <numFmt numFmtId="42" formatCode="_-&quot;$&quot;* #,##0_-;\-&quot;$&quot;* #,##0_-;_-&quot;$&quot;* &quot;-&quot;_-;_-@_-"/>
    <numFmt numFmtId="44" formatCode="_-&quot;$&quot;* #,##0.00_-;\-&quot;$&quot;* #,##0.00_-;_-&quot;$&quot;* &quot;-&quot;??_-;_-@_-"/>
    <numFmt numFmtId="43" formatCode="_-* #,##0.00_-;\-* #,##0.00_-;_-* &quot;-&quot;??_-;_-@_-"/>
    <numFmt numFmtId="164" formatCode="&quot;Warning&quot;;&quot;Warning&quot;;&quot;OK&quot;"/>
    <numFmt numFmtId="165" formatCode="#,##0;\(#,##0\);\-"/>
    <numFmt numFmtId="166" formatCode="_(* #,##0_);_(* \(#,##0\);_(* &quot;-&quot;??_);_(@_)"/>
    <numFmt numFmtId="167" formatCode="_(* #,##0.00_);_(* \(#,##0.00\);_(* &quot;-&quot;??_);_(@_)"/>
    <numFmt numFmtId="168" formatCode="_(* #,##0.00%_);_(* \(#,##0.00%\);_(* &quot;-&quot;??_);_(@_)"/>
    <numFmt numFmtId="169" formatCode="&quot;$&quot;#,##0.00"/>
    <numFmt numFmtId="170" formatCode="_(* #,##0%_);_(* \(#,##0%\);_(* &quot;-&quot;??_);_(@_)"/>
    <numFmt numFmtId="171" formatCode="#,##0.0"/>
    <numFmt numFmtId="172" formatCode="_(* #,##0.0%_);_(* \(#,##0.0%\);_(* &quot;-&quot;??_);_(@_)"/>
    <numFmt numFmtId="173" formatCode="&quot;$&quot;#,##0"/>
    <numFmt numFmtId="174" formatCode="0.0"/>
    <numFmt numFmtId="175" formatCode="_-&quot;$&quot;* #,##0.0_-;\-&quot;$&quot;* #,##0.0_-;_-&quot;$&quot;* &quot;-&quot;??_-;_-@_-"/>
    <numFmt numFmtId="176" formatCode="_-&quot;$&quot;* #,##0_-;\-&quot;$&quot;* #,##0_-;_-&quot;$&quot;* &quot;-&quot;??_-;_-@_-"/>
  </numFmts>
  <fonts count="70" x14ac:knownFonts="1">
    <font>
      <sz val="10"/>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u/>
      <sz val="11"/>
      <color theme="1"/>
      <name val="Arial"/>
      <family val="2"/>
    </font>
    <font>
      <sz val="10"/>
      <color theme="3"/>
      <name val="Arial"/>
      <family val="2"/>
    </font>
    <font>
      <i/>
      <sz val="10"/>
      <color theme="0" tint="-0.34998626667073579"/>
      <name val="Arial"/>
      <family val="2"/>
    </font>
    <font>
      <sz val="10"/>
      <color theme="0" tint="-0.499984740745262"/>
      <name val="Arial"/>
      <family val="2"/>
    </font>
    <font>
      <sz val="10"/>
      <name val="Arial"/>
      <family val="2"/>
    </font>
    <font>
      <sz val="11"/>
      <color theme="1"/>
      <name val="Arial"/>
      <family val="2"/>
    </font>
    <font>
      <sz val="10"/>
      <color theme="0"/>
      <name val="Arial"/>
      <family val="2"/>
    </font>
    <font>
      <sz val="10"/>
      <color theme="0" tint="-0.34998626667073579"/>
      <name val="Arial"/>
      <family val="2"/>
    </font>
    <font>
      <b/>
      <sz val="16"/>
      <color indexed="9"/>
      <name val="Arial"/>
      <family val="2"/>
    </font>
    <font>
      <b/>
      <sz val="12"/>
      <color indexed="9"/>
      <name val="Arial"/>
      <family val="2"/>
    </font>
    <font>
      <sz val="12"/>
      <color indexed="9"/>
      <name val="Arial"/>
      <family val="2"/>
    </font>
    <font>
      <b/>
      <sz val="12"/>
      <color indexed="8"/>
      <name val="Arial"/>
      <family val="2"/>
    </font>
    <font>
      <sz val="10"/>
      <color indexed="55"/>
      <name val="Arial"/>
      <family val="2"/>
    </font>
    <font>
      <sz val="10"/>
      <color rgb="FF3F3F40"/>
      <name val="Arial"/>
      <family val="2"/>
    </font>
    <font>
      <b/>
      <sz val="10"/>
      <color theme="1"/>
      <name val="Arial"/>
      <family val="2"/>
    </font>
    <font>
      <sz val="10"/>
      <color theme="1"/>
      <name val="Arial Narrow"/>
      <family val="2"/>
    </font>
    <font>
      <b/>
      <sz val="20"/>
      <color indexed="8"/>
      <name val="Arial"/>
      <family val="2"/>
    </font>
    <font>
      <b/>
      <sz val="16"/>
      <color theme="1"/>
      <name val="Arial"/>
      <family val="2"/>
    </font>
    <font>
      <b/>
      <sz val="12"/>
      <color theme="1"/>
      <name val="Arial"/>
      <family val="2"/>
    </font>
    <font>
      <sz val="18"/>
      <color rgb="FF59595B"/>
      <name val="Arial"/>
      <family val="2"/>
    </font>
    <font>
      <b/>
      <sz val="11"/>
      <color indexed="8"/>
      <name val="Arial"/>
      <family val="2"/>
    </font>
    <font>
      <b/>
      <sz val="14"/>
      <color theme="3"/>
      <name val="Arial"/>
      <family val="2"/>
    </font>
    <font>
      <b/>
      <sz val="18"/>
      <color theme="3"/>
      <name val="Arial"/>
      <family val="2"/>
    </font>
    <font>
      <sz val="18"/>
      <color theme="0" tint="-0.499984740745262"/>
      <name val="Arial"/>
      <family val="2"/>
    </font>
    <font>
      <sz val="10"/>
      <color rgb="FFFF0000"/>
      <name val="Arial"/>
      <family val="2"/>
    </font>
    <font>
      <b/>
      <sz val="10"/>
      <name val="Arial"/>
      <family val="2"/>
    </font>
    <font>
      <b/>
      <sz val="14"/>
      <color rgb="FFFF0000"/>
      <name val="Arial"/>
      <family val="2"/>
    </font>
    <font>
      <sz val="9"/>
      <color rgb="FF000000"/>
      <name val="Arial"/>
      <family val="2"/>
    </font>
    <font>
      <sz val="8"/>
      <name val="Arial"/>
      <family val="2"/>
    </font>
    <font>
      <sz val="9"/>
      <color theme="1"/>
      <name val="Arial"/>
      <family val="2"/>
    </font>
    <font>
      <b/>
      <sz val="9"/>
      <color theme="1"/>
      <name val="Arial"/>
      <family val="2"/>
    </font>
    <font>
      <b/>
      <sz val="10"/>
      <color rgb="FF000000"/>
      <name val="Arial"/>
      <family val="2"/>
    </font>
    <font>
      <b/>
      <sz val="9"/>
      <color rgb="FF000000"/>
      <name val="Arial"/>
      <family val="2"/>
    </font>
    <font>
      <sz val="10"/>
      <color rgb="FF000000"/>
      <name val="Arial"/>
      <family val="2"/>
    </font>
    <font>
      <sz val="12"/>
      <color theme="1"/>
      <name val="Arial"/>
      <family val="2"/>
    </font>
    <font>
      <i/>
      <sz val="9"/>
      <color theme="1"/>
      <name val="Arial"/>
      <family val="2"/>
    </font>
    <font>
      <i/>
      <sz val="10"/>
      <color theme="8"/>
      <name val="Arial"/>
      <family val="2"/>
    </font>
    <font>
      <b/>
      <i/>
      <sz val="10"/>
      <color theme="8"/>
      <name val="Arial"/>
      <family val="2"/>
    </font>
    <font>
      <b/>
      <sz val="10"/>
      <color theme="0"/>
      <name val="Arial"/>
      <family val="2"/>
    </font>
    <font>
      <i/>
      <sz val="10"/>
      <color theme="1"/>
      <name val="Arial"/>
      <family val="2"/>
    </font>
    <font>
      <i/>
      <sz val="11"/>
      <color rgb="FFFF0000"/>
      <name val="Calibri"/>
      <family val="2"/>
    </font>
    <font>
      <i/>
      <sz val="10"/>
      <color rgb="FFFF0000"/>
      <name val="Arial"/>
      <family val="2"/>
    </font>
    <font>
      <b/>
      <sz val="12"/>
      <color theme="0"/>
      <name val="Arial"/>
      <family val="2"/>
    </font>
    <font>
      <i/>
      <sz val="10"/>
      <color rgb="FF000000"/>
      <name val="Arial"/>
      <family val="2"/>
    </font>
    <font>
      <u/>
      <sz val="10"/>
      <color theme="10"/>
      <name val="Arial"/>
      <family val="2"/>
    </font>
    <font>
      <u/>
      <sz val="10"/>
      <color theme="1"/>
      <name val="Arial"/>
      <family val="2"/>
    </font>
    <font>
      <b/>
      <sz val="16"/>
      <color indexed="8"/>
      <name val="Arial"/>
      <family val="2"/>
    </font>
    <font>
      <b/>
      <sz val="11"/>
      <color theme="1"/>
      <name val="Arial"/>
      <family val="2"/>
    </font>
    <font>
      <b/>
      <sz val="10"/>
      <color theme="3"/>
      <name val="Arial"/>
      <family val="2"/>
    </font>
    <font>
      <i/>
      <sz val="10"/>
      <color theme="2"/>
      <name val="Arial"/>
      <family val="2"/>
    </font>
    <font>
      <i/>
      <sz val="10"/>
      <color theme="0"/>
      <name val="Arial"/>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0" tint="-4.9989318521683403E-2"/>
        <bgColor indexed="64"/>
      </patternFill>
    </fill>
    <fill>
      <patternFill patternType="lightGray">
        <fgColor theme="0" tint="-0.34998626667073579"/>
        <bgColor indexed="65"/>
      </patternFill>
    </fill>
    <fill>
      <patternFill patternType="solid">
        <fgColor theme="0" tint="-0.14996795556505021"/>
        <bgColor indexed="64"/>
      </patternFill>
    </fill>
    <fill>
      <patternFill patternType="solid">
        <fgColor theme="0" tint="-0.499984740745262"/>
        <bgColor indexed="64"/>
      </patternFill>
    </fill>
    <fill>
      <patternFill patternType="lightUp">
        <fgColor theme="0" tint="-0.34998626667073579"/>
        <bgColor indexed="65"/>
      </patternFill>
    </fill>
    <fill>
      <patternFill patternType="solid">
        <fgColor theme="0"/>
        <bgColor indexed="64"/>
      </patternFill>
    </fill>
    <fill>
      <patternFill patternType="solid">
        <fgColor theme="8"/>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theme="0" tint="-0.14999847407452621"/>
        <bgColor indexed="64"/>
      </patternFill>
    </fill>
    <fill>
      <patternFill patternType="solid">
        <fgColor theme="2" tint="0.59999389629810485"/>
        <bgColor indexed="64"/>
      </patternFill>
    </fill>
    <fill>
      <patternFill patternType="solid">
        <fgColor theme="2" tint="0.79998168889431442"/>
        <bgColor indexed="64"/>
      </patternFill>
    </fill>
    <fill>
      <patternFill patternType="solid">
        <fgColor indexed="65"/>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style="dashed">
        <color rgb="FF3F3F40"/>
      </left>
      <right style="dashed">
        <color rgb="FF3F3F40"/>
      </right>
      <top style="dashed">
        <color rgb="FF3F3F40"/>
      </top>
      <bottom style="dashed">
        <color rgb="FF3F3F40"/>
      </bottom>
      <diagonal/>
    </border>
    <border>
      <left/>
      <right/>
      <top style="dashed">
        <color indexed="8"/>
      </top>
      <bottom/>
      <diagonal/>
    </border>
    <border>
      <left/>
      <right/>
      <top/>
      <bottom style="double">
        <color auto="1"/>
      </bottom>
      <diagonal/>
    </border>
    <border>
      <left/>
      <right style="double">
        <color auto="1"/>
      </right>
      <top/>
      <bottom/>
      <diagonal/>
    </border>
    <border>
      <left style="double">
        <color auto="1"/>
      </left>
      <right/>
      <top/>
      <bottom/>
      <diagonal/>
    </border>
    <border>
      <left/>
      <right/>
      <top style="double">
        <color auto="1"/>
      </top>
      <bottom/>
      <diagonal/>
    </border>
    <border>
      <left/>
      <right/>
      <top/>
      <bottom style="medium">
        <color rgb="FF58595B"/>
      </bottom>
      <diagonal/>
    </border>
    <border>
      <left/>
      <right/>
      <top/>
      <bottom style="medium">
        <color rgb="FF59595B"/>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medium">
        <color indexed="64"/>
      </bottom>
      <diagonal/>
    </border>
    <border>
      <left style="thin">
        <color theme="8"/>
      </left>
      <right style="thin">
        <color theme="8"/>
      </right>
      <top style="thin">
        <color theme="8"/>
      </top>
      <bottom style="thin">
        <color theme="8"/>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s>
  <cellStyleXfs count="71">
    <xf numFmtId="0" fontId="0" fillId="0" borderId="0"/>
    <xf numFmtId="44"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40" fillId="0" borderId="0" applyNumberFormat="0" applyProtection="0"/>
    <xf numFmtId="0" fontId="19" fillId="0" borderId="0" applyNumberFormat="0"/>
    <xf numFmtId="0" fontId="20" fillId="33" borderId="10" applyNumberFormat="0" applyAlignment="0">
      <alignment horizontal="right"/>
      <protection locked="0"/>
    </xf>
    <xf numFmtId="0" fontId="21" fillId="0" borderId="0" applyNumberFormat="0"/>
    <xf numFmtId="0" fontId="22" fillId="34" borderId="11" applyNumberFormat="0" applyAlignment="0"/>
    <xf numFmtId="0" fontId="23" fillId="0" borderId="13" applyNumberFormat="0" applyAlignment="0"/>
    <xf numFmtId="0" fontId="23" fillId="39" borderId="31" applyNumberFormat="0" applyAlignment="0"/>
    <xf numFmtId="0" fontId="24" fillId="0" borderId="14" applyNumberFormat="0" applyFont="0" applyFill="0" applyAlignment="0"/>
    <xf numFmtId="0" fontId="24" fillId="0" borderId="15" applyNumberFormat="0" applyFont="0" applyFill="0" applyAlignment="0"/>
    <xf numFmtId="0" fontId="23" fillId="36" borderId="13" applyNumberFormat="0" applyAlignment="0"/>
    <xf numFmtId="0" fontId="25" fillId="37" borderId="13" applyNumberFormat="0">
      <alignment horizontal="centerContinuous" vertical="center" wrapText="1"/>
    </xf>
    <xf numFmtId="166" fontId="26" fillId="38" borderId="12" applyAlignment="0"/>
    <xf numFmtId="0" fontId="39" fillId="0" borderId="0" applyNumberFormat="0" applyFill="0"/>
    <xf numFmtId="0" fontId="27" fillId="43" borderId="0"/>
    <xf numFmtId="0" fontId="28" fillId="43" borderId="0"/>
    <xf numFmtId="0" fontId="29" fillId="43" borderId="0"/>
    <xf numFmtId="0" fontId="18" fillId="35" borderId="12" applyNumberFormat="0" applyAlignment="0"/>
    <xf numFmtId="164" fontId="31" fillId="0" borderId="29">
      <alignment horizontal="center"/>
    </xf>
    <xf numFmtId="165" fontId="32" fillId="0" borderId="17" applyNumberFormat="0" applyAlignment="0"/>
    <xf numFmtId="0" fontId="23" fillId="0" borderId="18" applyNumberFormat="0" applyFont="0" applyFill="0" applyAlignment="0"/>
    <xf numFmtId="0" fontId="42" fillId="0" borderId="23" applyNumberFormat="0" applyAlignment="0"/>
    <xf numFmtId="167" fontId="18" fillId="0" borderId="0" applyFont="0" applyFill="0" applyBorder="0" applyAlignment="0" applyProtection="0"/>
    <xf numFmtId="166" fontId="18" fillId="0" borderId="0" applyFont="0" applyFill="0" applyBorder="0" applyAlignment="0" applyProtection="0"/>
    <xf numFmtId="168" fontId="18" fillId="0" borderId="0" applyFont="0" applyFill="0" applyBorder="0" applyAlignment="0" applyProtection="0"/>
    <xf numFmtId="0" fontId="18" fillId="0" borderId="16" applyNumberFormat="0" applyFont="0" applyFill="0" applyAlignment="0"/>
    <xf numFmtId="43" fontId="18" fillId="0" borderId="0" applyFont="0" applyFill="0" applyBorder="0" applyAlignment="0" applyProtection="0"/>
    <xf numFmtId="0" fontId="63" fillId="0" borderId="0" applyNumberFormat="0" applyFill="0" applyBorder="0" applyAlignment="0" applyProtection="0"/>
  </cellStyleXfs>
  <cellXfs count="390">
    <xf numFmtId="0" fontId="0" fillId="0" borderId="0" xfId="0"/>
    <xf numFmtId="0" fontId="42" fillId="0" borderId="23" xfId="64"/>
    <xf numFmtId="0" fontId="0" fillId="0" borderId="25" xfId="0" applyBorder="1"/>
    <xf numFmtId="0" fontId="0" fillId="0" borderId="26" xfId="0" applyBorder="1"/>
    <xf numFmtId="0" fontId="19" fillId="0" borderId="0" xfId="45"/>
    <xf numFmtId="0" fontId="20" fillId="33" borderId="10" xfId="46" applyNumberFormat="1">
      <alignment horizontal="right"/>
      <protection locked="0"/>
    </xf>
    <xf numFmtId="0" fontId="23" fillId="0" borderId="13" xfId="49"/>
    <xf numFmtId="0" fontId="0" fillId="0" borderId="14" xfId="51" applyFont="1"/>
    <xf numFmtId="0" fontId="0" fillId="0" borderId="15" xfId="52" applyFont="1"/>
    <xf numFmtId="0" fontId="21" fillId="0" borderId="0" xfId="47"/>
    <xf numFmtId="0" fontId="23" fillId="36" borderId="13" xfId="53"/>
    <xf numFmtId="0" fontId="25" fillId="37" borderId="13" xfId="54">
      <alignment horizontal="centerContinuous" vertical="center" wrapText="1"/>
    </xf>
    <xf numFmtId="166" fontId="26" fillId="38" borderId="12" xfId="55"/>
    <xf numFmtId="0" fontId="0" fillId="0" borderId="16" xfId="0" applyBorder="1"/>
    <xf numFmtId="0" fontId="30" fillId="0" borderId="0" xfId="56" applyFont="1"/>
    <xf numFmtId="0" fontId="18" fillId="35" borderId="12" xfId="60"/>
    <xf numFmtId="164" fontId="31" fillId="0" borderId="29" xfId="61">
      <alignment horizontal="center"/>
    </xf>
    <xf numFmtId="165" fontId="32" fillId="0" borderId="17" xfId="62"/>
    <xf numFmtId="0" fontId="23" fillId="0" borderId="18" xfId="63" applyFont="1"/>
    <xf numFmtId="0" fontId="34" fillId="0" borderId="0" xfId="0" applyFont="1"/>
    <xf numFmtId="0" fontId="0" fillId="0" borderId="19" xfId="0" applyBorder="1"/>
    <xf numFmtId="0" fontId="0" fillId="0" borderId="20" xfId="0" applyBorder="1"/>
    <xf numFmtId="0" fontId="0" fillId="0" borderId="21" xfId="0" applyBorder="1"/>
    <xf numFmtId="0" fontId="0" fillId="0" borderId="22" xfId="0" applyBorder="1"/>
    <xf numFmtId="0" fontId="23" fillId="0" borderId="0" xfId="0" applyFont="1"/>
    <xf numFmtId="0" fontId="38" fillId="0" borderId="24" xfId="64" applyFont="1" applyBorder="1"/>
    <xf numFmtId="0" fontId="33" fillId="0" borderId="0" xfId="0" applyFont="1"/>
    <xf numFmtId="0" fontId="0" fillId="0" borderId="27" xfId="0" applyBorder="1"/>
    <xf numFmtId="0" fontId="0" fillId="0" borderId="28" xfId="0" applyBorder="1"/>
    <xf numFmtId="0" fontId="22" fillId="34" borderId="11" xfId="48" applyAlignment="1">
      <alignment horizontal="left"/>
    </xf>
    <xf numFmtId="0" fontId="22" fillId="34" borderId="11" xfId="48" applyAlignment="1"/>
    <xf numFmtId="166" fontId="0" fillId="0" borderId="0" xfId="66" applyFont="1"/>
    <xf numFmtId="0" fontId="30" fillId="0" borderId="30" xfId="56" applyFont="1" applyBorder="1"/>
    <xf numFmtId="0" fontId="25" fillId="40" borderId="13" xfId="0" applyFont="1" applyFill="1" applyBorder="1" applyAlignment="1">
      <alignment horizontal="center"/>
    </xf>
    <xf numFmtId="0" fontId="25" fillId="42" borderId="13" xfId="0" applyFont="1" applyFill="1" applyBorder="1" applyAlignment="1">
      <alignment horizontal="center"/>
    </xf>
    <xf numFmtId="0" fontId="25" fillId="41" borderId="13" xfId="0" applyFont="1" applyFill="1" applyBorder="1" applyAlignment="1">
      <alignment horizontal="center"/>
    </xf>
    <xf numFmtId="0" fontId="23" fillId="0" borderId="13" xfId="0" applyFont="1" applyBorder="1" applyAlignment="1">
      <alignment horizontal="center"/>
    </xf>
    <xf numFmtId="15" fontId="22" fillId="34" borderId="11" xfId="48" applyNumberFormat="1" applyAlignment="1">
      <alignment horizontal="left"/>
    </xf>
    <xf numFmtId="0" fontId="29" fillId="43" borderId="0" xfId="59"/>
    <xf numFmtId="0" fontId="0" fillId="43" borderId="0" xfId="0" applyFill="1"/>
    <xf numFmtId="0" fontId="27" fillId="43" borderId="0" xfId="57"/>
    <xf numFmtId="0" fontId="28" fillId="43" borderId="0" xfId="58"/>
    <xf numFmtId="0" fontId="40" fillId="0" borderId="0" xfId="44"/>
    <xf numFmtId="0" fontId="41" fillId="0" borderId="0" xfId="0" applyFont="1"/>
    <xf numFmtId="0" fontId="23" fillId="39" borderId="31" xfId="50"/>
    <xf numFmtId="0" fontId="45" fillId="0" borderId="0" xfId="44" applyFont="1" applyAlignment="1">
      <alignment horizontal="left"/>
    </xf>
    <xf numFmtId="2" fontId="0" fillId="0" borderId="0" xfId="0" applyNumberFormat="1"/>
    <xf numFmtId="4" fontId="0" fillId="0" borderId="0" xfId="0" applyNumberFormat="1"/>
    <xf numFmtId="4" fontId="33" fillId="0" borderId="0" xfId="0" applyNumberFormat="1" applyFont="1"/>
    <xf numFmtId="3" fontId="33" fillId="0" borderId="0" xfId="0" applyNumberFormat="1" applyFont="1"/>
    <xf numFmtId="3" fontId="21" fillId="0" borderId="0" xfId="47" applyNumberFormat="1"/>
    <xf numFmtId="3" fontId="0" fillId="0" borderId="0" xfId="0" applyNumberFormat="1"/>
    <xf numFmtId="3" fontId="49" fillId="0" borderId="0" xfId="0" applyNumberFormat="1" applyFont="1"/>
    <xf numFmtId="171" fontId="0" fillId="0" borderId="0" xfId="0" applyNumberFormat="1"/>
    <xf numFmtId="170" fontId="20" fillId="33" borderId="10" xfId="46" applyNumberFormat="1" applyAlignment="1">
      <protection locked="0"/>
    </xf>
    <xf numFmtId="3" fontId="50" fillId="0" borderId="0" xfId="0" applyNumberFormat="1" applyFont="1"/>
    <xf numFmtId="3" fontId="25" fillId="37" borderId="13" xfId="54" applyNumberFormat="1">
      <alignment horizontal="centerContinuous" vertical="center" wrapText="1"/>
    </xf>
    <xf numFmtId="3" fontId="52" fillId="0" borderId="0" xfId="0" applyNumberFormat="1" applyFont="1"/>
    <xf numFmtId="3" fontId="48" fillId="0" borderId="0" xfId="0" applyNumberFormat="1" applyFont="1"/>
    <xf numFmtId="3" fontId="46" fillId="0" borderId="0" xfId="0" applyNumberFormat="1" applyFont="1"/>
    <xf numFmtId="3" fontId="49" fillId="0" borderId="14" xfId="0" applyNumberFormat="1" applyFont="1" applyBorder="1"/>
    <xf numFmtId="166" fontId="0" fillId="0" borderId="0" xfId="69" applyNumberFormat="1" applyFont="1" applyFill="1"/>
    <xf numFmtId="3" fontId="23" fillId="0" borderId="0" xfId="0" applyNumberFormat="1" applyFont="1"/>
    <xf numFmtId="3" fontId="44" fillId="0" borderId="14" xfId="0" applyNumberFormat="1" applyFont="1" applyBorder="1"/>
    <xf numFmtId="0" fontId="20" fillId="33" borderId="10" xfId="46" applyAlignment="1">
      <protection locked="0"/>
    </xf>
    <xf numFmtId="0" fontId="53" fillId="0" borderId="0" xfId="0" applyFont="1"/>
    <xf numFmtId="0" fontId="33" fillId="0" borderId="0" xfId="0" applyFont="1" applyAlignment="1">
      <alignment vertical="center"/>
    </xf>
    <xf numFmtId="0" fontId="0" fillId="0" borderId="0" xfId="0" applyAlignment="1">
      <alignment vertical="center"/>
    </xf>
    <xf numFmtId="3" fontId="33" fillId="0" borderId="14" xfId="51" applyNumberFormat="1" applyFont="1"/>
    <xf numFmtId="3" fontId="44" fillId="39" borderId="14" xfId="51" applyNumberFormat="1" applyFont="1" applyFill="1"/>
    <xf numFmtId="0" fontId="0" fillId="46" borderId="0" xfId="0" applyFill="1"/>
    <xf numFmtId="0" fontId="50" fillId="46" borderId="0" xfId="0" applyFont="1" applyFill="1"/>
    <xf numFmtId="0" fontId="52" fillId="46" borderId="0" xfId="0" applyFont="1" applyFill="1"/>
    <xf numFmtId="0" fontId="50" fillId="0" borderId="0" xfId="0" applyFont="1"/>
    <xf numFmtId="0" fontId="52" fillId="0" borderId="0" xfId="0" applyFont="1"/>
    <xf numFmtId="173" fontId="0" fillId="0" borderId="0" xfId="0" applyNumberFormat="1"/>
    <xf numFmtId="3" fontId="52" fillId="0" borderId="0" xfId="0" quotePrefix="1" applyNumberFormat="1" applyFont="1"/>
    <xf numFmtId="173" fontId="33" fillId="0" borderId="37" xfId="0" applyNumberFormat="1" applyFont="1" applyBorder="1"/>
    <xf numFmtId="173" fontId="33" fillId="0" borderId="0" xfId="0" applyNumberFormat="1" applyFont="1"/>
    <xf numFmtId="3" fontId="54" fillId="0" borderId="0" xfId="0" applyNumberFormat="1" applyFont="1"/>
    <xf numFmtId="3" fontId="33" fillId="0" borderId="37" xfId="0" applyNumberFormat="1" applyFont="1" applyBorder="1"/>
    <xf numFmtId="0" fontId="55" fillId="0" borderId="0" xfId="0" applyFont="1"/>
    <xf numFmtId="3" fontId="56" fillId="0" borderId="37" xfId="0" applyNumberFormat="1" applyFont="1" applyBorder="1"/>
    <xf numFmtId="170" fontId="56" fillId="0" borderId="37" xfId="67" applyNumberFormat="1" applyFont="1" applyBorder="1"/>
    <xf numFmtId="0" fontId="0" fillId="0" borderId="0" xfId="0" applyAlignment="1">
      <alignment vertical="center" wrapText="1"/>
    </xf>
    <xf numFmtId="0" fontId="33" fillId="0" borderId="0" xfId="0" applyFont="1" applyAlignment="1">
      <alignment vertical="center" wrapText="1"/>
    </xf>
    <xf numFmtId="0" fontId="57" fillId="43" borderId="36" xfId="54" applyFont="1" applyFill="1" applyBorder="1" applyAlignment="1">
      <alignment vertical="center" wrapText="1"/>
    </xf>
    <xf numFmtId="0" fontId="25" fillId="43" borderId="15" xfId="54" applyFill="1" applyBorder="1" applyAlignment="1">
      <alignment vertical="center" wrapText="1"/>
    </xf>
    <xf numFmtId="0" fontId="50" fillId="45" borderId="0" xfId="0" applyFont="1" applyFill="1"/>
    <xf numFmtId="0" fontId="33" fillId="45" borderId="0" xfId="0" applyFont="1" applyFill="1" applyAlignment="1">
      <alignment vertical="center" wrapText="1"/>
    </xf>
    <xf numFmtId="0" fontId="0" fillId="45" borderId="0" xfId="0" applyFill="1" applyAlignment="1">
      <alignment vertical="center" wrapText="1"/>
    </xf>
    <xf numFmtId="0" fontId="33" fillId="0" borderId="14" xfId="51" applyFont="1" applyFill="1" applyAlignment="1">
      <alignment vertical="center" wrapText="1"/>
    </xf>
    <xf numFmtId="0" fontId="0" fillId="0" borderId="14" xfId="51" applyFont="1" applyFill="1" applyAlignment="1">
      <alignment vertical="center" wrapText="1"/>
    </xf>
    <xf numFmtId="0" fontId="0" fillId="0" borderId="14" xfId="51" applyFont="1" applyFill="1"/>
    <xf numFmtId="0" fontId="33" fillId="0" borderId="15" xfId="52" applyFont="1"/>
    <xf numFmtId="0" fontId="33" fillId="0" borderId="14" xfId="51" applyFont="1" applyAlignment="1">
      <alignment vertical="center" wrapText="1"/>
    </xf>
    <xf numFmtId="0" fontId="33" fillId="0" borderId="14" xfId="51" applyFont="1"/>
    <xf numFmtId="170" fontId="0" fillId="0" borderId="0" xfId="67" applyNumberFormat="1" applyFont="1"/>
    <xf numFmtId="3" fontId="33" fillId="0" borderId="15" xfId="52" applyNumberFormat="1" applyFont="1"/>
    <xf numFmtId="173" fontId="33" fillId="0" borderId="15" xfId="52" applyNumberFormat="1" applyFont="1"/>
    <xf numFmtId="173" fontId="33" fillId="0" borderId="14" xfId="51" applyNumberFormat="1" applyFont="1"/>
    <xf numFmtId="0" fontId="57" fillId="43" borderId="0" xfId="0" applyFont="1" applyFill="1" applyAlignment="1">
      <alignment vertical="top"/>
    </xf>
    <xf numFmtId="0" fontId="57" fillId="43" borderId="0" xfId="0" applyFont="1" applyFill="1"/>
    <xf numFmtId="0" fontId="52" fillId="0" borderId="0" xfId="0" applyFont="1" applyAlignment="1">
      <alignment horizontal="left" vertical="center"/>
    </xf>
    <xf numFmtId="0" fontId="50" fillId="0" borderId="14" xfId="51" applyFont="1" applyAlignment="1">
      <alignment horizontal="left" vertical="center"/>
    </xf>
    <xf numFmtId="0" fontId="0" fillId="0" borderId="15" xfId="52" applyFont="1" applyFill="1"/>
    <xf numFmtId="0" fontId="59" fillId="0" borderId="0" xfId="0" applyFont="1"/>
    <xf numFmtId="0" fontId="60" fillId="0" borderId="0" xfId="0" applyFont="1"/>
    <xf numFmtId="166" fontId="20" fillId="33" borderId="10" xfId="46" applyNumberFormat="1" applyAlignment="1">
      <protection locked="0"/>
    </xf>
    <xf numFmtId="5" fontId="57" fillId="43" borderId="32" xfId="0" applyNumberFormat="1" applyFont="1" applyFill="1" applyBorder="1"/>
    <xf numFmtId="0" fontId="0" fillId="0" borderId="0" xfId="0" applyAlignment="1">
      <alignment horizontal="left" indent="1"/>
    </xf>
    <xf numFmtId="0" fontId="43" fillId="0" borderId="0" xfId="0" applyFont="1" applyAlignment="1">
      <alignment horizontal="left" indent="1"/>
    </xf>
    <xf numFmtId="4" fontId="33" fillId="0" borderId="15" xfId="52" applyNumberFormat="1" applyFont="1"/>
    <xf numFmtId="4" fontId="33" fillId="0" borderId="14" xfId="51" applyNumberFormat="1" applyFont="1"/>
    <xf numFmtId="5" fontId="33" fillId="44" borderId="32" xfId="0" applyNumberFormat="1" applyFont="1" applyFill="1" applyBorder="1"/>
    <xf numFmtId="5" fontId="33" fillId="44" borderId="0" xfId="0" applyNumberFormat="1" applyFont="1" applyFill="1"/>
    <xf numFmtId="4" fontId="0" fillId="44" borderId="0" xfId="0" applyNumberFormat="1" applyFill="1"/>
    <xf numFmtId="0" fontId="33" fillId="34" borderId="0" xfId="0" applyFont="1" applyFill="1"/>
    <xf numFmtId="4" fontId="0" fillId="34" borderId="0" xfId="0" applyNumberFormat="1" applyFill="1"/>
    <xf numFmtId="0" fontId="0" fillId="34" borderId="0" xfId="0" applyFill="1"/>
    <xf numFmtId="168" fontId="61" fillId="43" borderId="30" xfId="67" applyFont="1" applyFill="1" applyBorder="1"/>
    <xf numFmtId="168" fontId="57" fillId="43" borderId="30" xfId="67" applyFont="1" applyFill="1" applyBorder="1"/>
    <xf numFmtId="0" fontId="0" fillId="44" borderId="0" xfId="0" applyFill="1"/>
    <xf numFmtId="0" fontId="62" fillId="0" borderId="0" xfId="0" applyFont="1"/>
    <xf numFmtId="3" fontId="50" fillId="44" borderId="0" xfId="0" applyNumberFormat="1" applyFont="1" applyFill="1"/>
    <xf numFmtId="3" fontId="33" fillId="44" borderId="0" xfId="0" applyNumberFormat="1" applyFont="1" applyFill="1"/>
    <xf numFmtId="3" fontId="49" fillId="44" borderId="0" xfId="0" applyNumberFormat="1" applyFont="1" applyFill="1"/>
    <xf numFmtId="3" fontId="48" fillId="44" borderId="0" xfId="0" applyNumberFormat="1" applyFont="1" applyFill="1"/>
    <xf numFmtId="3" fontId="0" fillId="44" borderId="0" xfId="0" applyNumberFormat="1" applyFill="1"/>
    <xf numFmtId="3" fontId="52" fillId="44" borderId="0" xfId="0" applyNumberFormat="1" applyFont="1" applyFill="1"/>
    <xf numFmtId="3" fontId="50" fillId="34" borderId="0" xfId="0" applyNumberFormat="1" applyFont="1" applyFill="1"/>
    <xf numFmtId="3" fontId="51" fillId="34" borderId="0" xfId="0" applyNumberFormat="1" applyFont="1" applyFill="1"/>
    <xf numFmtId="3" fontId="46" fillId="34" borderId="0" xfId="0" applyNumberFormat="1" applyFont="1" applyFill="1"/>
    <xf numFmtId="173" fontId="33" fillId="0" borderId="14" xfId="51" applyNumberFormat="1" applyFont="1" applyFill="1"/>
    <xf numFmtId="173" fontId="0" fillId="34" borderId="0" xfId="0" applyNumberFormat="1" applyFill="1"/>
    <xf numFmtId="3" fontId="46" fillId="0" borderId="14" xfId="51" applyNumberFormat="1" applyFont="1"/>
    <xf numFmtId="3" fontId="49" fillId="34" borderId="0" xfId="0" applyNumberFormat="1" applyFont="1" applyFill="1"/>
    <xf numFmtId="3" fontId="21" fillId="44" borderId="0" xfId="47" applyNumberFormat="1" applyFill="1"/>
    <xf numFmtId="3" fontId="33" fillId="34" borderId="0" xfId="0" applyNumberFormat="1" applyFont="1" applyFill="1"/>
    <xf numFmtId="171" fontId="0" fillId="34" borderId="0" xfId="0" applyNumberFormat="1" applyFill="1"/>
    <xf numFmtId="166" fontId="20" fillId="33" borderId="10" xfId="65" applyNumberFormat="1" applyFont="1" applyFill="1" applyBorder="1" applyAlignment="1" applyProtection="1">
      <protection locked="0"/>
    </xf>
    <xf numFmtId="2" fontId="20" fillId="33" borderId="10" xfId="46" applyNumberFormat="1" applyAlignment="1">
      <protection locked="0"/>
    </xf>
    <xf numFmtId="0" fontId="50" fillId="43" borderId="0" xfId="0" applyFont="1" applyFill="1"/>
    <xf numFmtId="170" fontId="23" fillId="39" borderId="31" xfId="50" applyNumberFormat="1" applyAlignment="1"/>
    <xf numFmtId="0" fontId="43" fillId="0" borderId="0" xfId="0" applyFont="1"/>
    <xf numFmtId="168" fontId="57" fillId="43" borderId="30" xfId="67" applyFont="1" applyFill="1" applyBorder="1" applyAlignment="1">
      <alignment vertical="center"/>
    </xf>
    <xf numFmtId="173" fontId="20" fillId="33" borderId="10" xfId="46" applyNumberFormat="1" applyAlignment="1">
      <alignment horizontal="center" vertical="center"/>
      <protection locked="0"/>
    </xf>
    <xf numFmtId="0" fontId="21" fillId="0" borderId="0" xfId="47" applyAlignment="1">
      <alignment vertical="center"/>
    </xf>
    <xf numFmtId="0" fontId="25" fillId="0" borderId="0" xfId="0" applyFont="1"/>
    <xf numFmtId="0" fontId="20" fillId="33" borderId="10" xfId="46" applyAlignment="1">
      <alignment vertical="center"/>
      <protection locked="0"/>
    </xf>
    <xf numFmtId="173" fontId="0" fillId="0" borderId="0" xfId="65" applyNumberFormat="1" applyFont="1"/>
    <xf numFmtId="3" fontId="43" fillId="0" borderId="0" xfId="0" applyNumberFormat="1" applyFont="1"/>
    <xf numFmtId="3" fontId="25" fillId="44" borderId="0" xfId="54" applyNumberFormat="1" applyFill="1" applyBorder="1">
      <alignment horizontal="centerContinuous" vertical="center" wrapText="1"/>
    </xf>
    <xf numFmtId="3" fontId="48" fillId="34" borderId="0" xfId="0" applyNumberFormat="1" applyFont="1" applyFill="1"/>
    <xf numFmtId="3" fontId="25" fillId="34" borderId="0" xfId="54" applyNumberFormat="1" applyFill="1" applyBorder="1">
      <alignment horizontal="centerContinuous" vertical="center" wrapText="1"/>
    </xf>
    <xf numFmtId="3" fontId="44" fillId="34" borderId="0" xfId="0" applyNumberFormat="1" applyFont="1" applyFill="1"/>
    <xf numFmtId="169" fontId="50" fillId="34" borderId="0" xfId="0" applyNumberFormat="1" applyFont="1" applyFill="1"/>
    <xf numFmtId="3" fontId="44" fillId="0" borderId="14" xfId="51" applyNumberFormat="1" applyFont="1"/>
    <xf numFmtId="3" fontId="49" fillId="0" borderId="14" xfId="51" applyNumberFormat="1" applyFont="1"/>
    <xf numFmtId="169" fontId="23" fillId="39" borderId="31" xfId="50" applyNumberFormat="1" applyAlignment="1">
      <alignment horizontal="center"/>
    </xf>
    <xf numFmtId="1" fontId="23" fillId="39" borderId="31" xfId="50" applyNumberFormat="1"/>
    <xf numFmtId="1" fontId="0" fillId="0" borderId="0" xfId="0" applyNumberFormat="1"/>
    <xf numFmtId="173" fontId="0" fillId="44" borderId="0" xfId="0" applyNumberFormat="1" applyFill="1"/>
    <xf numFmtId="0" fontId="0" fillId="0" borderId="0" xfId="51" applyFont="1" applyBorder="1"/>
    <xf numFmtId="173" fontId="0" fillId="0" borderId="0" xfId="65" applyNumberFormat="1" applyFont="1" applyBorder="1"/>
    <xf numFmtId="0" fontId="27" fillId="43" borderId="0" xfId="57" applyAlignment="1">
      <alignment wrapText="1"/>
    </xf>
    <xf numFmtId="0" fontId="28" fillId="43" borderId="0" xfId="58" applyAlignment="1">
      <alignment wrapText="1"/>
    </xf>
    <xf numFmtId="0" fontId="29" fillId="43" borderId="0" xfId="59" applyAlignment="1">
      <alignment wrapText="1"/>
    </xf>
    <xf numFmtId="0" fontId="0" fillId="0" borderId="0" xfId="0" applyAlignment="1">
      <alignment wrapText="1"/>
    </xf>
    <xf numFmtId="168" fontId="57" fillId="43" borderId="0" xfId="67" applyFont="1" applyFill="1" applyBorder="1" applyAlignment="1">
      <alignment horizontal="center" vertical="center" wrapText="1"/>
    </xf>
    <xf numFmtId="4" fontId="0" fillId="0" borderId="13" xfId="0" applyNumberFormat="1" applyBorder="1"/>
    <xf numFmtId="173" fontId="23" fillId="39" borderId="31" xfId="50" applyNumberFormat="1" applyAlignment="1"/>
    <xf numFmtId="166" fontId="23" fillId="0" borderId="13" xfId="49" applyNumberFormat="1" applyAlignment="1">
      <alignment horizontal="right"/>
    </xf>
    <xf numFmtId="0" fontId="52" fillId="0" borderId="0" xfId="51" applyFont="1" applyBorder="1" applyAlignment="1">
      <alignment horizontal="left" vertical="center"/>
    </xf>
    <xf numFmtId="0" fontId="18" fillId="0" borderId="0" xfId="51" applyFont="1" applyBorder="1"/>
    <xf numFmtId="0" fontId="0" fillId="0" borderId="14" xfId="51" applyFont="1" applyAlignment="1">
      <alignment vertical="center" wrapText="1"/>
    </xf>
    <xf numFmtId="0" fontId="43" fillId="0" borderId="0" xfId="0" applyFont="1" applyAlignment="1">
      <alignment vertical="center" wrapText="1"/>
    </xf>
    <xf numFmtId="0" fontId="30" fillId="0" borderId="40" xfId="56" applyFont="1" applyBorder="1" applyAlignment="1">
      <alignment horizontal="left"/>
    </xf>
    <xf numFmtId="0" fontId="30" fillId="0" borderId="40" xfId="56" applyFont="1" applyBorder="1"/>
    <xf numFmtId="0" fontId="0" fillId="0" borderId="13" xfId="0" applyBorder="1" applyAlignment="1">
      <alignment horizontal="center" vertical="center"/>
    </xf>
    <xf numFmtId="0" fontId="44" fillId="0" borderId="0" xfId="0" applyFont="1" applyAlignment="1">
      <alignment horizontal="center" vertical="center"/>
    </xf>
    <xf numFmtId="0" fontId="0" fillId="0" borderId="0" xfId="0" applyAlignment="1">
      <alignment horizontal="left"/>
    </xf>
    <xf numFmtId="0" fontId="0" fillId="0" borderId="0" xfId="0"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9" fontId="44" fillId="47" borderId="16" xfId="68" applyNumberFormat="1" applyFont="1" applyFill="1" applyAlignment="1">
      <alignment horizontal="center" vertical="center"/>
    </xf>
    <xf numFmtId="3" fontId="23" fillId="47" borderId="16" xfId="68" applyNumberFormat="1" applyFont="1" applyFill="1" applyAlignment="1">
      <alignment horizontal="center" vertical="center"/>
    </xf>
    <xf numFmtId="0" fontId="44" fillId="0" borderId="0" xfId="0" applyFont="1" applyAlignment="1">
      <alignment vertical="center"/>
    </xf>
    <xf numFmtId="0" fontId="0" fillId="44" borderId="13" xfId="0" applyFill="1" applyBorder="1" applyAlignment="1">
      <alignment horizontal="center"/>
    </xf>
    <xf numFmtId="0" fontId="65" fillId="0" borderId="40" xfId="56" applyFont="1" applyBorder="1"/>
    <xf numFmtId="0" fontId="25" fillId="43" borderId="0" xfId="0" applyFont="1" applyFill="1" applyAlignment="1">
      <alignment horizontal="center" wrapText="1"/>
    </xf>
    <xf numFmtId="0" fontId="25" fillId="43" borderId="0" xfId="0" applyFont="1" applyFill="1"/>
    <xf numFmtId="0" fontId="33" fillId="0" borderId="13" xfId="0" applyFont="1" applyBorder="1" applyAlignment="1">
      <alignment horizontal="center" vertical="center"/>
    </xf>
    <xf numFmtId="0" fontId="23" fillId="0" borderId="13" xfId="0" applyFont="1" applyBorder="1"/>
    <xf numFmtId="0" fontId="23" fillId="0" borderId="0" xfId="0" applyFont="1" applyAlignment="1">
      <alignment horizontal="center" wrapText="1"/>
    </xf>
    <xf numFmtId="0" fontId="0" fillId="0" borderId="13" xfId="0" applyBorder="1"/>
    <xf numFmtId="0" fontId="57" fillId="40" borderId="13" xfId="0" applyFont="1" applyFill="1" applyBorder="1" applyAlignment="1">
      <alignment horizontal="center" vertical="center"/>
    </xf>
    <xf numFmtId="0" fontId="66" fillId="44" borderId="0" xfId="58" applyFont="1" applyFill="1"/>
    <xf numFmtId="0" fontId="33" fillId="44" borderId="0" xfId="70" applyFont="1" applyFill="1" applyAlignment="1">
      <alignment horizontal="left" vertical="center"/>
    </xf>
    <xf numFmtId="0" fontId="64" fillId="0" borderId="0" xfId="70" applyFont="1" applyFill="1"/>
    <xf numFmtId="0" fontId="64" fillId="0" borderId="13" xfId="70" applyFont="1" applyFill="1" applyBorder="1"/>
    <xf numFmtId="0" fontId="64" fillId="0" borderId="13" xfId="70" quotePrefix="1" applyFont="1" applyFill="1" applyBorder="1"/>
    <xf numFmtId="0" fontId="18" fillId="0" borderId="13" xfId="70" applyFont="1" applyFill="1" applyBorder="1"/>
    <xf numFmtId="0" fontId="18" fillId="0" borderId="13" xfId="70" applyFont="1" applyFill="1" applyBorder="1" applyAlignment="1">
      <alignment horizontal="left" vertical="center"/>
    </xf>
    <xf numFmtId="0" fontId="58" fillId="0" borderId="13" xfId="47" applyFont="1" applyBorder="1" applyAlignment="1">
      <alignment horizontal="center" vertical="center" wrapText="1"/>
    </xf>
    <xf numFmtId="0" fontId="54" fillId="0" borderId="13" xfId="47" applyFont="1" applyBorder="1" applyAlignment="1">
      <alignment horizontal="left" vertical="center" wrapText="1"/>
    </xf>
    <xf numFmtId="0" fontId="64" fillId="0" borderId="13" xfId="70" applyFont="1" applyFill="1" applyBorder="1" applyAlignment="1">
      <alignment horizontal="left" vertical="center"/>
    </xf>
    <xf numFmtId="0" fontId="57" fillId="43" borderId="13" xfId="0" applyFont="1" applyFill="1" applyBorder="1" applyAlignment="1">
      <alignment horizontal="center" vertical="center"/>
    </xf>
    <xf numFmtId="0" fontId="0" fillId="40" borderId="0" xfId="0" applyFill="1" applyAlignment="1">
      <alignment horizontal="center"/>
    </xf>
    <xf numFmtId="0" fontId="0" fillId="40" borderId="0" xfId="0" applyFill="1" applyAlignment="1">
      <alignment horizontal="left"/>
    </xf>
    <xf numFmtId="0" fontId="0" fillId="40" borderId="0" xfId="0" applyFill="1" applyAlignment="1">
      <alignment horizontal="center" vertical="center"/>
    </xf>
    <xf numFmtId="0" fontId="0" fillId="43" borderId="0" xfId="0" applyFill="1" applyAlignment="1">
      <alignment horizontal="center"/>
    </xf>
    <xf numFmtId="0" fontId="33" fillId="44" borderId="32" xfId="0" applyFont="1" applyFill="1" applyBorder="1" applyAlignment="1">
      <alignment horizontal="center" vertical="center"/>
    </xf>
    <xf numFmtId="0" fontId="44" fillId="44" borderId="32" xfId="0" applyFont="1" applyFill="1" applyBorder="1" applyAlignment="1">
      <alignment horizontal="center" vertical="center"/>
    </xf>
    <xf numFmtId="0" fontId="44" fillId="44" borderId="38" xfId="0" applyFont="1" applyFill="1" applyBorder="1" applyAlignment="1">
      <alignment horizontal="center" vertical="center"/>
    </xf>
    <xf numFmtId="0" fontId="0" fillId="44" borderId="13" xfId="0" applyFill="1" applyBorder="1"/>
    <xf numFmtId="0" fontId="0" fillId="0" borderId="13" xfId="0" applyBorder="1" applyAlignment="1">
      <alignment horizontal="center"/>
    </xf>
    <xf numFmtId="0" fontId="0" fillId="0" borderId="13" xfId="0" applyBorder="1" applyAlignment="1">
      <alignment horizontal="left" vertical="center"/>
    </xf>
    <xf numFmtId="0" fontId="0" fillId="0" borderId="13" xfId="70" applyFont="1" applyFill="1" applyBorder="1" applyAlignment="1">
      <alignment horizontal="left" vertical="center"/>
    </xf>
    <xf numFmtId="0" fontId="0" fillId="0" borderId="32" xfId="70" applyFont="1" applyFill="1" applyBorder="1" applyAlignment="1">
      <alignment horizontal="left" vertical="center"/>
    </xf>
    <xf numFmtId="0" fontId="60" fillId="0" borderId="0" xfId="0" applyFont="1" applyAlignment="1">
      <alignment vertical="center" wrapText="1"/>
    </xf>
    <xf numFmtId="0" fontId="52" fillId="0" borderId="13" xfId="0" applyFont="1" applyBorder="1"/>
    <xf numFmtId="170" fontId="0" fillId="0" borderId="13" xfId="67" applyNumberFormat="1" applyFont="1" applyBorder="1"/>
    <xf numFmtId="168" fontId="57" fillId="43" borderId="0" xfId="67" applyFont="1" applyFill="1" applyBorder="1" applyAlignment="1">
      <alignment vertical="center"/>
    </xf>
    <xf numFmtId="168" fontId="57" fillId="43" borderId="0" xfId="67" applyFont="1" applyFill="1" applyBorder="1" applyAlignment="1">
      <alignment horizontal="center" vertical="center"/>
    </xf>
    <xf numFmtId="0" fontId="67" fillId="0" borderId="0" xfId="44" applyFont="1"/>
    <xf numFmtId="0" fontId="20" fillId="33" borderId="10" xfId="46" applyAlignment="1">
      <alignment wrapText="1"/>
      <protection locked="0"/>
    </xf>
    <xf numFmtId="3" fontId="33" fillId="0" borderId="15" xfId="52" applyNumberFormat="1" applyFont="1" applyFill="1"/>
    <xf numFmtId="0" fontId="44" fillId="0" borderId="14" xfId="51" applyFont="1" applyFill="1"/>
    <xf numFmtId="0" fontId="44" fillId="0" borderId="15" xfId="52" applyFont="1" applyFill="1"/>
    <xf numFmtId="173" fontId="60" fillId="0" borderId="0" xfId="0" applyNumberFormat="1" applyFont="1"/>
    <xf numFmtId="170" fontId="23" fillId="0" borderId="13" xfId="67" applyNumberFormat="1" applyFont="1" applyBorder="1"/>
    <xf numFmtId="174" fontId="23" fillId="0" borderId="13" xfId="49" applyNumberFormat="1"/>
    <xf numFmtId="0" fontId="57" fillId="43" borderId="13" xfId="0" applyFont="1" applyFill="1" applyBorder="1"/>
    <xf numFmtId="0" fontId="44" fillId="34" borderId="14" xfId="51" applyFont="1" applyFill="1"/>
    <xf numFmtId="0" fontId="0" fillId="34" borderId="14" xfId="51" applyFont="1" applyFill="1"/>
    <xf numFmtId="173" fontId="33" fillId="34" borderId="14" xfId="51" applyNumberFormat="1" applyFont="1" applyFill="1"/>
    <xf numFmtId="0" fontId="22" fillId="34" borderId="11" xfId="48"/>
    <xf numFmtId="0" fontId="0" fillId="0" borderId="13" xfId="0" applyBorder="1" applyAlignment="1">
      <alignment vertical="center" wrapText="1"/>
    </xf>
    <xf numFmtId="0" fontId="0" fillId="0" borderId="13" xfId="0" applyBorder="1" applyAlignment="1">
      <alignment vertical="center"/>
    </xf>
    <xf numFmtId="0" fontId="0" fillId="0" borderId="13" xfId="0" applyBorder="1" applyAlignment="1">
      <alignment horizontal="center" vertical="center" wrapText="1"/>
    </xf>
    <xf numFmtId="0" fontId="0" fillId="44" borderId="0" xfId="0" applyFill="1" applyAlignment="1">
      <alignment horizontal="center"/>
    </xf>
    <xf numFmtId="0" fontId="21" fillId="0" borderId="14" xfId="47" applyBorder="1"/>
    <xf numFmtId="3" fontId="18" fillId="44" borderId="0" xfId="47" applyNumberFormat="1" applyFont="1" applyFill="1" applyAlignment="1">
      <alignment horizontal="center"/>
    </xf>
    <xf numFmtId="3" fontId="21" fillId="0" borderId="0" xfId="47" applyNumberFormat="1" applyAlignment="1">
      <alignment horizontal="center"/>
    </xf>
    <xf numFmtId="0" fontId="21" fillId="0" borderId="0" xfId="47" applyAlignment="1">
      <alignment horizontal="center"/>
    </xf>
    <xf numFmtId="4" fontId="68" fillId="0" borderId="14" xfId="51" applyNumberFormat="1" applyFont="1" applyAlignment="1">
      <alignment horizontal="center"/>
    </xf>
    <xf numFmtId="0" fontId="68" fillId="0" borderId="15" xfId="52" applyFont="1" applyAlignment="1">
      <alignment horizontal="center"/>
    </xf>
    <xf numFmtId="0" fontId="20" fillId="33" borderId="33" xfId="46" applyBorder="1" applyAlignment="1">
      <alignment horizontal="right" vertical="center"/>
      <protection locked="0"/>
    </xf>
    <xf numFmtId="9" fontId="20" fillId="33" borderId="33" xfId="46" applyNumberFormat="1" applyBorder="1" applyAlignment="1">
      <alignment horizontal="right" vertical="center"/>
      <protection locked="0"/>
    </xf>
    <xf numFmtId="0" fontId="22" fillId="34" borderId="33" xfId="48" applyBorder="1" applyAlignment="1">
      <alignment horizontal="right" vertical="center"/>
    </xf>
    <xf numFmtId="170" fontId="20" fillId="33" borderId="33" xfId="67" applyNumberFormat="1" applyFont="1" applyFill="1" applyBorder="1" applyAlignment="1" applyProtection="1">
      <alignment horizontal="right" vertical="center"/>
      <protection locked="0"/>
    </xf>
    <xf numFmtId="172" fontId="22" fillId="34" borderId="33" xfId="48" applyNumberFormat="1" applyBorder="1" applyAlignment="1">
      <alignment horizontal="right" vertical="center"/>
    </xf>
    <xf numFmtId="173" fontId="20" fillId="33" borderId="33" xfId="65" applyNumberFormat="1" applyFont="1" applyFill="1" applyBorder="1" applyAlignment="1" applyProtection="1">
      <alignment horizontal="right" vertical="center"/>
      <protection locked="0"/>
    </xf>
    <xf numFmtId="168" fontId="20" fillId="33" borderId="33" xfId="67" applyFont="1" applyFill="1" applyBorder="1" applyAlignment="1" applyProtection="1">
      <alignment horizontal="right" vertical="center"/>
      <protection locked="0"/>
    </xf>
    <xf numFmtId="173" fontId="23" fillId="0" borderId="33" xfId="49" applyNumberFormat="1" applyBorder="1" applyAlignment="1">
      <alignment horizontal="right" vertical="center"/>
    </xf>
    <xf numFmtId="0" fontId="22" fillId="34" borderId="41" xfId="48" applyBorder="1" applyAlignment="1">
      <alignment horizontal="right" vertical="center"/>
    </xf>
    <xf numFmtId="0" fontId="21" fillId="0" borderId="13" xfId="47" applyBorder="1" applyAlignment="1">
      <alignment horizontal="center"/>
    </xf>
    <xf numFmtId="168" fontId="25" fillId="43" borderId="30" xfId="67" applyFont="1" applyFill="1" applyBorder="1" applyAlignment="1">
      <alignment horizontal="center" vertical="center"/>
    </xf>
    <xf numFmtId="0" fontId="57" fillId="43" borderId="0" xfId="0" applyFont="1" applyFill="1" applyAlignment="1">
      <alignment horizontal="center"/>
    </xf>
    <xf numFmtId="0" fontId="0" fillId="0" borderId="0" xfId="0" applyAlignment="1">
      <alignment horizontal="center"/>
    </xf>
    <xf numFmtId="3" fontId="33" fillId="44" borderId="0" xfId="0" applyNumberFormat="1" applyFont="1" applyFill="1" applyAlignment="1">
      <alignment horizontal="center"/>
    </xf>
    <xf numFmtId="0" fontId="0" fillId="0" borderId="0" xfId="51" applyFont="1" applyBorder="1" applyAlignment="1">
      <alignment horizontal="center"/>
    </xf>
    <xf numFmtId="3" fontId="52" fillId="44" borderId="0" xfId="0" applyNumberFormat="1" applyFont="1" applyFill="1" applyAlignment="1">
      <alignment horizontal="center"/>
    </xf>
    <xf numFmtId="3" fontId="33" fillId="0" borderId="0" xfId="0" applyNumberFormat="1" applyFont="1" applyAlignment="1">
      <alignment horizontal="center"/>
    </xf>
    <xf numFmtId="3" fontId="33" fillId="0" borderId="14" xfId="51" applyNumberFormat="1" applyFont="1" applyAlignment="1">
      <alignment horizontal="center"/>
    </xf>
    <xf numFmtId="3" fontId="33" fillId="0" borderId="15" xfId="52" applyNumberFormat="1" applyFont="1" applyAlignment="1">
      <alignment horizontal="center"/>
    </xf>
    <xf numFmtId="173" fontId="23" fillId="0" borderId="0" xfId="46" applyNumberFormat="1" applyFont="1" applyFill="1" applyBorder="1" applyAlignment="1">
      <protection locked="0"/>
    </xf>
    <xf numFmtId="173" fontId="23" fillId="0" borderId="0" xfId="0" applyNumberFormat="1" applyFont="1"/>
    <xf numFmtId="173" fontId="20" fillId="34" borderId="0" xfId="46" applyNumberFormat="1" applyFill="1" applyBorder="1" applyAlignment="1">
      <protection locked="0"/>
    </xf>
    <xf numFmtId="0" fontId="25" fillId="43" borderId="15" xfId="54" applyFill="1" applyBorder="1" applyAlignment="1">
      <alignment horizontal="center" vertical="center" wrapText="1"/>
    </xf>
    <xf numFmtId="0" fontId="28" fillId="0" borderId="0" xfId="58" applyFill="1"/>
    <xf numFmtId="0" fontId="29" fillId="0" borderId="0" xfId="59" applyFill="1"/>
    <xf numFmtId="174" fontId="20" fillId="33" borderId="10" xfId="46" applyNumberFormat="1" applyAlignment="1">
      <alignment horizontal="right" vertical="center"/>
      <protection locked="0"/>
    </xf>
    <xf numFmtId="173" fontId="20" fillId="33" borderId="10" xfId="46" applyNumberFormat="1" applyAlignment="1">
      <alignment horizontal="right" vertical="center"/>
      <protection locked="0"/>
    </xf>
    <xf numFmtId="170" fontId="22" fillId="34" borderId="11" xfId="48" applyNumberFormat="1" applyAlignment="1">
      <alignment horizontal="right" vertical="center"/>
    </xf>
    <xf numFmtId="170" fontId="20" fillId="33" borderId="10" xfId="46" applyNumberFormat="1" applyAlignment="1">
      <alignment horizontal="right" vertical="center"/>
      <protection locked="0"/>
    </xf>
    <xf numFmtId="166" fontId="0" fillId="0" borderId="0" xfId="0" applyNumberFormat="1"/>
    <xf numFmtId="170" fontId="20" fillId="0" borderId="13" xfId="67" applyNumberFormat="1" applyFont="1" applyFill="1" applyBorder="1" applyAlignment="1" applyProtection="1">
      <alignment wrapText="1"/>
      <protection locked="0"/>
    </xf>
    <xf numFmtId="0" fontId="25" fillId="0" borderId="15" xfId="0" applyFont="1" applyBorder="1" applyAlignment="1">
      <alignment wrapText="1"/>
    </xf>
    <xf numFmtId="0" fontId="25" fillId="0" borderId="33" xfId="0" applyFont="1" applyBorder="1" applyAlignment="1">
      <alignment wrapText="1"/>
    </xf>
    <xf numFmtId="1" fontId="20" fillId="43" borderId="30" xfId="67" applyNumberFormat="1" applyFont="1" applyFill="1" applyBorder="1"/>
    <xf numFmtId="166" fontId="23" fillId="39" borderId="31" xfId="65" applyNumberFormat="1" applyFont="1" applyFill="1" applyBorder="1" applyAlignment="1"/>
    <xf numFmtId="166" fontId="23" fillId="0" borderId="13" xfId="65" applyNumberFormat="1" applyFont="1" applyBorder="1"/>
    <xf numFmtId="175" fontId="0" fillId="0" borderId="0" xfId="0" applyNumberFormat="1"/>
    <xf numFmtId="176" fontId="0" fillId="0" borderId="0" xfId="0" applyNumberFormat="1"/>
    <xf numFmtId="176" fontId="23" fillId="0" borderId="13" xfId="65" applyNumberFormat="1" applyFont="1" applyBorder="1"/>
    <xf numFmtId="176" fontId="23" fillId="0" borderId="13" xfId="49" applyNumberFormat="1"/>
    <xf numFmtId="176" fontId="23" fillId="39" borderId="31" xfId="50" applyNumberFormat="1"/>
    <xf numFmtId="176" fontId="0" fillId="0" borderId="0" xfId="69" applyNumberFormat="1" applyFont="1" applyFill="1"/>
    <xf numFmtId="166" fontId="0" fillId="0" borderId="0" xfId="65" applyNumberFormat="1" applyFont="1"/>
    <xf numFmtId="176" fontId="0" fillId="0" borderId="0" xfId="65" applyNumberFormat="1" applyFont="1"/>
    <xf numFmtId="176" fontId="0" fillId="0" borderId="0" xfId="65" applyNumberFormat="1" applyFont="1" applyBorder="1"/>
    <xf numFmtId="176" fontId="33" fillId="0" borderId="14" xfId="51" applyNumberFormat="1" applyFont="1"/>
    <xf numFmtId="176" fontId="33" fillId="0" borderId="15" xfId="52" applyNumberFormat="1" applyFont="1"/>
    <xf numFmtId="176" fontId="33" fillId="0" borderId="37" xfId="0" applyNumberFormat="1" applyFont="1" applyBorder="1"/>
    <xf numFmtId="175" fontId="52" fillId="0" borderId="0" xfId="0" applyNumberFormat="1" applyFont="1"/>
    <xf numFmtId="176" fontId="52" fillId="0" borderId="0" xfId="0" applyNumberFormat="1" applyFont="1"/>
    <xf numFmtId="176" fontId="62" fillId="0" borderId="0" xfId="0" applyNumberFormat="1" applyFont="1"/>
    <xf numFmtId="175" fontId="50" fillId="34" borderId="0" xfId="0" applyNumberFormat="1" applyFont="1" applyFill="1"/>
    <xf numFmtId="175" fontId="0" fillId="34" borderId="0" xfId="0" applyNumberFormat="1" applyFill="1"/>
    <xf numFmtId="176" fontId="33" fillId="0" borderId="14" xfId="51" applyNumberFormat="1" applyFont="1" applyFill="1"/>
    <xf numFmtId="176" fontId="50" fillId="34" borderId="0" xfId="0" applyNumberFormat="1" applyFont="1" applyFill="1"/>
    <xf numFmtId="176" fontId="33" fillId="0" borderId="15" xfId="52" applyNumberFormat="1" applyFont="1" applyFill="1"/>
    <xf numFmtId="176" fontId="46" fillId="34" borderId="0" xfId="0" applyNumberFormat="1" applyFont="1" applyFill="1"/>
    <xf numFmtId="176" fontId="0" fillId="34" borderId="0" xfId="0" applyNumberFormat="1" applyFill="1"/>
    <xf numFmtId="176" fontId="33" fillId="0" borderId="0" xfId="0" applyNumberFormat="1" applyFont="1"/>
    <xf numFmtId="175" fontId="20" fillId="33" borderId="10" xfId="46" applyNumberFormat="1" applyAlignment="1">
      <protection locked="0"/>
    </xf>
    <xf numFmtId="175" fontId="46" fillId="0" borderId="0" xfId="0" applyNumberFormat="1" applyFont="1"/>
    <xf numFmtId="175" fontId="0" fillId="44" borderId="0" xfId="0" applyNumberFormat="1" applyFill="1"/>
    <xf numFmtId="175" fontId="25" fillId="34" borderId="0" xfId="54" applyNumberFormat="1" applyFill="1" applyBorder="1">
      <alignment horizontal="centerContinuous" vertical="center" wrapText="1"/>
    </xf>
    <xf numFmtId="175" fontId="50" fillId="0" borderId="14" xfId="51" applyNumberFormat="1" applyFont="1"/>
    <xf numFmtId="175" fontId="33" fillId="34" borderId="0" xfId="0" applyNumberFormat="1" applyFont="1" applyFill="1"/>
    <xf numFmtId="176" fontId="20" fillId="33" borderId="10" xfId="46" applyNumberFormat="1" applyAlignment="1">
      <protection locked="0"/>
    </xf>
    <xf numFmtId="175" fontId="23" fillId="39" borderId="31" xfId="50" applyNumberFormat="1" applyAlignment="1"/>
    <xf numFmtId="176" fontId="50" fillId="46" borderId="0" xfId="0" applyNumberFormat="1" applyFont="1" applyFill="1"/>
    <xf numFmtId="176" fontId="58" fillId="0" borderId="0" xfId="0" applyNumberFormat="1" applyFont="1"/>
    <xf numFmtId="176" fontId="33" fillId="0" borderId="0" xfId="51" applyNumberFormat="1" applyFont="1" applyBorder="1"/>
    <xf numFmtId="176" fontId="23" fillId="0" borderId="13" xfId="49" applyNumberFormat="1" applyAlignment="1"/>
    <xf numFmtId="176" fontId="23" fillId="0" borderId="13" xfId="49" applyNumberFormat="1" applyAlignment="1">
      <alignment wrapText="1"/>
    </xf>
    <xf numFmtId="176" fontId="0" fillId="0" borderId="32" xfId="0" applyNumberFormat="1" applyBorder="1" applyAlignment="1">
      <alignment horizontal="left" indent="1"/>
    </xf>
    <xf numFmtId="176" fontId="20" fillId="33" borderId="33" xfId="46" applyNumberFormat="1" applyBorder="1" applyAlignment="1">
      <alignment horizontal="center" wrapText="1"/>
      <protection locked="0"/>
    </xf>
    <xf numFmtId="176" fontId="20" fillId="33" borderId="13" xfId="46" applyNumberFormat="1" applyBorder="1" applyAlignment="1">
      <alignment horizontal="center" wrapText="1"/>
      <protection locked="0"/>
    </xf>
    <xf numFmtId="176" fontId="0" fillId="0" borderId="13" xfId="0" applyNumberFormat="1" applyBorder="1" applyAlignment="1">
      <alignment horizontal="center"/>
    </xf>
    <xf numFmtId="176" fontId="0" fillId="0" borderId="34" xfId="0" applyNumberFormat="1" applyBorder="1" applyAlignment="1">
      <alignment horizontal="left" indent="1"/>
    </xf>
    <xf numFmtId="176" fontId="43" fillId="0" borderId="34" xfId="0" applyNumberFormat="1" applyFont="1" applyBorder="1" applyAlignment="1">
      <alignment horizontal="left" indent="1"/>
    </xf>
    <xf numFmtId="176" fontId="43" fillId="0" borderId="35" xfId="0" applyNumberFormat="1" applyFont="1" applyBorder="1" applyAlignment="1">
      <alignment horizontal="left" indent="1"/>
    </xf>
    <xf numFmtId="176" fontId="33" fillId="0" borderId="34" xfId="0" applyNumberFormat="1" applyFont="1" applyBorder="1"/>
    <xf numFmtId="176" fontId="33" fillId="0" borderId="13" xfId="0" applyNumberFormat="1" applyFont="1" applyBorder="1" applyAlignment="1">
      <alignment horizontal="center" wrapText="1"/>
    </xf>
    <xf numFmtId="176" fontId="33" fillId="0" borderId="13" xfId="0" applyNumberFormat="1" applyFont="1" applyBorder="1" applyAlignment="1">
      <alignment horizontal="center"/>
    </xf>
    <xf numFmtId="176" fontId="33" fillId="0" borderId="35" xfId="0" applyNumberFormat="1" applyFont="1" applyBorder="1"/>
    <xf numFmtId="176" fontId="57" fillId="43" borderId="35" xfId="0" applyNumberFormat="1" applyFont="1" applyFill="1" applyBorder="1"/>
    <xf numFmtId="176" fontId="57" fillId="43" borderId="13" xfId="0" applyNumberFormat="1" applyFont="1" applyFill="1" applyBorder="1" applyAlignment="1">
      <alignment horizontal="center" wrapText="1"/>
    </xf>
    <xf numFmtId="176" fontId="57" fillId="43" borderId="13" xfId="0" applyNumberFormat="1" applyFont="1" applyFill="1" applyBorder="1" applyAlignment="1">
      <alignment horizontal="center"/>
    </xf>
    <xf numFmtId="176" fontId="20" fillId="33" borderId="39" xfId="46" applyNumberFormat="1" applyBorder="1" applyAlignment="1">
      <alignment horizontal="center" wrapText="1"/>
      <protection locked="0"/>
    </xf>
    <xf numFmtId="176" fontId="20" fillId="33" borderId="35" xfId="46" applyNumberFormat="1" applyBorder="1" applyAlignment="1">
      <alignment horizontal="center" wrapText="1"/>
      <protection locked="0"/>
    </xf>
    <xf numFmtId="176" fontId="23" fillId="0" borderId="35" xfId="0" applyNumberFormat="1" applyFont="1" applyBorder="1" applyAlignment="1">
      <alignment horizontal="center"/>
    </xf>
    <xf numFmtId="176" fontId="23" fillId="0" borderId="13" xfId="0" applyNumberFormat="1" applyFont="1" applyBorder="1" applyAlignment="1">
      <alignment horizontal="center"/>
    </xf>
    <xf numFmtId="176" fontId="44" fillId="0" borderId="35" xfId="0" applyNumberFormat="1" applyFont="1" applyBorder="1"/>
    <xf numFmtId="176" fontId="44" fillId="0" borderId="13" xfId="0" applyNumberFormat="1" applyFont="1" applyBorder="1" applyAlignment="1">
      <alignment horizontal="center" vertical="center" wrapText="1"/>
    </xf>
    <xf numFmtId="176" fontId="44" fillId="0" borderId="13" xfId="0" applyNumberFormat="1" applyFont="1" applyBorder="1" applyAlignment="1">
      <alignment horizontal="center"/>
    </xf>
    <xf numFmtId="176" fontId="44" fillId="0" borderId="13" xfId="0" applyNumberFormat="1" applyFont="1" applyBorder="1" applyAlignment="1">
      <alignment horizontal="center" wrapText="1"/>
    </xf>
    <xf numFmtId="176" fontId="57" fillId="43" borderId="32" xfId="0" applyNumberFormat="1" applyFont="1" applyFill="1" applyBorder="1"/>
    <xf numFmtId="176" fontId="44" fillId="0" borderId="13" xfId="0" applyNumberFormat="1" applyFont="1" applyBorder="1" applyAlignment="1">
      <alignment horizontal="center" vertical="center"/>
    </xf>
    <xf numFmtId="176" fontId="57" fillId="43" borderId="13" xfId="0" applyNumberFormat="1" applyFont="1" applyFill="1" applyBorder="1"/>
    <xf numFmtId="176" fontId="57" fillId="43" borderId="13" xfId="0" applyNumberFormat="1" applyFont="1" applyFill="1" applyBorder="1" applyAlignment="1">
      <alignment horizontal="center" vertical="center" wrapText="1"/>
    </xf>
    <xf numFmtId="176" fontId="57" fillId="43" borderId="13" xfId="0" applyNumberFormat="1" applyFont="1" applyFill="1" applyBorder="1" applyAlignment="1">
      <alignment horizontal="center" vertical="center"/>
    </xf>
    <xf numFmtId="176" fontId="57" fillId="40" borderId="13" xfId="0" applyNumberFormat="1" applyFont="1" applyFill="1" applyBorder="1"/>
    <xf numFmtId="176" fontId="57" fillId="40" borderId="13" xfId="0" applyNumberFormat="1" applyFont="1" applyFill="1" applyBorder="1" applyAlignment="1">
      <alignment horizontal="center" wrapText="1"/>
    </xf>
    <xf numFmtId="176" fontId="57" fillId="40" borderId="13" xfId="0" applyNumberFormat="1" applyFont="1" applyFill="1" applyBorder="1" applyAlignment="1">
      <alignment horizontal="center"/>
    </xf>
    <xf numFmtId="176" fontId="0" fillId="0" borderId="0" xfId="0" applyNumberFormat="1" applyAlignment="1">
      <alignment vertical="center" wrapText="1"/>
    </xf>
    <xf numFmtId="176" fontId="23" fillId="0" borderId="0" xfId="0" applyNumberFormat="1" applyFont="1" applyAlignment="1">
      <alignment vertical="center" wrapText="1"/>
    </xf>
    <xf numFmtId="176" fontId="20" fillId="33" borderId="10" xfId="46" applyNumberFormat="1" applyAlignment="1">
      <alignment vertical="center" wrapText="1"/>
      <protection locked="0"/>
    </xf>
    <xf numFmtId="176" fontId="33" fillId="0" borderId="14" xfId="51" applyNumberFormat="1" applyFont="1" applyFill="1" applyAlignment="1">
      <alignment vertical="center" wrapText="1"/>
    </xf>
    <xf numFmtId="176" fontId="50" fillId="45" borderId="0" xfId="0" applyNumberFormat="1" applyFont="1" applyFill="1"/>
    <xf numFmtId="176" fontId="0" fillId="45" borderId="0" xfId="0" applyNumberFormat="1" applyFill="1" applyAlignment="1">
      <alignment vertical="center" wrapText="1"/>
    </xf>
    <xf numFmtId="176" fontId="0" fillId="45" borderId="0" xfId="0" applyNumberFormat="1" applyFill="1"/>
    <xf numFmtId="176" fontId="33" fillId="0" borderId="14" xfId="51" applyNumberFormat="1" applyFont="1" applyAlignment="1">
      <alignment vertical="center" wrapText="1"/>
    </xf>
    <xf numFmtId="176" fontId="33" fillId="0" borderId="0" xfId="0" applyNumberFormat="1" applyFont="1" applyAlignment="1">
      <alignment vertical="center" wrapText="1"/>
    </xf>
    <xf numFmtId="176" fontId="23" fillId="39" borderId="31" xfId="50" applyNumberFormat="1" applyAlignment="1">
      <alignment vertical="center" wrapText="1"/>
    </xf>
    <xf numFmtId="176" fontId="0" fillId="0" borderId="13" xfId="0" applyNumberFormat="1" applyBorder="1"/>
    <xf numFmtId="0" fontId="0" fillId="0" borderId="0" xfId="0" quotePrefix="1"/>
    <xf numFmtId="0" fontId="33" fillId="44" borderId="0" xfId="70" applyFont="1" applyFill="1" applyAlignment="1">
      <alignment horizontal="center" vertical="center"/>
    </xf>
    <xf numFmtId="176" fontId="33" fillId="34" borderId="14" xfId="51" applyNumberFormat="1" applyFont="1" applyFill="1"/>
    <xf numFmtId="176" fontId="60" fillId="0" borderId="0" xfId="0" applyNumberFormat="1" applyFont="1"/>
    <xf numFmtId="176" fontId="33" fillId="0" borderId="14" xfId="65" applyNumberFormat="1" applyFont="1" applyBorder="1"/>
    <xf numFmtId="176" fontId="18" fillId="0" borderId="0" xfId="51" applyNumberFormat="1" applyFont="1" applyBorder="1"/>
    <xf numFmtId="3" fontId="20" fillId="43" borderId="30" xfId="0" applyNumberFormat="1" applyFont="1" applyFill="1" applyBorder="1"/>
    <xf numFmtId="0" fontId="33" fillId="44" borderId="0" xfId="70" applyFont="1" applyFill="1" applyAlignment="1">
      <alignment horizontal="center" vertical="center" wrapText="1"/>
    </xf>
    <xf numFmtId="176" fontId="0" fillId="0" borderId="13" xfId="0" applyNumberFormat="1" applyBorder="1" applyAlignment="1">
      <alignment wrapText="1"/>
    </xf>
    <xf numFmtId="176" fontId="0" fillId="0" borderId="0" xfId="0" applyNumberFormat="1" applyAlignment="1">
      <alignment wrapText="1"/>
    </xf>
    <xf numFmtId="0" fontId="60" fillId="0" borderId="0" xfId="0" applyFont="1" applyAlignment="1">
      <alignment wrapText="1"/>
    </xf>
    <xf numFmtId="0" fontId="60" fillId="0" borderId="0" xfId="0" applyFont="1" applyAlignment="1">
      <alignment horizontal="center" vertical="center" wrapText="1"/>
    </xf>
    <xf numFmtId="0" fontId="60" fillId="0" borderId="0" xfId="47" applyFont="1"/>
    <xf numFmtId="9" fontId="20" fillId="33" borderId="10" xfId="46" applyNumberFormat="1" applyAlignment="1">
      <alignment horizontal="center" vertical="center" wrapText="1"/>
      <protection locked="0"/>
    </xf>
    <xf numFmtId="9" fontId="20" fillId="33" borderId="10" xfId="67" applyNumberFormat="1" applyFont="1" applyFill="1" applyBorder="1" applyAlignment="1" applyProtection="1">
      <alignment horizontal="center" vertical="center" wrapText="1"/>
      <protection locked="0"/>
    </xf>
    <xf numFmtId="0" fontId="69" fillId="43" borderId="0" xfId="0" applyFont="1" applyFill="1"/>
    <xf numFmtId="1" fontId="22" fillId="34" borderId="11" xfId="48" applyNumberFormat="1" applyAlignment="1">
      <alignment horizontal="center" wrapText="1"/>
    </xf>
    <xf numFmtId="0" fontId="36" fillId="0" borderId="0" xfId="0" applyFont="1" applyAlignment="1">
      <alignment horizontal="center"/>
    </xf>
    <xf numFmtId="14" fontId="37" fillId="0" borderId="0" xfId="0" applyNumberFormat="1" applyFont="1" applyAlignment="1">
      <alignment horizontal="center"/>
    </xf>
    <xf numFmtId="0" fontId="37" fillId="0" borderId="0" xfId="0" applyFont="1" applyAlignment="1">
      <alignment horizontal="center"/>
    </xf>
    <xf numFmtId="0" fontId="35" fillId="0" borderId="0" xfId="0" applyFont="1" applyAlignment="1">
      <alignment horizontal="center" wrapText="1"/>
    </xf>
    <xf numFmtId="0" fontId="0" fillId="0" borderId="0" xfId="0" applyAlignment="1">
      <alignment horizontal="left" vertical="center" wrapText="1"/>
    </xf>
    <xf numFmtId="0" fontId="33" fillId="44" borderId="32" xfId="0" applyFont="1" applyFill="1" applyBorder="1" applyAlignment="1">
      <alignment horizontal="left"/>
    </xf>
    <xf numFmtId="0" fontId="33" fillId="44" borderId="13" xfId="0" applyFont="1" applyFill="1" applyBorder="1" applyAlignment="1">
      <alignment horizontal="left"/>
    </xf>
    <xf numFmtId="176" fontId="33" fillId="44" borderId="42" xfId="0" applyNumberFormat="1" applyFont="1" applyFill="1" applyBorder="1" applyAlignment="1">
      <alignment horizontal="left"/>
    </xf>
    <xf numFmtId="176" fontId="33" fillId="44" borderId="15" xfId="0" applyNumberFormat="1" applyFont="1" applyFill="1" applyBorder="1" applyAlignment="1">
      <alignment horizontal="left"/>
    </xf>
    <xf numFmtId="176" fontId="33" fillId="44" borderId="33" xfId="0" applyNumberFormat="1" applyFont="1" applyFill="1" applyBorder="1" applyAlignment="1">
      <alignment horizontal="left"/>
    </xf>
    <xf numFmtId="176" fontId="33" fillId="44" borderId="32" xfId="0" applyNumberFormat="1" applyFont="1" applyFill="1" applyBorder="1" applyAlignment="1">
      <alignment horizontal="left"/>
    </xf>
    <xf numFmtId="176" fontId="33" fillId="44" borderId="13" xfId="0" applyNumberFormat="1" applyFont="1" applyFill="1" applyBorder="1" applyAlignment="1">
      <alignment horizontal="left"/>
    </xf>
  </cellXfs>
  <cellStyles count="71">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Assumption" xfId="46" xr:uid="{00000000-0005-0000-0000-000018000000}"/>
    <cellStyle name="Bad" xfId="9" builtinId="27" hidden="1"/>
    <cellStyle name="Calculation" xfId="13" builtinId="22" hidden="1"/>
    <cellStyle name="Check" xfId="61" xr:uid="{00000000-0005-0000-0000-00001B000000}"/>
    <cellStyle name="Check Cell" xfId="15" builtinId="23" hidden="1"/>
    <cellStyle name="Comma" xfId="65" builtinId="3" customBuiltin="1"/>
    <cellStyle name="Comma [0]" xfId="66" builtinId="6" customBuiltin="1"/>
    <cellStyle name="Comma 7" xfId="69" xr:uid="{046F8BA7-3497-4610-996D-6AB11CCBA082}"/>
    <cellStyle name="Currency" xfId="1" builtinId="4" hidden="1"/>
    <cellStyle name="Currency [0]" xfId="2" builtinId="7" hidden="1"/>
    <cellStyle name="Empty_Cell" xfId="60" xr:uid="{00000000-0005-0000-0000-000021000000}"/>
    <cellStyle name="Explanatory Text" xfId="18" builtinId="53" hidden="1"/>
    <cellStyle name="Flag" xfId="55" xr:uid="{00000000-0005-0000-0000-000023000000}"/>
    <cellStyle name="Good" xfId="8" builtinId="26" hidden="1"/>
    <cellStyle name="Header0" xfId="64" xr:uid="{00000000-0005-0000-0000-000025000000}"/>
    <cellStyle name="Header1" xfId="44" xr:uid="{00000000-0005-0000-0000-000026000000}"/>
    <cellStyle name="Header2" xfId="56" xr:uid="{00000000-0005-0000-0000-000027000000}"/>
    <cellStyle name="Header3" xfId="45" xr:uid="{00000000-0005-0000-0000-000028000000}"/>
    <cellStyle name="Heading 1" xfId="4" builtinId="16" hidden="1"/>
    <cellStyle name="Heading 2" xfId="5" builtinId="17" hidden="1"/>
    <cellStyle name="Heading 3" xfId="6" builtinId="18" hidden="1"/>
    <cellStyle name="Heading 4" xfId="7" builtinId="19" hidden="1"/>
    <cellStyle name="Hyperlink" xfId="70" builtinId="8"/>
    <cellStyle name="Input" xfId="11" builtinId="20" hidden="1"/>
    <cellStyle name="Insheet" xfId="49" xr:uid="{00000000-0005-0000-0000-00002E000000}"/>
    <cellStyle name="Line_ClosingBal" xfId="68" xr:uid="{00000000-0005-0000-0000-00002F000000}"/>
    <cellStyle name="Line_Operation" xfId="63" xr:uid="{00000000-0005-0000-0000-000030000000}"/>
    <cellStyle name="Line_SubTotal" xfId="51" xr:uid="{00000000-0005-0000-0000-000031000000}"/>
    <cellStyle name="Line_Summary" xfId="53" xr:uid="{00000000-0005-0000-0000-000032000000}"/>
    <cellStyle name="Line_Total" xfId="52" xr:uid="{00000000-0005-0000-0000-000033000000}"/>
    <cellStyle name="Linked Cell" xfId="14" builtinId="24" hidden="1"/>
    <cellStyle name="Macro" xfId="62" xr:uid="{00000000-0005-0000-0000-000035000000}"/>
    <cellStyle name="Neutral" xfId="10" builtinId="28" hidden="1"/>
    <cellStyle name="Normal" xfId="0" builtinId="0"/>
    <cellStyle name="Note" xfId="17" builtinId="10" hidden="1"/>
    <cellStyle name="Offsheet" xfId="50" xr:uid="{00000000-0005-0000-0000-000039000000}"/>
    <cellStyle name="Output" xfId="12" builtinId="21" hidden="1"/>
    <cellStyle name="Percent" xfId="67" builtinId="5" customBuiltin="1"/>
    <cellStyle name="SheetHeader1" xfId="57" xr:uid="{00000000-0005-0000-0000-00003C000000}"/>
    <cellStyle name="SheetHeader2" xfId="58" xr:uid="{00000000-0005-0000-0000-00003D000000}"/>
    <cellStyle name="SheetHeader3" xfId="59" xr:uid="{00000000-0005-0000-0000-00003E000000}"/>
    <cellStyle name="Table_Heading" xfId="54" xr:uid="{00000000-0005-0000-0000-00003F000000}"/>
    <cellStyle name="Technical_Input" xfId="48" xr:uid="{00000000-0005-0000-0000-000040000000}"/>
    <cellStyle name="Title" xfId="3" builtinId="15" hidden="1"/>
    <cellStyle name="Total" xfId="19" builtinId="25" hidden="1"/>
    <cellStyle name="Unit" xfId="47" xr:uid="{00000000-0005-0000-0000-000043000000}"/>
    <cellStyle name="Warning Text" xfId="16" builtinId="11" hidden="1"/>
  </cellStyles>
  <dxfs count="26">
    <dxf>
      <fill>
        <patternFill>
          <bgColor rgb="FFA21D22"/>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patternType="lightDown">
          <bgColor theme="0"/>
        </patternFill>
      </fill>
    </dxf>
    <dxf>
      <fill>
        <patternFill>
          <bgColor rgb="FFFFFFCC"/>
        </patternFill>
      </fill>
    </dxf>
    <dxf>
      <font>
        <color theme="0"/>
      </font>
      <fill>
        <patternFill>
          <bgColor theme="3"/>
        </patternFill>
      </fill>
    </dxf>
  </dxfs>
  <tableStyles count="0" defaultTableStyle="TableStyleMedium2" defaultPivotStyle="PivotStyleLight16"/>
  <colors>
    <mruColors>
      <color rgb="FFFFFFCC"/>
      <color rgb="FFA21D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3944834</xdr:colOff>
      <xdr:row>3</xdr:row>
      <xdr:rowOff>31538</xdr:rowOff>
    </xdr:from>
    <xdr:to>
      <xdr:col>8</xdr:col>
      <xdr:colOff>892839</xdr:colOff>
      <xdr:row>4</xdr:row>
      <xdr:rowOff>91588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530691" y="630252"/>
          <a:ext cx="1280738" cy="247375"/>
        </a:xfrm>
        <a:prstGeom prst="rect">
          <a:avLst/>
        </a:prstGeom>
      </xdr:spPr>
    </xdr:pic>
    <xdr:clientData/>
  </xdr:twoCellAnchor>
</xdr:wsDr>
</file>

<file path=xl/theme/theme1.xml><?xml version="1.0" encoding="utf-8"?>
<a:theme xmlns:a="http://schemas.openxmlformats.org/drawingml/2006/main" name="Office Theme">
  <a:themeElements>
    <a:clrScheme name="Paxon - new brand colours">
      <a:dk1>
        <a:sysClr val="windowText" lastClr="000000"/>
      </a:dk1>
      <a:lt1>
        <a:sysClr val="window" lastClr="FFFFFF"/>
      </a:lt1>
      <a:dk2>
        <a:srgbClr val="001D4D"/>
      </a:dk2>
      <a:lt2>
        <a:srgbClr val="95A3AB"/>
      </a:lt2>
      <a:accent1>
        <a:srgbClr val="00266A"/>
      </a:accent1>
      <a:accent2>
        <a:srgbClr val="91A4BE"/>
      </a:accent2>
      <a:accent3>
        <a:srgbClr val="D5EAF6"/>
      </a:accent3>
      <a:accent4>
        <a:srgbClr val="9F1E21"/>
      </a:accent4>
      <a:accent5>
        <a:srgbClr val="F04E37"/>
      </a:accent5>
      <a:accent6>
        <a:srgbClr val="E67C49"/>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29"/>
  <sheetViews>
    <sheetView showGridLines="0" tabSelected="1" topLeftCell="A5" zoomScale="85" zoomScaleNormal="85" workbookViewId="0"/>
  </sheetViews>
  <sheetFormatPr defaultColWidth="0" defaultRowHeight="12.75" customHeight="1" zeroHeight="1" x14ac:dyDescent="0.25"/>
  <cols>
    <col min="1" max="1" width="3.7265625" customWidth="1"/>
    <col min="2" max="2" width="5.7265625" customWidth="1"/>
    <col min="3" max="3" width="3.81640625" customWidth="1"/>
    <col min="4" max="4" width="55.1796875" customWidth="1"/>
    <col min="5" max="5" width="45" customWidth="1"/>
    <col min="6" max="6" width="25.7265625" customWidth="1"/>
    <col min="7" max="7" width="36.81640625" customWidth="1"/>
    <col min="8" max="8" width="5.81640625" customWidth="1"/>
    <col min="9" max="9" width="14.26953125" customWidth="1"/>
    <col min="10" max="10" width="3.7265625" customWidth="1"/>
    <col min="11" max="16" width="0" hidden="1" customWidth="1"/>
    <col min="17" max="16384" width="9.1796875" hidden="1"/>
  </cols>
  <sheetData>
    <row r="1" spans="1:10" ht="16" thickBot="1" x14ac:dyDescent="0.4">
      <c r="A1" s="38"/>
      <c r="B1" s="38"/>
      <c r="C1" s="38"/>
      <c r="D1" s="38"/>
      <c r="E1" s="38"/>
      <c r="F1" s="38"/>
      <c r="G1" s="38"/>
      <c r="H1" s="38"/>
      <c r="I1" s="38"/>
      <c r="J1" s="38"/>
    </row>
    <row r="2" spans="1:10" s="39" customFormat="1" ht="16" thickTop="1" x14ac:dyDescent="0.35">
      <c r="A2" s="38"/>
      <c r="B2" s="2"/>
      <c r="C2" s="23"/>
      <c r="D2" s="23"/>
      <c r="E2" s="23"/>
      <c r="F2" s="23"/>
      <c r="G2" s="23"/>
      <c r="H2" s="23"/>
      <c r="I2" s="3"/>
      <c r="J2" s="38"/>
    </row>
    <row r="3" spans="1:10" s="39" customFormat="1" ht="15.5" x14ac:dyDescent="0.35">
      <c r="A3" s="38"/>
      <c r="B3" s="22"/>
      <c r="C3"/>
      <c r="D3"/>
      <c r="E3"/>
      <c r="F3"/>
      <c r="G3"/>
      <c r="H3"/>
      <c r="I3" s="21"/>
      <c r="J3" s="38"/>
    </row>
    <row r="4" spans="1:10" s="39" customFormat="1" ht="15.5" x14ac:dyDescent="0.35">
      <c r="A4" s="38"/>
      <c r="B4" s="22"/>
      <c r="C4"/>
      <c r="D4"/>
      <c r="E4"/>
      <c r="F4"/>
      <c r="G4"/>
      <c r="H4"/>
      <c r="I4" s="21"/>
      <c r="J4" s="38"/>
    </row>
    <row r="5" spans="1:10" s="39" customFormat="1" ht="15.5" x14ac:dyDescent="0.35">
      <c r="A5" s="38"/>
      <c r="B5" s="22"/>
      <c r="C5"/>
      <c r="D5"/>
      <c r="E5"/>
      <c r="F5"/>
      <c r="G5"/>
      <c r="H5"/>
      <c r="I5" s="21"/>
      <c r="J5" s="38"/>
    </row>
    <row r="6" spans="1:10" s="39" customFormat="1" ht="15.5" x14ac:dyDescent="0.35">
      <c r="A6" s="38"/>
      <c r="B6" s="22"/>
      <c r="C6"/>
      <c r="D6"/>
      <c r="E6"/>
      <c r="F6"/>
      <c r="G6"/>
      <c r="H6"/>
      <c r="I6" s="21"/>
      <c r="J6" s="38"/>
    </row>
    <row r="7" spans="1:10" s="39" customFormat="1" ht="15.5" x14ac:dyDescent="0.35">
      <c r="A7" s="38"/>
      <c r="B7" s="22"/>
      <c r="C7"/>
      <c r="D7"/>
      <c r="E7"/>
      <c r="F7"/>
      <c r="G7"/>
      <c r="H7"/>
      <c r="I7" s="21"/>
      <c r="J7" s="38"/>
    </row>
    <row r="8" spans="1:10" s="39" customFormat="1" ht="15.5" x14ac:dyDescent="0.35">
      <c r="A8" s="38"/>
      <c r="B8" s="22"/>
      <c r="C8"/>
      <c r="D8"/>
      <c r="E8"/>
      <c r="F8"/>
      <c r="G8"/>
      <c r="H8"/>
      <c r="I8" s="21"/>
      <c r="J8" s="38"/>
    </row>
    <row r="9" spans="1:10" s="39" customFormat="1" ht="15.5" x14ac:dyDescent="0.35">
      <c r="A9" s="38"/>
      <c r="B9" s="22"/>
      <c r="C9"/>
      <c r="D9"/>
      <c r="E9"/>
      <c r="F9"/>
      <c r="G9"/>
      <c r="H9"/>
      <c r="I9" s="21"/>
      <c r="J9" s="38"/>
    </row>
    <row r="10" spans="1:10" s="39" customFormat="1" ht="15.5" x14ac:dyDescent="0.35">
      <c r="A10" s="38"/>
      <c r="B10" s="22"/>
      <c r="C10"/>
      <c r="D10"/>
      <c r="E10"/>
      <c r="F10"/>
      <c r="G10"/>
      <c r="H10"/>
      <c r="I10" s="21"/>
      <c r="J10" s="38"/>
    </row>
    <row r="11" spans="1:10" s="39" customFormat="1" ht="15.5" x14ac:dyDescent="0.35">
      <c r="A11" s="38"/>
      <c r="B11" s="22"/>
      <c r="C11"/>
      <c r="D11"/>
      <c r="E11"/>
      <c r="F11"/>
      <c r="G11"/>
      <c r="H11"/>
      <c r="I11" s="21"/>
      <c r="J11" s="38"/>
    </row>
    <row r="12" spans="1:10" s="39" customFormat="1" ht="15.5" x14ac:dyDescent="0.35">
      <c r="A12" s="38"/>
      <c r="B12" s="22"/>
      <c r="C12"/>
      <c r="D12"/>
      <c r="E12"/>
      <c r="F12"/>
      <c r="G12"/>
      <c r="H12"/>
      <c r="I12" s="21"/>
      <c r="J12" s="38"/>
    </row>
    <row r="13" spans="1:10" s="39" customFormat="1" ht="25" x14ac:dyDescent="0.5">
      <c r="A13" s="38"/>
      <c r="B13" s="22"/>
      <c r="C13"/>
      <c r="D13" s="381" t="str">
        <f>Name_Project &amp; "| " &amp;  Name_Model</f>
        <v>LOW INTEREST LOANS SCHEME (LOAN SCHEME) | FINANCIAL MODEL TEMPLATE</v>
      </c>
      <c r="E13" s="381"/>
      <c r="F13" s="381"/>
      <c r="G13" s="381"/>
      <c r="H13"/>
      <c r="I13" s="21"/>
      <c r="J13" s="38"/>
    </row>
    <row r="14" spans="1:10" s="39" customFormat="1" ht="15.5" x14ac:dyDescent="0.35">
      <c r="A14" s="38"/>
      <c r="B14" s="22"/>
      <c r="C14"/>
      <c r="D14"/>
      <c r="E14"/>
      <c r="F14"/>
      <c r="G14"/>
      <c r="H14"/>
      <c r="I14" s="21"/>
      <c r="J14" s="38"/>
    </row>
    <row r="15" spans="1:10" s="39" customFormat="1" ht="20" x14ac:dyDescent="0.4">
      <c r="A15" s="38"/>
      <c r="B15" s="22"/>
      <c r="C15"/>
      <c r="D15"/>
      <c r="E15" s="378" t="str">
        <f>Name_Client</f>
        <v>DEPARTMENT OF HEALTH</v>
      </c>
      <c r="F15" s="378"/>
      <c r="G15"/>
      <c r="H15"/>
      <c r="I15" s="21"/>
      <c r="J15" s="38"/>
    </row>
    <row r="16" spans="1:10" s="39" customFormat="1" ht="15.5" x14ac:dyDescent="0.35">
      <c r="A16" s="38"/>
      <c r="B16" s="22"/>
      <c r="C16"/>
      <c r="D16"/>
      <c r="E16"/>
      <c r="F16"/>
      <c r="G16"/>
      <c r="H16"/>
      <c r="I16" s="21"/>
      <c r="J16" s="38"/>
    </row>
    <row r="17" spans="1:10" s="39" customFormat="1" ht="15.5" x14ac:dyDescent="0.35">
      <c r="A17" s="38"/>
      <c r="B17" s="22"/>
      <c r="C17"/>
      <c r="D17"/>
      <c r="E17" s="379">
        <f ca="1">TODAY()</f>
        <v>46059</v>
      </c>
      <c r="F17" s="380"/>
      <c r="G17"/>
      <c r="H17"/>
      <c r="I17" s="21"/>
      <c r="J17" s="38"/>
    </row>
    <row r="18" spans="1:10" s="39" customFormat="1" ht="15.5" x14ac:dyDescent="0.35">
      <c r="A18" s="38"/>
      <c r="B18" s="22"/>
      <c r="C18"/>
      <c r="D18"/>
      <c r="E18"/>
      <c r="F18"/>
      <c r="G18"/>
      <c r="H18"/>
      <c r="I18" s="21"/>
      <c r="J18" s="38"/>
    </row>
    <row r="19" spans="1:10" s="39" customFormat="1" ht="15.5" x14ac:dyDescent="0.35">
      <c r="A19" s="38"/>
      <c r="B19" s="22"/>
      <c r="C19"/>
      <c r="D19"/>
      <c r="E19"/>
      <c r="F19"/>
      <c r="G19"/>
      <c r="H19"/>
      <c r="I19" s="21"/>
      <c r="J19" s="38"/>
    </row>
    <row r="20" spans="1:10" s="39" customFormat="1" ht="15.5" x14ac:dyDescent="0.35">
      <c r="A20" s="38"/>
      <c r="B20" s="22"/>
      <c r="C20"/>
      <c r="D20"/>
      <c r="E20"/>
      <c r="F20"/>
      <c r="G20"/>
      <c r="H20" s="26"/>
      <c r="I20" s="21"/>
      <c r="J20" s="38"/>
    </row>
    <row r="21" spans="1:10" s="39" customFormat="1" ht="15.5" x14ac:dyDescent="0.35">
      <c r="A21" s="38"/>
      <c r="B21" s="22"/>
      <c r="C21"/>
      <c r="D21"/>
      <c r="E21"/>
      <c r="F21"/>
      <c r="G21"/>
      <c r="H21"/>
      <c r="I21" s="21"/>
      <c r="J21" s="38"/>
    </row>
    <row r="22" spans="1:10" s="39" customFormat="1" ht="15.5" x14ac:dyDescent="0.35">
      <c r="A22" s="38"/>
      <c r="B22" s="22"/>
      <c r="C22"/>
      <c r="D22"/>
      <c r="E22"/>
      <c r="F22"/>
      <c r="G22"/>
      <c r="H22" s="26"/>
      <c r="I22" s="21"/>
      <c r="J22" s="38"/>
    </row>
    <row r="23" spans="1:10" s="39" customFormat="1" ht="15.5" x14ac:dyDescent="0.35">
      <c r="A23" s="38"/>
      <c r="B23" s="22"/>
      <c r="C23"/>
      <c r="D23"/>
      <c r="E23"/>
      <c r="F23"/>
      <c r="G23"/>
      <c r="H23"/>
      <c r="I23" s="21"/>
      <c r="J23" s="38"/>
    </row>
    <row r="24" spans="1:10" s="39" customFormat="1" ht="15.5" x14ac:dyDescent="0.35">
      <c r="A24" s="38"/>
      <c r="B24" s="22"/>
      <c r="C24"/>
      <c r="D24"/>
      <c r="E24"/>
      <c r="F24"/>
      <c r="G24"/>
      <c r="H24" s="26"/>
      <c r="I24" s="21"/>
      <c r="J24" s="38"/>
    </row>
    <row r="25" spans="1:10" s="39" customFormat="1" ht="15.5" x14ac:dyDescent="0.35">
      <c r="A25" s="38"/>
      <c r="B25" s="22"/>
      <c r="C25"/>
      <c r="D25"/>
      <c r="E25"/>
      <c r="F25"/>
      <c r="G25"/>
      <c r="H25"/>
      <c r="I25" s="21"/>
      <c r="J25" s="38"/>
    </row>
    <row r="26" spans="1:10" s="39" customFormat="1" ht="15.5" x14ac:dyDescent="0.35">
      <c r="A26" s="38"/>
      <c r="B26" s="22"/>
      <c r="C26"/>
      <c r="D26"/>
      <c r="E26"/>
      <c r="F26"/>
      <c r="G26"/>
      <c r="H26"/>
      <c r="I26" s="21"/>
      <c r="J26" s="38"/>
    </row>
    <row r="27" spans="1:10" s="39" customFormat="1" ht="15.5" x14ac:dyDescent="0.35">
      <c r="A27" s="38"/>
      <c r="B27" s="22"/>
      <c r="C27"/>
      <c r="D27"/>
      <c r="E27"/>
      <c r="F27"/>
      <c r="G27"/>
      <c r="H27"/>
      <c r="I27" s="21"/>
      <c r="J27" s="38"/>
    </row>
    <row r="28" spans="1:10" s="39" customFormat="1" ht="16" thickBot="1" x14ac:dyDescent="0.4">
      <c r="A28" s="38"/>
      <c r="B28" s="27"/>
      <c r="C28" s="20"/>
      <c r="D28" s="20"/>
      <c r="E28" s="20"/>
      <c r="F28" s="20"/>
      <c r="G28" s="20"/>
      <c r="H28" s="20"/>
      <c r="I28" s="28"/>
      <c r="J28" s="38"/>
    </row>
    <row r="29" spans="1:10" s="39" customFormat="1" ht="16" thickTop="1" x14ac:dyDescent="0.35">
      <c r="A29" s="38"/>
      <c r="B29" s="38"/>
      <c r="C29" s="38"/>
      <c r="D29" s="38"/>
      <c r="E29" s="38"/>
      <c r="F29" s="38"/>
      <c r="G29" s="38"/>
      <c r="H29" s="38"/>
      <c r="I29" s="38"/>
      <c r="J29" s="38"/>
    </row>
  </sheetData>
  <mergeCells count="3">
    <mergeCell ref="E15:F15"/>
    <mergeCell ref="E17:F17"/>
    <mergeCell ref="D13:G1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7E2A6-C231-4AEA-B714-36AC038C0F97}">
  <sheetPr>
    <tabColor theme="5"/>
  </sheetPr>
  <dimension ref="A1:AD29"/>
  <sheetViews>
    <sheetView topLeftCell="A5" zoomScale="85" zoomScaleNormal="85" workbookViewId="0">
      <selection activeCell="F13" sqref="F13"/>
    </sheetView>
  </sheetViews>
  <sheetFormatPr defaultColWidth="9.1796875" defaultRowHeight="12.75" customHeight="1" x14ac:dyDescent="0.25"/>
  <cols>
    <col min="1" max="2" width="3.26953125" customWidth="1"/>
    <col min="3" max="3" width="33.1796875" customWidth="1"/>
    <col min="4" max="4" width="12.7265625" customWidth="1"/>
    <col min="5" max="5" width="17" customWidth="1"/>
    <col min="6" max="6" width="32.7265625" bestFit="1" customWidth="1"/>
    <col min="7" max="30" width="12.7265625" customWidth="1"/>
  </cols>
  <sheetData>
    <row r="1" spans="1:30" s="19" customFormat="1" ht="20" x14ac:dyDescent="0.4">
      <c r="A1" s="40" t="s">
        <v>256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0" s="19" customFormat="1" ht="15.5" x14ac:dyDescent="0.35">
      <c r="A2" s="41" t="str">
        <f>Name_Project &amp; " | " &amp;  Name_Model</f>
        <v>LOW INTEREST LOANS SCHEME (LOAN SCHEME)  | FINANCIAL MODEL TEMPLATE</v>
      </c>
      <c r="B2" s="41"/>
      <c r="C2" s="41"/>
      <c r="D2" s="41"/>
      <c r="E2" s="41"/>
      <c r="F2" s="362" t="s">
        <v>518</v>
      </c>
      <c r="G2" s="41"/>
      <c r="H2" s="41"/>
      <c r="I2" s="41"/>
      <c r="J2" s="41"/>
      <c r="K2" s="41"/>
      <c r="L2" s="41"/>
      <c r="M2" s="41"/>
      <c r="N2" s="41"/>
      <c r="O2" s="41"/>
      <c r="P2" s="41"/>
      <c r="Q2" s="41"/>
      <c r="R2" s="41"/>
      <c r="S2" s="41"/>
      <c r="T2" s="41"/>
      <c r="U2" s="41"/>
      <c r="V2" s="41"/>
      <c r="W2" s="41"/>
      <c r="X2" s="41"/>
      <c r="Y2" s="41"/>
      <c r="Z2" s="41"/>
      <c r="AA2" s="41"/>
      <c r="AB2" s="41"/>
      <c r="AC2" s="41"/>
      <c r="AD2" s="41"/>
    </row>
    <row r="3" spans="1:30"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5" spans="1:30" ht="23" thickBot="1" x14ac:dyDescent="0.5">
      <c r="C5" s="1" t="s">
        <v>257</v>
      </c>
      <c r="D5" s="1"/>
      <c r="E5" s="1"/>
    </row>
    <row r="6" spans="1:30" ht="18" x14ac:dyDescent="0.4">
      <c r="C6" s="42"/>
      <c r="D6" s="42"/>
      <c r="E6" s="42"/>
    </row>
    <row r="7" spans="1:30" ht="12.75" customHeight="1" x14ac:dyDescent="0.25">
      <c r="C7" s="11" t="s">
        <v>78</v>
      </c>
      <c r="D7" s="11" t="s">
        <v>79</v>
      </c>
      <c r="E7" s="11" t="s">
        <v>80</v>
      </c>
      <c r="F7" s="11" t="s">
        <v>371</v>
      </c>
    </row>
    <row r="8" spans="1:30" ht="12.75" customHeight="1" x14ac:dyDescent="0.3">
      <c r="C8" s="195" t="s">
        <v>372</v>
      </c>
      <c r="D8" s="257" t="s">
        <v>590</v>
      </c>
      <c r="E8" s="248">
        <v>0</v>
      </c>
      <c r="F8" s="195" t="s">
        <v>373</v>
      </c>
    </row>
    <row r="9" spans="1:30" ht="12.75" customHeight="1" x14ac:dyDescent="0.3">
      <c r="C9" s="195" t="s">
        <v>426</v>
      </c>
      <c r="D9" s="257" t="s">
        <v>593</v>
      </c>
      <c r="E9" s="249">
        <v>0</v>
      </c>
      <c r="F9" s="195"/>
    </row>
    <row r="10" spans="1:30" ht="12.75" customHeight="1" x14ac:dyDescent="0.3">
      <c r="C10" s="195" t="s">
        <v>374</v>
      </c>
      <c r="D10" s="257" t="s">
        <v>594</v>
      </c>
      <c r="E10" s="250">
        <v>365</v>
      </c>
      <c r="F10" s="195" t="s">
        <v>375</v>
      </c>
    </row>
    <row r="11" spans="1:30" ht="12.75" customHeight="1" x14ac:dyDescent="0.3">
      <c r="C11" s="195" t="s">
        <v>617</v>
      </c>
      <c r="D11" s="257" t="s">
        <v>593</v>
      </c>
      <c r="E11" s="251"/>
      <c r="F11" s="195" t="s">
        <v>376</v>
      </c>
    </row>
    <row r="12" spans="1:30" ht="12.75" customHeight="1" x14ac:dyDescent="0.3">
      <c r="C12" s="195" t="s">
        <v>618</v>
      </c>
      <c r="D12" s="257" t="s">
        <v>593</v>
      </c>
      <c r="E12" s="251"/>
      <c r="F12" s="195" t="s">
        <v>376</v>
      </c>
    </row>
    <row r="13" spans="1:30" ht="12.75" customHeight="1" x14ac:dyDescent="0.3">
      <c r="C13" s="195" t="s">
        <v>619</v>
      </c>
      <c r="D13" s="257" t="s">
        <v>593</v>
      </c>
      <c r="E13" s="251"/>
      <c r="F13" s="195" t="s">
        <v>377</v>
      </c>
    </row>
    <row r="14" spans="1:30" ht="12.75" customHeight="1" x14ac:dyDescent="0.3">
      <c r="C14" s="195" t="s">
        <v>182</v>
      </c>
      <c r="D14" s="257" t="s">
        <v>595</v>
      </c>
      <c r="E14" s="273"/>
      <c r="F14" s="195"/>
    </row>
    <row r="15" spans="1:30" ht="12.75" customHeight="1" x14ac:dyDescent="0.3">
      <c r="C15" s="195" t="s">
        <v>439</v>
      </c>
      <c r="D15" s="257" t="s">
        <v>593</v>
      </c>
      <c r="E15" s="252">
        <v>0.03</v>
      </c>
      <c r="F15" s="195" t="s">
        <v>441</v>
      </c>
    </row>
    <row r="16" spans="1:30" ht="12.75" customHeight="1" x14ac:dyDescent="0.3">
      <c r="C16" s="195" t="s">
        <v>440</v>
      </c>
      <c r="D16" s="257" t="s">
        <v>593</v>
      </c>
      <c r="E16" s="252">
        <v>0.03</v>
      </c>
      <c r="F16" s="195" t="s">
        <v>441</v>
      </c>
    </row>
    <row r="17" spans="3:6" ht="12.75" customHeight="1" x14ac:dyDescent="0.3">
      <c r="C17" s="195" t="s">
        <v>600</v>
      </c>
      <c r="D17" s="257" t="s">
        <v>593</v>
      </c>
      <c r="E17" s="251"/>
      <c r="F17" s="195" t="s">
        <v>378</v>
      </c>
    </row>
    <row r="18" spans="3:6" ht="12.75" customHeight="1" x14ac:dyDescent="0.3">
      <c r="C18" s="195" t="s">
        <v>379</v>
      </c>
      <c r="D18" s="257" t="s">
        <v>437</v>
      </c>
      <c r="E18" s="274"/>
      <c r="F18" s="195" t="s">
        <v>380</v>
      </c>
    </row>
    <row r="19" spans="3:6" ht="12.75" customHeight="1" x14ac:dyDescent="0.3">
      <c r="C19" s="195" t="s">
        <v>601</v>
      </c>
      <c r="D19" s="257" t="s">
        <v>593</v>
      </c>
      <c r="E19" s="251"/>
      <c r="F19" s="195" t="s">
        <v>458</v>
      </c>
    </row>
    <row r="20" spans="3:6" ht="12.75" customHeight="1" x14ac:dyDescent="0.3">
      <c r="C20" s="195" t="s">
        <v>459</v>
      </c>
      <c r="D20" s="257" t="s">
        <v>437</v>
      </c>
      <c r="E20" s="253"/>
      <c r="F20" s="195" t="s">
        <v>460</v>
      </c>
    </row>
    <row r="21" spans="3:6" ht="12.75" customHeight="1" x14ac:dyDescent="0.3">
      <c r="C21" s="195" t="s">
        <v>381</v>
      </c>
      <c r="D21" s="257" t="s">
        <v>593</v>
      </c>
      <c r="E21" s="254">
        <v>7.7799999999999994E-2</v>
      </c>
      <c r="F21" s="195" t="s">
        <v>382</v>
      </c>
    </row>
    <row r="22" spans="3:6" ht="12.75" customHeight="1" x14ac:dyDescent="0.3">
      <c r="C22" s="195" t="s">
        <v>461</v>
      </c>
      <c r="D22" s="257" t="s">
        <v>437</v>
      </c>
      <c r="E22" s="255">
        <f>E18*E21</f>
        <v>0</v>
      </c>
      <c r="F22" s="195" t="s">
        <v>382</v>
      </c>
    </row>
    <row r="23" spans="3:6" ht="12.75" customHeight="1" x14ac:dyDescent="0.3">
      <c r="C23" s="195" t="s">
        <v>462</v>
      </c>
      <c r="D23" s="257" t="s">
        <v>437</v>
      </c>
      <c r="E23" s="255">
        <f>E22/E10</f>
        <v>0</v>
      </c>
      <c r="F23" s="195"/>
    </row>
    <row r="24" spans="3:6" ht="12.75" customHeight="1" x14ac:dyDescent="0.3">
      <c r="C24" s="195" t="s">
        <v>383</v>
      </c>
      <c r="D24" s="257" t="s">
        <v>594</v>
      </c>
      <c r="E24" s="256">
        <v>15</v>
      </c>
      <c r="F24" s="195" t="s">
        <v>384</v>
      </c>
    </row>
    <row r="25" spans="3:6" ht="12.75" customHeight="1" x14ac:dyDescent="0.3">
      <c r="C25" s="195" t="s">
        <v>385</v>
      </c>
      <c r="D25" s="257" t="s">
        <v>594</v>
      </c>
      <c r="E25" s="256">
        <v>30</v>
      </c>
      <c r="F25" s="195" t="s">
        <v>386</v>
      </c>
    </row>
    <row r="26" spans="3:6" ht="12.75" customHeight="1" x14ac:dyDescent="0.3">
      <c r="C26" s="195" t="s">
        <v>387</v>
      </c>
      <c r="D26" s="257" t="s">
        <v>593</v>
      </c>
      <c r="E26" s="251">
        <v>0.3</v>
      </c>
      <c r="F26" s="195" t="s">
        <v>388</v>
      </c>
    </row>
    <row r="27" spans="3:6" ht="12.75" customHeight="1" x14ac:dyDescent="0.3">
      <c r="C27" s="195" t="s">
        <v>389</v>
      </c>
      <c r="D27" s="257" t="s">
        <v>593</v>
      </c>
      <c r="E27" s="251"/>
      <c r="F27" s="195" t="s">
        <v>390</v>
      </c>
    </row>
    <row r="28" spans="3:6" ht="12.75" customHeight="1" x14ac:dyDescent="0.3">
      <c r="C28" s="193" t="s">
        <v>602</v>
      </c>
      <c r="D28" s="257" t="s">
        <v>593</v>
      </c>
      <c r="E28" s="275">
        <v>0.02</v>
      </c>
      <c r="F28" s="195" t="s">
        <v>603</v>
      </c>
    </row>
    <row r="29" spans="3:6" ht="12.75" customHeight="1" x14ac:dyDescent="0.3">
      <c r="C29" s="193" t="s">
        <v>610</v>
      </c>
      <c r="D29" s="257" t="s">
        <v>593</v>
      </c>
      <c r="E29" s="276"/>
      <c r="F29" s="195" t="s">
        <v>611</v>
      </c>
    </row>
  </sheetData>
  <hyperlinks>
    <hyperlink ref="F2" location="'0_Control'!A1" display="Return to Contents Page" xr:uid="{CAD2A178-0E04-491A-8BB9-351D38CB769D}"/>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9478-EB7A-47F0-B786-C8251FA0E3EB}">
  <sheetPr>
    <tabColor theme="5"/>
  </sheetPr>
  <dimension ref="A1:Y103"/>
  <sheetViews>
    <sheetView topLeftCell="A83" zoomScale="85" zoomScaleNormal="85" workbookViewId="0">
      <selection activeCell="H93" sqref="H93"/>
    </sheetView>
  </sheetViews>
  <sheetFormatPr defaultColWidth="9.1796875" defaultRowHeight="12.75" customHeight="1" x14ac:dyDescent="0.25"/>
  <cols>
    <col min="1" max="2" width="3.26953125" customWidth="1"/>
    <col min="3" max="3" width="46.26953125" customWidth="1"/>
    <col min="4" max="4" width="21.26953125" style="168" customWidth="1"/>
    <col min="5" max="8" width="15.7265625" style="168" customWidth="1"/>
    <col min="9" max="9" width="17.1796875" customWidth="1"/>
    <col min="10" max="11" width="12.7265625" customWidth="1"/>
    <col min="12" max="12" width="42" customWidth="1"/>
    <col min="13" max="25" width="12.7265625" customWidth="1"/>
  </cols>
  <sheetData>
    <row r="1" spans="1:25" s="19" customFormat="1" ht="20" x14ac:dyDescent="0.4">
      <c r="A1" s="40" t="s">
        <v>255</v>
      </c>
      <c r="B1" s="40"/>
      <c r="C1" s="40"/>
      <c r="D1" s="165"/>
      <c r="E1" s="165"/>
      <c r="F1" s="165"/>
      <c r="G1" s="165"/>
      <c r="H1" s="165"/>
      <c r="I1" s="40"/>
      <c r="J1" s="40"/>
      <c r="K1" s="40"/>
      <c r="L1" s="40"/>
      <c r="M1" s="40"/>
      <c r="N1" s="40"/>
      <c r="O1" s="40"/>
      <c r="P1" s="40"/>
      <c r="Q1" s="40"/>
      <c r="R1" s="40"/>
      <c r="S1" s="40"/>
      <c r="T1" s="40"/>
      <c r="U1" s="40"/>
      <c r="V1" s="40"/>
      <c r="W1" s="40"/>
      <c r="X1" s="40"/>
      <c r="Y1" s="40"/>
    </row>
    <row r="2" spans="1:25" s="19" customFormat="1" ht="15.5" x14ac:dyDescent="0.35">
      <c r="A2" s="41" t="str">
        <f>Name_Project &amp; " | " &amp;  Name_Model</f>
        <v>LOW INTEREST LOANS SCHEME (LOAN SCHEME)  | FINANCIAL MODEL TEMPLATE</v>
      </c>
      <c r="B2" s="41"/>
      <c r="C2" s="41"/>
      <c r="D2" s="166"/>
      <c r="E2" s="166"/>
      <c r="F2" s="166"/>
      <c r="G2" s="198" t="s">
        <v>518</v>
      </c>
      <c r="H2" s="197"/>
      <c r="I2" s="41"/>
      <c r="J2" s="41"/>
      <c r="K2" s="41"/>
      <c r="L2" s="41"/>
      <c r="M2" s="41"/>
      <c r="N2" s="41"/>
      <c r="O2" s="41"/>
      <c r="P2" s="41"/>
      <c r="Q2" s="41"/>
      <c r="R2" s="41"/>
      <c r="S2" s="41"/>
      <c r="T2" s="41"/>
      <c r="U2" s="41"/>
      <c r="V2" s="41"/>
      <c r="W2" s="41"/>
      <c r="X2" s="41"/>
      <c r="Y2" s="41"/>
    </row>
    <row r="3" spans="1:25" s="19" customFormat="1" ht="15.5" x14ac:dyDescent="0.35">
      <c r="A3" s="38" t="str">
        <f>Name_Client</f>
        <v>DEPARTMENT OF HEALTH</v>
      </c>
      <c r="B3" s="38"/>
      <c r="C3" s="38"/>
      <c r="D3" s="167"/>
      <c r="E3" s="167"/>
      <c r="F3" s="167"/>
      <c r="G3" s="167"/>
      <c r="H3" s="167"/>
      <c r="I3" s="38"/>
      <c r="J3" s="38"/>
      <c r="K3" s="38"/>
      <c r="L3" s="38"/>
      <c r="M3" s="38"/>
      <c r="N3" s="38"/>
      <c r="O3" s="38"/>
      <c r="P3" s="38"/>
      <c r="Q3" s="38"/>
      <c r="R3" s="38"/>
      <c r="S3" s="38"/>
      <c r="T3" s="38"/>
      <c r="U3" s="38"/>
      <c r="V3" s="38"/>
      <c r="W3" s="38"/>
      <c r="X3" s="38"/>
      <c r="Y3" s="38"/>
    </row>
    <row r="5" spans="1:25" ht="23" thickBot="1" x14ac:dyDescent="0.5">
      <c r="C5" s="1" t="s">
        <v>255</v>
      </c>
    </row>
    <row r="6" spans="1:25" ht="12.5" x14ac:dyDescent="0.25"/>
    <row r="7" spans="1:25" ht="13" x14ac:dyDescent="0.3">
      <c r="C7" s="225" t="s">
        <v>226</v>
      </c>
      <c r="D7" s="226"/>
    </row>
    <row r="8" spans="1:25" ht="13" x14ac:dyDescent="0.3">
      <c r="C8" s="225" t="s">
        <v>421</v>
      </c>
      <c r="D8" s="226"/>
    </row>
    <row r="9" spans="1:25" ht="13" x14ac:dyDescent="0.3">
      <c r="C9" s="225" t="s">
        <v>615</v>
      </c>
      <c r="D9" s="377">
        <f>4-COUNTIFS(D11:G11,"&gt;0")</f>
        <v>4</v>
      </c>
    </row>
    <row r="10" spans="1:25" ht="13" x14ac:dyDescent="0.3">
      <c r="D10" s="11" t="s">
        <v>187</v>
      </c>
      <c r="E10" s="11" t="s">
        <v>188</v>
      </c>
      <c r="F10" s="11" t="s">
        <v>189</v>
      </c>
      <c r="G10" s="11" t="s">
        <v>190</v>
      </c>
      <c r="L10" s="376" t="s">
        <v>622</v>
      </c>
    </row>
    <row r="11" spans="1:25" ht="13" x14ac:dyDescent="0.3">
      <c r="C11" s="225" t="s">
        <v>624</v>
      </c>
      <c r="D11" s="374"/>
      <c r="E11" s="374"/>
      <c r="F11" s="374"/>
      <c r="G11" s="375"/>
      <c r="H11" s="373" t="s">
        <v>625</v>
      </c>
      <c r="L11" s="372" t="str">
        <f>IF(SUM(D11:G11)=1,TRUE,"ERROR")</f>
        <v>ERROR</v>
      </c>
    </row>
    <row r="12" spans="1:25" ht="12.5" x14ac:dyDescent="0.25">
      <c r="D12"/>
      <c r="E12"/>
      <c r="F12"/>
      <c r="G12"/>
      <c r="H12"/>
    </row>
    <row r="13" spans="1:25" ht="12.75" customHeight="1" x14ac:dyDescent="0.4">
      <c r="C13" s="45"/>
    </row>
    <row r="14" spans="1:25" s="67" customFormat="1" ht="26" x14ac:dyDescent="0.25">
      <c r="C14" s="223" t="s">
        <v>90</v>
      </c>
      <c r="D14" s="169" t="s">
        <v>91</v>
      </c>
      <c r="E14" s="169" t="s">
        <v>92</v>
      </c>
      <c r="F14" s="169" t="s">
        <v>93</v>
      </c>
      <c r="G14" s="169" t="s">
        <v>94</v>
      </c>
      <c r="H14" s="169" t="s">
        <v>95</v>
      </c>
      <c r="I14" s="224" t="s">
        <v>96</v>
      </c>
    </row>
    <row r="15" spans="1:25" ht="12.75" customHeight="1" x14ac:dyDescent="0.3">
      <c r="C15" s="383" t="s">
        <v>479</v>
      </c>
      <c r="D15" s="384"/>
      <c r="E15" s="384"/>
      <c r="F15" s="384"/>
      <c r="G15" s="384"/>
      <c r="H15" s="384"/>
      <c r="I15" s="384"/>
    </row>
    <row r="16" spans="1:25" ht="12.75" customHeight="1" x14ac:dyDescent="0.25">
      <c r="C16" s="320" t="s">
        <v>97</v>
      </c>
      <c r="D16" s="321"/>
      <c r="E16" s="322"/>
      <c r="F16" s="322"/>
      <c r="G16" s="322"/>
      <c r="H16" s="322"/>
      <c r="I16" s="323">
        <f t="shared" ref="I16:I45" si="0">SUM(D16:H16)</f>
        <v>0</v>
      </c>
    </row>
    <row r="17" spans="3:9" ht="12.75" customHeight="1" x14ac:dyDescent="0.25">
      <c r="C17" s="324" t="s">
        <v>98</v>
      </c>
      <c r="D17" s="321"/>
      <c r="E17" s="322"/>
      <c r="F17" s="322"/>
      <c r="G17" s="321"/>
      <c r="H17" s="322"/>
      <c r="I17" s="323">
        <f t="shared" si="0"/>
        <v>0</v>
      </c>
    </row>
    <row r="18" spans="3:9" ht="12.75" customHeight="1" x14ac:dyDescent="0.25">
      <c r="C18" s="324" t="s">
        <v>99</v>
      </c>
      <c r="D18" s="321"/>
      <c r="E18" s="322"/>
      <c r="F18" s="322"/>
      <c r="G18" s="321"/>
      <c r="H18" s="322"/>
      <c r="I18" s="323">
        <f t="shared" si="0"/>
        <v>0</v>
      </c>
    </row>
    <row r="19" spans="3:9" ht="12.75" customHeight="1" x14ac:dyDescent="0.25">
      <c r="C19" s="324" t="s">
        <v>100</v>
      </c>
      <c r="D19" s="321"/>
      <c r="E19" s="322"/>
      <c r="F19" s="322"/>
      <c r="G19" s="321"/>
      <c r="H19" s="322"/>
      <c r="I19" s="323">
        <f t="shared" si="0"/>
        <v>0</v>
      </c>
    </row>
    <row r="20" spans="3:9" ht="12.75" customHeight="1" x14ac:dyDescent="0.25">
      <c r="C20" s="324" t="s">
        <v>101</v>
      </c>
      <c r="D20" s="321"/>
      <c r="E20" s="322"/>
      <c r="F20" s="322"/>
      <c r="G20" s="321"/>
      <c r="H20" s="322"/>
      <c r="I20" s="323">
        <f t="shared" si="0"/>
        <v>0</v>
      </c>
    </row>
    <row r="21" spans="3:9" ht="12.75" customHeight="1" x14ac:dyDescent="0.25">
      <c r="C21" s="324" t="s">
        <v>102</v>
      </c>
      <c r="D21" s="321"/>
      <c r="E21" s="322"/>
      <c r="F21" s="322"/>
      <c r="G21" s="321"/>
      <c r="H21" s="322"/>
      <c r="I21" s="323">
        <f t="shared" si="0"/>
        <v>0</v>
      </c>
    </row>
    <row r="22" spans="3:9" ht="12.75" customHeight="1" x14ac:dyDescent="0.25">
      <c r="C22" s="324" t="s">
        <v>103</v>
      </c>
      <c r="D22" s="321"/>
      <c r="E22" s="322"/>
      <c r="F22" s="322"/>
      <c r="G22" s="321"/>
      <c r="H22" s="322"/>
      <c r="I22" s="323">
        <f t="shared" si="0"/>
        <v>0</v>
      </c>
    </row>
    <row r="23" spans="3:9" ht="12.75" customHeight="1" x14ac:dyDescent="0.25">
      <c r="C23" s="324" t="s">
        <v>104</v>
      </c>
      <c r="D23" s="321"/>
      <c r="E23" s="322"/>
      <c r="F23" s="322"/>
      <c r="G23" s="321"/>
      <c r="H23" s="322"/>
      <c r="I23" s="323">
        <f t="shared" si="0"/>
        <v>0</v>
      </c>
    </row>
    <row r="24" spans="3:9" ht="12.75" customHeight="1" x14ac:dyDescent="0.25">
      <c r="C24" s="324" t="s">
        <v>105</v>
      </c>
      <c r="D24" s="321"/>
      <c r="E24" s="322"/>
      <c r="F24" s="322"/>
      <c r="G24" s="321"/>
      <c r="H24" s="322"/>
      <c r="I24" s="323">
        <f t="shared" si="0"/>
        <v>0</v>
      </c>
    </row>
    <row r="25" spans="3:9" ht="12.75" customHeight="1" x14ac:dyDescent="0.25">
      <c r="C25" s="324" t="s">
        <v>106</v>
      </c>
      <c r="D25" s="321"/>
      <c r="E25" s="322"/>
      <c r="F25" s="322"/>
      <c r="G25" s="321"/>
      <c r="H25" s="322"/>
      <c r="I25" s="323">
        <f t="shared" si="0"/>
        <v>0</v>
      </c>
    </row>
    <row r="26" spans="3:9" ht="12.75" customHeight="1" x14ac:dyDescent="0.25">
      <c r="C26" s="324" t="s">
        <v>107</v>
      </c>
      <c r="D26" s="321"/>
      <c r="E26" s="322"/>
      <c r="F26" s="322"/>
      <c r="G26" s="321"/>
      <c r="H26" s="322"/>
      <c r="I26" s="323">
        <f t="shared" si="0"/>
        <v>0</v>
      </c>
    </row>
    <row r="27" spans="3:9" ht="12.75" customHeight="1" x14ac:dyDescent="0.25">
      <c r="C27" s="325" t="s">
        <v>108</v>
      </c>
      <c r="D27" s="321"/>
      <c r="E27" s="322"/>
      <c r="F27" s="322"/>
      <c r="G27" s="322"/>
      <c r="H27" s="322"/>
      <c r="I27" s="323">
        <f>SUM(D27:H27)</f>
        <v>0</v>
      </c>
    </row>
    <row r="28" spans="3:9" ht="12.75" customHeight="1" x14ac:dyDescent="0.25">
      <c r="C28" s="325" t="s">
        <v>108</v>
      </c>
      <c r="D28" s="321"/>
      <c r="E28" s="322"/>
      <c r="F28" s="322"/>
      <c r="G28" s="322"/>
      <c r="H28" s="322"/>
      <c r="I28" s="323">
        <f t="shared" ref="I28" si="1">SUM(D28:H28)</f>
        <v>0</v>
      </c>
    </row>
    <row r="29" spans="3:9" ht="12.75" customHeight="1" x14ac:dyDescent="0.25">
      <c r="C29" s="326" t="s">
        <v>108</v>
      </c>
      <c r="D29" s="321"/>
      <c r="E29" s="322"/>
      <c r="F29" s="322"/>
      <c r="G29" s="322"/>
      <c r="H29" s="322"/>
      <c r="I29" s="323">
        <f t="shared" si="0"/>
        <v>0</v>
      </c>
    </row>
    <row r="30" spans="3:9" ht="12.75" customHeight="1" x14ac:dyDescent="0.3">
      <c r="C30" s="327" t="s">
        <v>109</v>
      </c>
      <c r="D30" s="328">
        <f>SUM(D16:D29)</f>
        <v>0</v>
      </c>
      <c r="E30" s="328">
        <f>SUM(E16:E29)</f>
        <v>0</v>
      </c>
      <c r="F30" s="328">
        <f>SUM(F16:F29)</f>
        <v>0</v>
      </c>
      <c r="G30" s="328">
        <f>SUM(G16:G29)</f>
        <v>0</v>
      </c>
      <c r="H30" s="328">
        <f>SUM(H16:H29)</f>
        <v>0</v>
      </c>
      <c r="I30" s="329">
        <f t="shared" si="0"/>
        <v>0</v>
      </c>
    </row>
    <row r="31" spans="3:9" ht="12.75" customHeight="1" x14ac:dyDescent="0.3">
      <c r="C31" s="388" t="s">
        <v>478</v>
      </c>
      <c r="D31" s="389"/>
      <c r="E31" s="389"/>
      <c r="F31" s="389"/>
      <c r="G31" s="389"/>
      <c r="H31" s="389"/>
      <c r="I31" s="389"/>
    </row>
    <row r="32" spans="3:9" ht="12.75" customHeight="1" x14ac:dyDescent="0.25">
      <c r="C32" s="320" t="s">
        <v>110</v>
      </c>
      <c r="D32" s="321"/>
      <c r="E32" s="322"/>
      <c r="F32" s="322"/>
      <c r="G32" s="321"/>
      <c r="H32" s="322"/>
      <c r="I32" s="323">
        <f t="shared" si="0"/>
        <v>0</v>
      </c>
    </row>
    <row r="33" spans="3:9" ht="12.75" customHeight="1" x14ac:dyDescent="0.25">
      <c r="C33" s="324" t="s">
        <v>111</v>
      </c>
      <c r="D33" s="321"/>
      <c r="E33" s="322"/>
      <c r="F33" s="322"/>
      <c r="G33" s="321"/>
      <c r="H33" s="322"/>
      <c r="I33" s="323">
        <f t="shared" si="0"/>
        <v>0</v>
      </c>
    </row>
    <row r="34" spans="3:9" ht="12.75" customHeight="1" x14ac:dyDescent="0.25">
      <c r="C34" s="324" t="s">
        <v>112</v>
      </c>
      <c r="D34" s="321"/>
      <c r="E34" s="322"/>
      <c r="F34" s="322"/>
      <c r="G34" s="321"/>
      <c r="H34" s="322"/>
      <c r="I34" s="323">
        <f t="shared" si="0"/>
        <v>0</v>
      </c>
    </row>
    <row r="35" spans="3:9" ht="12.75" customHeight="1" x14ac:dyDescent="0.25">
      <c r="C35" s="324" t="s">
        <v>113</v>
      </c>
      <c r="D35" s="321"/>
      <c r="E35" s="322"/>
      <c r="F35" s="322"/>
      <c r="G35" s="321"/>
      <c r="H35" s="322"/>
      <c r="I35" s="323">
        <f t="shared" si="0"/>
        <v>0</v>
      </c>
    </row>
    <row r="36" spans="3:9" ht="12.75" customHeight="1" x14ac:dyDescent="0.25">
      <c r="C36" s="324" t="s">
        <v>114</v>
      </c>
      <c r="D36" s="321"/>
      <c r="E36" s="322"/>
      <c r="F36" s="322"/>
      <c r="G36" s="321"/>
      <c r="H36" s="322"/>
      <c r="I36" s="323">
        <f t="shared" si="0"/>
        <v>0</v>
      </c>
    </row>
    <row r="37" spans="3:9" ht="12.75" customHeight="1" x14ac:dyDescent="0.25">
      <c r="C37" s="324" t="s">
        <v>115</v>
      </c>
      <c r="D37" s="321"/>
      <c r="E37" s="322"/>
      <c r="F37" s="322"/>
      <c r="G37" s="321"/>
      <c r="H37" s="322"/>
      <c r="I37" s="323">
        <f t="shared" si="0"/>
        <v>0</v>
      </c>
    </row>
    <row r="38" spans="3:9" ht="12.75" customHeight="1" x14ac:dyDescent="0.25">
      <c r="C38" s="324" t="s">
        <v>116</v>
      </c>
      <c r="D38" s="321"/>
      <c r="E38" s="322"/>
      <c r="F38" s="322"/>
      <c r="G38" s="321"/>
      <c r="H38" s="322"/>
      <c r="I38" s="323">
        <f t="shared" si="0"/>
        <v>0</v>
      </c>
    </row>
    <row r="39" spans="3:9" ht="12.75" customHeight="1" x14ac:dyDescent="0.25">
      <c r="C39" s="324" t="s">
        <v>117</v>
      </c>
      <c r="D39" s="321"/>
      <c r="E39" s="322"/>
      <c r="F39" s="322"/>
      <c r="G39" s="321"/>
      <c r="H39" s="322"/>
      <c r="I39" s="323">
        <f t="shared" si="0"/>
        <v>0</v>
      </c>
    </row>
    <row r="40" spans="3:9" ht="12.75" customHeight="1" x14ac:dyDescent="0.25">
      <c r="C40" s="324" t="s">
        <v>118</v>
      </c>
      <c r="D40" s="321"/>
      <c r="E40" s="322"/>
      <c r="F40" s="322"/>
      <c r="G40" s="321"/>
      <c r="H40" s="322"/>
      <c r="I40" s="323">
        <f t="shared" si="0"/>
        <v>0</v>
      </c>
    </row>
    <row r="41" spans="3:9" ht="12.75" customHeight="1" x14ac:dyDescent="0.25">
      <c r="C41" s="325" t="s">
        <v>108</v>
      </c>
      <c r="D41" s="321"/>
      <c r="E41" s="322"/>
      <c r="F41" s="322"/>
      <c r="G41" s="322"/>
      <c r="H41" s="322"/>
      <c r="I41" s="323">
        <f t="shared" ref="I41:I42" si="2">SUM(D41:H41)</f>
        <v>0</v>
      </c>
    </row>
    <row r="42" spans="3:9" ht="12.75" customHeight="1" x14ac:dyDescent="0.25">
      <c r="C42" s="325" t="s">
        <v>108</v>
      </c>
      <c r="D42" s="321"/>
      <c r="E42" s="322"/>
      <c r="F42" s="322"/>
      <c r="G42" s="322"/>
      <c r="H42" s="322"/>
      <c r="I42" s="323">
        <f t="shared" si="2"/>
        <v>0</v>
      </c>
    </row>
    <row r="43" spans="3:9" ht="12.75" customHeight="1" x14ac:dyDescent="0.25">
      <c r="C43" s="326" t="s">
        <v>108</v>
      </c>
      <c r="D43" s="321"/>
      <c r="E43" s="322"/>
      <c r="F43" s="322"/>
      <c r="G43" s="322"/>
      <c r="H43" s="322"/>
      <c r="I43" s="323">
        <f t="shared" si="0"/>
        <v>0</v>
      </c>
    </row>
    <row r="44" spans="3:9" ht="12.75" customHeight="1" x14ac:dyDescent="0.3">
      <c r="C44" s="330" t="s">
        <v>119</v>
      </c>
      <c r="D44" s="328">
        <f>SUM(D32:D43)</f>
        <v>0</v>
      </c>
      <c r="E44" s="328">
        <f t="shared" ref="E44:G44" si="3">SUM(E32:E43)</f>
        <v>0</v>
      </c>
      <c r="F44" s="328">
        <f t="shared" si="3"/>
        <v>0</v>
      </c>
      <c r="G44" s="328">
        <f t="shared" si="3"/>
        <v>0</v>
      </c>
      <c r="H44" s="328">
        <f>SUM(H32:H43)</f>
        <v>0</v>
      </c>
      <c r="I44" s="329">
        <f t="shared" si="0"/>
        <v>0</v>
      </c>
    </row>
    <row r="45" spans="3:9" ht="12.75" customHeight="1" x14ac:dyDescent="0.3">
      <c r="C45" s="331" t="s">
        <v>120</v>
      </c>
      <c r="D45" s="332">
        <f>D30+D44</f>
        <v>0</v>
      </c>
      <c r="E45" s="332">
        <f t="shared" ref="E45:H45" si="4">E30+E44</f>
        <v>0</v>
      </c>
      <c r="F45" s="332">
        <f t="shared" si="4"/>
        <v>0</v>
      </c>
      <c r="G45" s="332">
        <f t="shared" si="4"/>
        <v>0</v>
      </c>
      <c r="H45" s="332">
        <f t="shared" si="4"/>
        <v>0</v>
      </c>
      <c r="I45" s="333">
        <f t="shared" si="0"/>
        <v>0</v>
      </c>
    </row>
    <row r="46" spans="3:9" ht="12.75" customHeight="1" x14ac:dyDescent="0.3">
      <c r="C46" s="388" t="s">
        <v>121</v>
      </c>
      <c r="D46" s="389"/>
      <c r="E46" s="389"/>
      <c r="F46" s="389"/>
      <c r="G46" s="389"/>
      <c r="H46" s="389"/>
      <c r="I46" s="389"/>
    </row>
    <row r="47" spans="3:9" ht="12.75" customHeight="1" x14ac:dyDescent="0.25">
      <c r="C47" s="320" t="s">
        <v>122</v>
      </c>
      <c r="D47" s="334"/>
      <c r="E47" s="335"/>
      <c r="F47" s="335"/>
      <c r="G47" s="321"/>
      <c r="H47" s="335"/>
      <c r="I47" s="336">
        <f t="shared" ref="I47:I53" si="5">SUM(D47:H47)</f>
        <v>0</v>
      </c>
    </row>
    <row r="48" spans="3:9" ht="12.75" customHeight="1" x14ac:dyDescent="0.25">
      <c r="C48" s="324" t="s">
        <v>123</v>
      </c>
      <c r="D48" s="321"/>
      <c r="E48" s="322"/>
      <c r="F48" s="322"/>
      <c r="G48" s="321"/>
      <c r="H48" s="322"/>
      <c r="I48" s="337">
        <f t="shared" si="5"/>
        <v>0</v>
      </c>
    </row>
    <row r="49" spans="3:9" ht="12.75" customHeight="1" x14ac:dyDescent="0.25">
      <c r="C49" s="324" t="s">
        <v>124</v>
      </c>
      <c r="D49" s="321"/>
      <c r="E49" s="322"/>
      <c r="F49" s="322"/>
      <c r="G49" s="322"/>
      <c r="H49" s="322"/>
      <c r="I49" s="337">
        <f t="shared" si="5"/>
        <v>0</v>
      </c>
    </row>
    <row r="50" spans="3:9" ht="12.75" customHeight="1" x14ac:dyDescent="0.25">
      <c r="C50" s="325" t="s">
        <v>108</v>
      </c>
      <c r="D50" s="321"/>
      <c r="E50" s="322"/>
      <c r="F50" s="322"/>
      <c r="G50" s="322"/>
      <c r="H50" s="322"/>
      <c r="I50" s="323">
        <f t="shared" si="5"/>
        <v>0</v>
      </c>
    </row>
    <row r="51" spans="3:9" ht="12.75" customHeight="1" x14ac:dyDescent="0.25">
      <c r="C51" s="325" t="s">
        <v>108</v>
      </c>
      <c r="D51" s="321"/>
      <c r="E51" s="322"/>
      <c r="F51" s="322"/>
      <c r="G51" s="322"/>
      <c r="H51" s="322"/>
      <c r="I51" s="323">
        <f t="shared" si="5"/>
        <v>0</v>
      </c>
    </row>
    <row r="52" spans="3:9" ht="12.75" customHeight="1" x14ac:dyDescent="0.25">
      <c r="C52" s="326" t="s">
        <v>108</v>
      </c>
      <c r="D52" s="321"/>
      <c r="E52" s="322"/>
      <c r="F52" s="322"/>
      <c r="G52" s="322"/>
      <c r="H52" s="322"/>
      <c r="I52" s="323">
        <f t="shared" si="5"/>
        <v>0</v>
      </c>
    </row>
    <row r="53" spans="3:9" ht="12.75" customHeight="1" x14ac:dyDescent="0.3">
      <c r="C53" s="338" t="s">
        <v>125</v>
      </c>
      <c r="D53" s="339">
        <f>SUM(D47:D52)</f>
        <v>0</v>
      </c>
      <c r="E53" s="339">
        <f t="shared" ref="E53:G53" si="6">SUM(E47:E52)</f>
        <v>0</v>
      </c>
      <c r="F53" s="339">
        <f t="shared" si="6"/>
        <v>0</v>
      </c>
      <c r="G53" s="339">
        <f t="shared" si="6"/>
        <v>0</v>
      </c>
      <c r="H53" s="339">
        <f>SUM(H47:H52)</f>
        <v>0</v>
      </c>
      <c r="I53" s="340">
        <f t="shared" si="5"/>
        <v>0</v>
      </c>
    </row>
    <row r="54" spans="3:9" ht="12.75" customHeight="1" x14ac:dyDescent="0.3">
      <c r="C54" s="388" t="s">
        <v>126</v>
      </c>
      <c r="D54" s="389"/>
      <c r="E54" s="389"/>
      <c r="F54" s="389"/>
      <c r="G54" s="389"/>
      <c r="H54" s="389"/>
      <c r="I54" s="389"/>
    </row>
    <row r="55" spans="3:9" ht="12.75" customHeight="1" x14ac:dyDescent="0.25">
      <c r="C55" s="320" t="s">
        <v>127</v>
      </c>
      <c r="D55" s="334"/>
      <c r="E55" s="335"/>
      <c r="F55" s="335"/>
      <c r="G55" s="321"/>
      <c r="H55" s="335"/>
      <c r="I55" s="336">
        <f t="shared" ref="I55:I89" si="7">SUM(D55:H55)</f>
        <v>0</v>
      </c>
    </row>
    <row r="56" spans="3:9" ht="12.75" customHeight="1" x14ac:dyDescent="0.25">
      <c r="C56" s="324" t="s">
        <v>128</v>
      </c>
      <c r="D56" s="321"/>
      <c r="E56" s="322"/>
      <c r="F56" s="322"/>
      <c r="G56" s="322"/>
      <c r="H56" s="322"/>
      <c r="I56" s="337">
        <f t="shared" si="7"/>
        <v>0</v>
      </c>
    </row>
    <row r="57" spans="3:9" ht="12.75" customHeight="1" x14ac:dyDescent="0.25">
      <c r="C57" s="324" t="s">
        <v>129</v>
      </c>
      <c r="D57" s="321"/>
      <c r="E57" s="322"/>
      <c r="F57" s="322"/>
      <c r="G57" s="321"/>
      <c r="H57" s="322"/>
      <c r="I57" s="337">
        <f t="shared" si="7"/>
        <v>0</v>
      </c>
    </row>
    <row r="58" spans="3:9" ht="12.75" customHeight="1" x14ac:dyDescent="0.25">
      <c r="C58" s="324" t="s">
        <v>130</v>
      </c>
      <c r="D58" s="321"/>
      <c r="E58" s="322"/>
      <c r="F58" s="322"/>
      <c r="G58" s="322"/>
      <c r="H58" s="322"/>
      <c r="I58" s="337">
        <f t="shared" si="7"/>
        <v>0</v>
      </c>
    </row>
    <row r="59" spans="3:9" ht="12.75" customHeight="1" x14ac:dyDescent="0.25">
      <c r="C59" s="324" t="s">
        <v>131</v>
      </c>
      <c r="D59" s="321"/>
      <c r="E59" s="322"/>
      <c r="F59" s="322"/>
      <c r="G59" s="321"/>
      <c r="H59" s="322"/>
      <c r="I59" s="337">
        <f t="shared" si="7"/>
        <v>0</v>
      </c>
    </row>
    <row r="60" spans="3:9" ht="12.75" customHeight="1" x14ac:dyDescent="0.25">
      <c r="C60" s="324" t="s">
        <v>132</v>
      </c>
      <c r="D60" s="321"/>
      <c r="E60" s="322"/>
      <c r="F60" s="322"/>
      <c r="G60" s="322"/>
      <c r="H60" s="322"/>
      <c r="I60" s="337">
        <f t="shared" si="7"/>
        <v>0</v>
      </c>
    </row>
    <row r="61" spans="3:9" ht="12.75" customHeight="1" x14ac:dyDescent="0.25">
      <c r="C61" s="324" t="s">
        <v>133</v>
      </c>
      <c r="D61" s="321"/>
      <c r="E61" s="322"/>
      <c r="F61" s="322"/>
      <c r="G61" s="322"/>
      <c r="H61" s="322"/>
      <c r="I61" s="337">
        <f t="shared" si="7"/>
        <v>0</v>
      </c>
    </row>
    <row r="62" spans="3:9" ht="12.75" customHeight="1" x14ac:dyDescent="0.25">
      <c r="C62" s="324" t="s">
        <v>134</v>
      </c>
      <c r="D62" s="321"/>
      <c r="E62" s="322"/>
      <c r="F62" s="322"/>
      <c r="G62" s="321"/>
      <c r="H62" s="322"/>
      <c r="I62" s="337">
        <f t="shared" si="7"/>
        <v>0</v>
      </c>
    </row>
    <row r="63" spans="3:9" ht="12.75" customHeight="1" x14ac:dyDescent="0.25">
      <c r="C63" s="324" t="s">
        <v>135</v>
      </c>
      <c r="D63" s="321"/>
      <c r="E63" s="322"/>
      <c r="F63" s="322"/>
      <c r="G63" s="322"/>
      <c r="H63" s="322"/>
      <c r="I63" s="337">
        <f t="shared" si="7"/>
        <v>0</v>
      </c>
    </row>
    <row r="64" spans="3:9" ht="12.75" customHeight="1" x14ac:dyDescent="0.25">
      <c r="C64" s="324" t="s">
        <v>136</v>
      </c>
      <c r="D64" s="321"/>
      <c r="E64" s="322"/>
      <c r="F64" s="322"/>
      <c r="G64" s="322"/>
      <c r="H64" s="322"/>
      <c r="I64" s="337">
        <f t="shared" si="7"/>
        <v>0</v>
      </c>
    </row>
    <row r="65" spans="3:9" ht="12.75" customHeight="1" x14ac:dyDescent="0.25">
      <c r="C65" s="324" t="s">
        <v>137</v>
      </c>
      <c r="D65" s="321"/>
      <c r="E65" s="322"/>
      <c r="F65" s="322"/>
      <c r="G65" s="321"/>
      <c r="H65" s="322"/>
      <c r="I65" s="337">
        <f t="shared" si="7"/>
        <v>0</v>
      </c>
    </row>
    <row r="66" spans="3:9" ht="12.75" customHeight="1" x14ac:dyDescent="0.25">
      <c r="C66" s="324" t="s">
        <v>138</v>
      </c>
      <c r="D66" s="321"/>
      <c r="E66" s="322"/>
      <c r="F66" s="322"/>
      <c r="G66" s="322"/>
      <c r="H66" s="322"/>
      <c r="I66" s="337">
        <f t="shared" si="7"/>
        <v>0</v>
      </c>
    </row>
    <row r="67" spans="3:9" ht="12.75" customHeight="1" x14ac:dyDescent="0.25">
      <c r="C67" s="324" t="s">
        <v>139</v>
      </c>
      <c r="D67" s="321"/>
      <c r="E67" s="322"/>
      <c r="F67" s="322"/>
      <c r="G67" s="322"/>
      <c r="H67" s="322"/>
      <c r="I67" s="337">
        <f t="shared" si="7"/>
        <v>0</v>
      </c>
    </row>
    <row r="68" spans="3:9" ht="12.75" customHeight="1" x14ac:dyDescent="0.25">
      <c r="C68" s="324" t="s">
        <v>140</v>
      </c>
      <c r="D68" s="321"/>
      <c r="E68" s="322"/>
      <c r="F68" s="322"/>
      <c r="G68" s="322"/>
      <c r="H68" s="322"/>
      <c r="I68" s="337">
        <f t="shared" si="7"/>
        <v>0</v>
      </c>
    </row>
    <row r="69" spans="3:9" ht="12.75" customHeight="1" x14ac:dyDescent="0.25">
      <c r="C69" s="324" t="s">
        <v>141</v>
      </c>
      <c r="D69" s="321"/>
      <c r="E69" s="322"/>
      <c r="F69" s="322"/>
      <c r="G69" s="322"/>
      <c r="H69" s="322"/>
      <c r="I69" s="337">
        <f t="shared" si="7"/>
        <v>0</v>
      </c>
    </row>
    <row r="70" spans="3:9" ht="12.75" customHeight="1" x14ac:dyDescent="0.25">
      <c r="C70" s="324" t="s">
        <v>142</v>
      </c>
      <c r="D70" s="321"/>
      <c r="E70" s="322"/>
      <c r="F70" s="322"/>
      <c r="G70" s="322"/>
      <c r="H70" s="322"/>
      <c r="I70" s="337">
        <f t="shared" si="7"/>
        <v>0</v>
      </c>
    </row>
    <row r="71" spans="3:9" ht="12.75" customHeight="1" x14ac:dyDescent="0.25">
      <c r="C71" s="325" t="s">
        <v>143</v>
      </c>
      <c r="D71" s="321"/>
      <c r="E71" s="322"/>
      <c r="F71" s="322"/>
      <c r="G71" s="322"/>
      <c r="H71" s="322"/>
      <c r="I71" s="337">
        <f t="shared" ref="I71" si="8">SUM(D71:H71)</f>
        <v>0</v>
      </c>
    </row>
    <row r="72" spans="3:9" ht="12.75" customHeight="1" x14ac:dyDescent="0.25">
      <c r="C72" s="325" t="s">
        <v>143</v>
      </c>
      <c r="D72" s="321"/>
      <c r="E72" s="322"/>
      <c r="F72" s="322"/>
      <c r="G72" s="322"/>
      <c r="H72" s="322"/>
      <c r="I72" s="337">
        <f t="shared" ref="I72" si="9">SUM(D72:H72)</f>
        <v>0</v>
      </c>
    </row>
    <row r="73" spans="3:9" ht="12.75" customHeight="1" x14ac:dyDescent="0.25">
      <c r="C73" s="326" t="s">
        <v>143</v>
      </c>
      <c r="D73" s="321"/>
      <c r="E73" s="322"/>
      <c r="F73" s="322"/>
      <c r="G73" s="322"/>
      <c r="H73" s="322"/>
      <c r="I73" s="337">
        <f t="shared" si="7"/>
        <v>0</v>
      </c>
    </row>
    <row r="74" spans="3:9" ht="12.75" customHeight="1" x14ac:dyDescent="0.3">
      <c r="C74" s="338" t="s">
        <v>144</v>
      </c>
      <c r="D74" s="341">
        <f>SUM(D55:D73)</f>
        <v>0</v>
      </c>
      <c r="E74" s="341">
        <f>SUM(E55:E73)</f>
        <v>0</v>
      </c>
      <c r="F74" s="341">
        <f>SUM(F55:F73)</f>
        <v>0</v>
      </c>
      <c r="G74" s="341">
        <f>SUM(G55:G73)</f>
        <v>0</v>
      </c>
      <c r="H74" s="341">
        <f>SUM(H55:H73)</f>
        <v>0</v>
      </c>
      <c r="I74" s="340">
        <f>SUM(D74:H74)</f>
        <v>0</v>
      </c>
    </row>
    <row r="75" spans="3:9" ht="12.75" customHeight="1" x14ac:dyDescent="0.3">
      <c r="C75" s="342" t="s">
        <v>480</v>
      </c>
      <c r="D75" s="332">
        <f>D53+D74</f>
        <v>0</v>
      </c>
      <c r="E75" s="332">
        <f t="shared" ref="E75:H75" si="10">E53+E74</f>
        <v>0</v>
      </c>
      <c r="F75" s="332">
        <f t="shared" si="10"/>
        <v>0</v>
      </c>
      <c r="G75" s="332">
        <f t="shared" si="10"/>
        <v>0</v>
      </c>
      <c r="H75" s="332">
        <f t="shared" si="10"/>
        <v>0</v>
      </c>
      <c r="I75" s="333">
        <f>I53+I74</f>
        <v>0</v>
      </c>
    </row>
    <row r="76" spans="3:9" ht="12.75" customHeight="1" x14ac:dyDescent="0.3">
      <c r="C76" s="385" t="s">
        <v>145</v>
      </c>
      <c r="D76" s="386"/>
      <c r="E76" s="386"/>
      <c r="F76" s="386"/>
      <c r="G76" s="386"/>
      <c r="H76" s="386"/>
      <c r="I76" s="387"/>
    </row>
    <row r="77" spans="3:9" ht="12.75" customHeight="1" x14ac:dyDescent="0.25">
      <c r="C77" s="320" t="s">
        <v>146</v>
      </c>
      <c r="D77" s="321"/>
      <c r="E77" s="322"/>
      <c r="F77" s="322"/>
      <c r="G77" s="322"/>
      <c r="H77" s="322"/>
      <c r="I77" s="337">
        <f t="shared" si="7"/>
        <v>0</v>
      </c>
    </row>
    <row r="78" spans="3:9" ht="12.75" customHeight="1" x14ac:dyDescent="0.25">
      <c r="C78" s="324" t="s">
        <v>147</v>
      </c>
      <c r="D78" s="321"/>
      <c r="E78" s="322"/>
      <c r="F78" s="322"/>
      <c r="G78" s="321"/>
      <c r="H78" s="322"/>
      <c r="I78" s="337">
        <f t="shared" si="7"/>
        <v>0</v>
      </c>
    </row>
    <row r="79" spans="3:9" ht="12.75" customHeight="1" x14ac:dyDescent="0.25">
      <c r="C79" s="325" t="s">
        <v>143</v>
      </c>
      <c r="D79" s="321"/>
      <c r="E79" s="322"/>
      <c r="F79" s="322"/>
      <c r="G79" s="322"/>
      <c r="H79" s="322"/>
      <c r="I79" s="323">
        <f t="shared" ref="I79:I80" si="11">SUM(D79:H79)</f>
        <v>0</v>
      </c>
    </row>
    <row r="80" spans="3:9" ht="12.75" customHeight="1" x14ac:dyDescent="0.25">
      <c r="C80" s="325" t="s">
        <v>143</v>
      </c>
      <c r="D80" s="321"/>
      <c r="E80" s="322"/>
      <c r="F80" s="322"/>
      <c r="G80" s="322"/>
      <c r="H80" s="322"/>
      <c r="I80" s="323">
        <f t="shared" si="11"/>
        <v>0</v>
      </c>
    </row>
    <row r="81" spans="3:18" ht="12.75" customHeight="1" x14ac:dyDescent="0.25">
      <c r="C81" s="326" t="s">
        <v>143</v>
      </c>
      <c r="D81" s="321"/>
      <c r="E81" s="322"/>
      <c r="F81" s="322"/>
      <c r="G81" s="322"/>
      <c r="H81" s="322"/>
      <c r="I81" s="323">
        <f t="shared" si="7"/>
        <v>0</v>
      </c>
    </row>
    <row r="82" spans="3:18" ht="12.75" customHeight="1" x14ac:dyDescent="0.3">
      <c r="C82" s="338" t="s">
        <v>148</v>
      </c>
      <c r="D82" s="339">
        <f>SUM(D77:D81)</f>
        <v>0</v>
      </c>
      <c r="E82" s="339">
        <f t="shared" ref="E82:H82" si="12">SUM(E77:E81)</f>
        <v>0</v>
      </c>
      <c r="F82" s="339">
        <f t="shared" si="12"/>
        <v>0</v>
      </c>
      <c r="G82" s="339">
        <f>SUM(G77:G81)</f>
        <v>0</v>
      </c>
      <c r="H82" s="339">
        <f t="shared" si="12"/>
        <v>0</v>
      </c>
      <c r="I82" s="343">
        <f>SUM(D82:H82)</f>
        <v>0</v>
      </c>
    </row>
    <row r="83" spans="3:18" ht="13" x14ac:dyDescent="0.3">
      <c r="C83" s="344" t="s">
        <v>481</v>
      </c>
      <c r="D83" s="345">
        <f>D82+D75+D45</f>
        <v>0</v>
      </c>
      <c r="E83" s="345">
        <f t="shared" ref="E83:H83" si="13">E82+E75+E45</f>
        <v>0</v>
      </c>
      <c r="F83" s="345">
        <f t="shared" si="13"/>
        <v>0</v>
      </c>
      <c r="G83" s="345">
        <f t="shared" si="13"/>
        <v>0</v>
      </c>
      <c r="H83" s="345">
        <f t="shared" si="13"/>
        <v>0</v>
      </c>
      <c r="I83" s="346">
        <f t="shared" si="7"/>
        <v>0</v>
      </c>
    </row>
    <row r="84" spans="3:18" ht="12.75" customHeight="1" x14ac:dyDescent="0.3">
      <c r="C84" s="385" t="s">
        <v>483</v>
      </c>
      <c r="D84" s="386"/>
      <c r="E84" s="386"/>
      <c r="F84" s="386"/>
      <c r="G84" s="386"/>
      <c r="H84" s="386"/>
      <c r="I84" s="387"/>
    </row>
    <row r="85" spans="3:18" ht="12.75" customHeight="1" x14ac:dyDescent="0.25">
      <c r="C85" s="320" t="s">
        <v>149</v>
      </c>
      <c r="D85" s="321"/>
      <c r="E85" s="322"/>
      <c r="F85" s="322"/>
      <c r="G85" s="322"/>
      <c r="H85" s="322"/>
      <c r="I85" s="337">
        <f>SUM(D85:H85)</f>
        <v>0</v>
      </c>
    </row>
    <row r="86" spans="3:18" ht="12.75" customHeight="1" x14ac:dyDescent="0.25">
      <c r="C86" s="324" t="s">
        <v>150</v>
      </c>
      <c r="D86" s="321"/>
      <c r="E86" s="322"/>
      <c r="F86" s="322"/>
      <c r="G86" s="322"/>
      <c r="H86" s="322"/>
      <c r="I86" s="337">
        <f t="shared" si="7"/>
        <v>0</v>
      </c>
    </row>
    <row r="87" spans="3:18" ht="12.75" customHeight="1" x14ac:dyDescent="0.25">
      <c r="C87" s="325" t="s">
        <v>143</v>
      </c>
      <c r="D87" s="321"/>
      <c r="E87" s="322"/>
      <c r="F87" s="322"/>
      <c r="G87" s="322"/>
      <c r="H87" s="322"/>
      <c r="I87" s="323">
        <f t="shared" ref="I87" si="14">SUM(D87:H87)</f>
        <v>0</v>
      </c>
    </row>
    <row r="88" spans="3:18" ht="12.75" customHeight="1" x14ac:dyDescent="0.25">
      <c r="C88" s="325" t="s">
        <v>143</v>
      </c>
      <c r="D88" s="321"/>
      <c r="E88" s="322"/>
      <c r="F88" s="322"/>
      <c r="G88" s="322"/>
      <c r="H88" s="322"/>
      <c r="I88" s="323">
        <f t="shared" ref="I88" si="15">SUM(D88:H88)</f>
        <v>0</v>
      </c>
    </row>
    <row r="89" spans="3:18" ht="12.75" customHeight="1" x14ac:dyDescent="0.25">
      <c r="C89" s="326" t="s">
        <v>143</v>
      </c>
      <c r="D89" s="321"/>
      <c r="E89" s="322"/>
      <c r="F89" s="322"/>
      <c r="G89" s="322"/>
      <c r="H89" s="322"/>
      <c r="I89" s="323">
        <f t="shared" si="7"/>
        <v>0</v>
      </c>
    </row>
    <row r="90" spans="3:18" ht="12.75" customHeight="1" x14ac:dyDescent="0.3">
      <c r="C90" s="338" t="s">
        <v>484</v>
      </c>
      <c r="D90" s="341">
        <f>SUM(D85:D89)</f>
        <v>0</v>
      </c>
      <c r="E90" s="341">
        <f t="shared" ref="E90:H90" si="16">SUM(E85:E89)</f>
        <v>0</v>
      </c>
      <c r="F90" s="341">
        <f t="shared" si="16"/>
        <v>0</v>
      </c>
      <c r="G90" s="341">
        <f>SUM(G85:G89)</f>
        <v>0</v>
      </c>
      <c r="H90" s="341">
        <f t="shared" si="16"/>
        <v>0</v>
      </c>
      <c r="I90" s="340">
        <f>SUM(D90:H90)</f>
        <v>0</v>
      </c>
    </row>
    <row r="91" spans="3:18" ht="13" x14ac:dyDescent="0.3">
      <c r="C91" s="347" t="s">
        <v>482</v>
      </c>
      <c r="D91" s="348">
        <f>D90+D83</f>
        <v>0</v>
      </c>
      <c r="E91" s="348">
        <f t="shared" ref="E91:H91" si="17">E90+E83</f>
        <v>0</v>
      </c>
      <c r="F91" s="348">
        <f t="shared" si="17"/>
        <v>0</v>
      </c>
      <c r="G91" s="348">
        <f t="shared" si="17"/>
        <v>0</v>
      </c>
      <c r="H91" s="348">
        <f t="shared" si="17"/>
        <v>0</v>
      </c>
      <c r="I91" s="349">
        <f>SUM(D91:H91)</f>
        <v>0</v>
      </c>
    </row>
    <row r="94" spans="3:18" ht="12.75" customHeight="1" x14ac:dyDescent="0.25">
      <c r="C94" s="195" t="s">
        <v>616</v>
      </c>
      <c r="D94" s="279">
        <v>1</v>
      </c>
      <c r="E94" s="279">
        <v>2</v>
      </c>
      <c r="F94" s="279">
        <v>3</v>
      </c>
      <c r="G94" s="279">
        <v>4</v>
      </c>
      <c r="H94" s="279">
        <v>5</v>
      </c>
      <c r="I94" s="279">
        <v>6</v>
      </c>
      <c r="J94" s="279">
        <v>7</v>
      </c>
      <c r="K94" s="279">
        <v>8</v>
      </c>
      <c r="L94" s="279">
        <v>9</v>
      </c>
      <c r="M94" s="279">
        <v>10</v>
      </c>
      <c r="N94" s="279">
        <v>11</v>
      </c>
      <c r="O94" s="279">
        <v>12</v>
      </c>
      <c r="P94" s="279">
        <v>13</v>
      </c>
      <c r="Q94" s="279">
        <v>14</v>
      </c>
      <c r="R94" s="280">
        <v>15</v>
      </c>
    </row>
    <row r="95" spans="3:18" ht="12.75" customHeight="1" x14ac:dyDescent="0.3">
      <c r="C95" s="233"/>
      <c r="D95" s="56" t="s">
        <v>187</v>
      </c>
      <c r="E95" s="56" t="s">
        <v>188</v>
      </c>
      <c r="F95" s="56" t="s">
        <v>189</v>
      </c>
      <c r="G95" s="56" t="s">
        <v>190</v>
      </c>
      <c r="H95" s="56" t="s">
        <v>191</v>
      </c>
      <c r="I95" s="56" t="s">
        <v>192</v>
      </c>
      <c r="J95" s="56" t="s">
        <v>193</v>
      </c>
      <c r="K95" s="56" t="s">
        <v>194</v>
      </c>
      <c r="L95" s="56" t="s">
        <v>195</v>
      </c>
      <c r="M95" s="56" t="s">
        <v>196</v>
      </c>
      <c r="N95" s="56" t="s">
        <v>197</v>
      </c>
      <c r="O95" s="56" t="s">
        <v>198</v>
      </c>
      <c r="P95" s="56" t="s">
        <v>199</v>
      </c>
      <c r="Q95" s="56" t="s">
        <v>200</v>
      </c>
      <c r="R95" s="56" t="s">
        <v>201</v>
      </c>
    </row>
    <row r="96" spans="3:18" ht="12.75" customHeight="1" x14ac:dyDescent="0.25">
      <c r="C96" s="170" t="s">
        <v>486</v>
      </c>
      <c r="D96" s="319">
        <f>D97*$I$91</f>
        <v>0</v>
      </c>
      <c r="E96" s="319">
        <f>E97*$I$91</f>
        <v>0</v>
      </c>
      <c r="F96" s="319">
        <f t="shared" ref="F96:R96" si="18">F97*$I$91</f>
        <v>0</v>
      </c>
      <c r="G96" s="319">
        <f t="shared" si="18"/>
        <v>0</v>
      </c>
      <c r="H96" s="319">
        <f t="shared" si="18"/>
        <v>0</v>
      </c>
      <c r="I96" s="319">
        <f t="shared" si="18"/>
        <v>0</v>
      </c>
      <c r="J96" s="319">
        <f t="shared" si="18"/>
        <v>0</v>
      </c>
      <c r="K96" s="319">
        <f t="shared" si="18"/>
        <v>0</v>
      </c>
      <c r="L96" s="319">
        <f t="shared" si="18"/>
        <v>0</v>
      </c>
      <c r="M96" s="319">
        <f t="shared" si="18"/>
        <v>0</v>
      </c>
      <c r="N96" s="319">
        <f t="shared" si="18"/>
        <v>0</v>
      </c>
      <c r="O96" s="319">
        <f t="shared" si="18"/>
        <v>0</v>
      </c>
      <c r="P96" s="319">
        <f t="shared" si="18"/>
        <v>0</v>
      </c>
      <c r="Q96" s="319">
        <f t="shared" si="18"/>
        <v>0</v>
      </c>
      <c r="R96" s="319">
        <f t="shared" si="18"/>
        <v>0</v>
      </c>
    </row>
    <row r="97" spans="3:18" ht="12.75" customHeight="1" x14ac:dyDescent="0.25">
      <c r="C97" s="170" t="s">
        <v>485</v>
      </c>
      <c r="D97" s="278">
        <f>D11</f>
        <v>0</v>
      </c>
      <c r="E97" s="278">
        <f t="shared" ref="E97:G97" si="19">E11</f>
        <v>0</v>
      </c>
      <c r="F97" s="278">
        <f t="shared" si="19"/>
        <v>0</v>
      </c>
      <c r="G97" s="278">
        <f t="shared" si="19"/>
        <v>0</v>
      </c>
      <c r="H97" s="278">
        <v>0</v>
      </c>
      <c r="I97" s="278">
        <v>0</v>
      </c>
      <c r="J97" s="278">
        <v>0</v>
      </c>
      <c r="K97" s="278">
        <v>0</v>
      </c>
      <c r="L97" s="278">
        <v>0</v>
      </c>
      <c r="M97" s="278">
        <v>0</v>
      </c>
      <c r="N97" s="278">
        <v>0</v>
      </c>
      <c r="O97" s="278">
        <v>0</v>
      </c>
      <c r="P97" s="278">
        <v>0</v>
      </c>
      <c r="Q97" s="278">
        <v>0</v>
      </c>
      <c r="R97" s="278">
        <v>0</v>
      </c>
    </row>
    <row r="98" spans="3:18" ht="12.75" customHeight="1" x14ac:dyDescent="0.25">
      <c r="C98" s="195" t="s">
        <v>621</v>
      </c>
      <c r="D98" s="369">
        <f>D96</f>
        <v>0</v>
      </c>
      <c r="E98" s="369">
        <f>D98+E96</f>
        <v>0</v>
      </c>
      <c r="F98" s="369">
        <f t="shared" ref="F98:R98" si="20">E98+F96</f>
        <v>0</v>
      </c>
      <c r="G98" s="369">
        <f t="shared" si="20"/>
        <v>0</v>
      </c>
      <c r="H98" s="369">
        <f t="shared" si="20"/>
        <v>0</v>
      </c>
      <c r="I98" s="369">
        <f t="shared" si="20"/>
        <v>0</v>
      </c>
      <c r="J98" s="369">
        <f t="shared" si="20"/>
        <v>0</v>
      </c>
      <c r="K98" s="369">
        <f t="shared" si="20"/>
        <v>0</v>
      </c>
      <c r="L98" s="369">
        <f t="shared" si="20"/>
        <v>0</v>
      </c>
      <c r="M98" s="369">
        <f t="shared" si="20"/>
        <v>0</v>
      </c>
      <c r="N98" s="369">
        <f t="shared" si="20"/>
        <v>0</v>
      </c>
      <c r="O98" s="369">
        <f t="shared" si="20"/>
        <v>0</v>
      </c>
      <c r="P98" s="369">
        <f t="shared" si="20"/>
        <v>0</v>
      </c>
      <c r="Q98" s="369">
        <f t="shared" si="20"/>
        <v>0</v>
      </c>
      <c r="R98" s="369">
        <f t="shared" si="20"/>
        <v>0</v>
      </c>
    </row>
    <row r="99" spans="3:18" ht="12.75" customHeight="1" x14ac:dyDescent="0.25">
      <c r="D99" s="370"/>
      <c r="E99" s="370"/>
      <c r="F99" s="370"/>
      <c r="G99" s="370"/>
      <c r="H99" s="370"/>
      <c r="I99" s="370"/>
      <c r="J99" s="370"/>
      <c r="K99" s="370"/>
      <c r="L99" s="370"/>
      <c r="M99" s="370"/>
      <c r="N99" s="370"/>
      <c r="O99" s="370"/>
      <c r="P99" s="370"/>
      <c r="Q99" s="370"/>
      <c r="R99" s="370"/>
    </row>
    <row r="100" spans="3:18" ht="26" x14ac:dyDescent="0.3">
      <c r="C100" s="371" t="s">
        <v>623</v>
      </c>
      <c r="D100" s="372" t="b">
        <f>IF(SUM(D96:R96)=I91,TRUE, "check")</f>
        <v>1</v>
      </c>
    </row>
    <row r="101" spans="3:18" ht="12.75" customHeight="1" x14ac:dyDescent="0.3">
      <c r="C101" s="107" t="s">
        <v>622</v>
      </c>
      <c r="D101" s="372" t="str">
        <f>IF(SUM(D97:R97)=1,TRUE, "check")</f>
        <v>check</v>
      </c>
    </row>
    <row r="103" spans="3:18" ht="12.75" customHeight="1" x14ac:dyDescent="0.25">
      <c r="I103" s="168"/>
      <c r="J103" s="168"/>
      <c r="K103" s="168"/>
      <c r="L103" s="168"/>
      <c r="M103" s="168"/>
      <c r="N103" s="168"/>
      <c r="O103" s="168"/>
      <c r="P103" s="168"/>
      <c r="Q103" s="168"/>
      <c r="R103" s="168"/>
    </row>
  </sheetData>
  <mergeCells count="6">
    <mergeCell ref="C15:I15"/>
    <mergeCell ref="C84:I84"/>
    <mergeCell ref="C76:I76"/>
    <mergeCell ref="C54:I54"/>
    <mergeCell ref="C46:I46"/>
    <mergeCell ref="C31:I31"/>
  </mergeCells>
  <phoneticPr fontId="47" type="noConversion"/>
  <conditionalFormatting sqref="D94:R94">
    <cfRule type="cellIs" dxfId="25" priority="4" operator="lessThanOrEqual">
      <formula>$D$9</formula>
    </cfRule>
  </conditionalFormatting>
  <conditionalFormatting sqref="D97:R97">
    <cfRule type="expression" dxfId="24" priority="1">
      <formula>AND(D$94&lt;&gt;"",D$94&lt;=$D$9)</formula>
    </cfRule>
  </conditionalFormatting>
  <hyperlinks>
    <hyperlink ref="G2" location="'0_Control'!A1" display="Return to Contents Page" xr:uid="{8FE6BEEA-5241-431E-AD1F-A4B3E4B48F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293D9-FB2E-4245-A1C1-C035E7A856E5}">
  <sheetPr>
    <tabColor theme="4" tint="0.79998168889431442"/>
  </sheetPr>
  <dimension ref="A1:AA20"/>
  <sheetViews>
    <sheetView zoomScale="85" zoomScaleNormal="85" workbookViewId="0"/>
  </sheetViews>
  <sheetFormatPr defaultColWidth="9.1796875" defaultRowHeight="12.75" customHeight="1" x14ac:dyDescent="0.25"/>
  <cols>
    <col min="1" max="2" width="3.26953125" customWidth="1"/>
    <col min="3" max="3" width="46.26953125" customWidth="1"/>
    <col min="4" max="4" width="26.81640625" customWidth="1"/>
    <col min="5" max="5" width="18" customWidth="1"/>
    <col min="6" max="27" width="12.7265625" customWidth="1"/>
  </cols>
  <sheetData>
    <row r="1" spans="1:27" s="19" customFormat="1" ht="20" x14ac:dyDescent="0.4">
      <c r="A1" s="40" t="s">
        <v>255</v>
      </c>
      <c r="B1" s="40"/>
      <c r="C1" s="40"/>
      <c r="D1" s="165"/>
      <c r="E1" s="165"/>
      <c r="F1" s="165"/>
      <c r="G1" s="165"/>
      <c r="H1" s="165"/>
      <c r="I1" s="40"/>
      <c r="J1" s="40"/>
      <c r="K1" s="40"/>
      <c r="L1" s="40"/>
      <c r="M1" s="40"/>
      <c r="N1" s="40"/>
      <c r="O1" s="40"/>
      <c r="P1" s="40"/>
      <c r="Q1" s="40"/>
      <c r="R1" s="40"/>
      <c r="S1" s="40"/>
      <c r="T1" s="40"/>
      <c r="U1" s="40"/>
      <c r="V1" s="40"/>
      <c r="W1" s="40"/>
      <c r="X1" s="40"/>
      <c r="Y1" s="40"/>
      <c r="Z1" s="40"/>
      <c r="AA1" s="41"/>
    </row>
    <row r="2" spans="1:27" s="19" customFormat="1" ht="15.5" x14ac:dyDescent="0.35">
      <c r="A2" s="41" t="str">
        <f>Name_Project &amp; " | " &amp;  Name_Model</f>
        <v>LOW INTEREST LOANS SCHEME (LOAN SCHEME)  | FINANCIAL MODEL TEMPLATE</v>
      </c>
      <c r="B2" s="41"/>
      <c r="C2" s="41"/>
      <c r="D2" s="41"/>
      <c r="E2" s="41"/>
      <c r="F2" s="198" t="s">
        <v>518</v>
      </c>
      <c r="G2" s="197"/>
      <c r="H2" s="41"/>
      <c r="I2" s="41"/>
      <c r="J2" s="41"/>
      <c r="K2" s="41"/>
      <c r="L2" s="41"/>
      <c r="M2" s="41"/>
      <c r="N2" s="41"/>
      <c r="O2" s="41"/>
      <c r="P2" s="41"/>
      <c r="Q2" s="41"/>
      <c r="R2" s="41"/>
      <c r="S2" s="41"/>
      <c r="T2" s="41"/>
      <c r="U2" s="41"/>
      <c r="V2" s="41"/>
      <c r="W2" s="41"/>
      <c r="X2" s="41"/>
      <c r="Y2" s="41"/>
      <c r="Z2" s="41"/>
      <c r="AA2" s="41"/>
    </row>
    <row r="3" spans="1:27"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row>
    <row r="5" spans="1:27" ht="23" thickBot="1" x14ac:dyDescent="0.5">
      <c r="C5" s="1" t="s">
        <v>487</v>
      </c>
      <c r="D5" s="1"/>
    </row>
    <row r="6" spans="1:27" ht="14.25" customHeight="1" x14ac:dyDescent="0.4">
      <c r="C6" s="42"/>
    </row>
    <row r="7" spans="1:27" ht="12.75" customHeight="1" x14ac:dyDescent="0.3">
      <c r="C7" s="102" t="s">
        <v>396</v>
      </c>
      <c r="D7" s="102"/>
    </row>
    <row r="8" spans="1:27" ht="12.75" customHeight="1" x14ac:dyDescent="0.25">
      <c r="C8" t="s">
        <v>490</v>
      </c>
      <c r="D8" s="141">
        <v>40</v>
      </c>
    </row>
    <row r="9" spans="1:27" ht="12.75" customHeight="1" x14ac:dyDescent="0.25">
      <c r="C9" t="s">
        <v>488</v>
      </c>
      <c r="D9" s="171">
        <f>'2_Capital Cost of Project'!I91</f>
        <v>0</v>
      </c>
    </row>
    <row r="10" spans="1:27" ht="12.75" customHeight="1" x14ac:dyDescent="0.25">
      <c r="C10" t="s">
        <v>489</v>
      </c>
      <c r="D10" s="140">
        <f>D9/D8</f>
        <v>0</v>
      </c>
    </row>
    <row r="11" spans="1:27" ht="12.75" customHeight="1" x14ac:dyDescent="0.25">
      <c r="C11" t="s">
        <v>492</v>
      </c>
      <c r="D11" s="172" t="s">
        <v>493</v>
      </c>
    </row>
    <row r="12" spans="1:27" ht="12.5" x14ac:dyDescent="0.25"/>
    <row r="13" spans="1:27" ht="13" x14ac:dyDescent="0.3">
      <c r="C13" s="102" t="s">
        <v>491</v>
      </c>
      <c r="D13" s="142"/>
      <c r="E13" s="142"/>
      <c r="F13" s="11" t="s">
        <v>187</v>
      </c>
      <c r="G13" s="11" t="s">
        <v>188</v>
      </c>
      <c r="H13" s="11" t="s">
        <v>189</v>
      </c>
      <c r="I13" s="11" t="s">
        <v>190</v>
      </c>
      <c r="J13" s="11" t="s">
        <v>191</v>
      </c>
      <c r="K13" s="11" t="s">
        <v>192</v>
      </c>
      <c r="L13" s="11" t="s">
        <v>193</v>
      </c>
      <c r="M13" s="11" t="s">
        <v>194</v>
      </c>
      <c r="N13" s="11" t="s">
        <v>195</v>
      </c>
      <c r="O13" s="11" t="s">
        <v>196</v>
      </c>
      <c r="P13" s="11" t="s">
        <v>197</v>
      </c>
      <c r="Q13" s="11" t="s">
        <v>198</v>
      </c>
      <c r="R13" s="11" t="s">
        <v>199</v>
      </c>
      <c r="S13" s="11" t="s">
        <v>200</v>
      </c>
      <c r="T13" s="11" t="s">
        <v>201</v>
      </c>
    </row>
    <row r="14" spans="1:27" ht="12.5" x14ac:dyDescent="0.25">
      <c r="C14" t="s">
        <v>494</v>
      </c>
      <c r="F14" s="287">
        <f ca="1">IF(COLUMNS('4_2_Activity'!$G14:G14) &lt;= '2_Capital Cost of Project'!$D$9,
0,
IF(COLUMNS('4_2_Activity'!$G14:G14) = '2_Capital Cost of Project'!$D$9 + 1,
$D$9,
OFFSET(F17,0,-1)))</f>
        <v>0</v>
      </c>
      <c r="G14" s="287">
        <f ca="1">IF(COLUMNS('4_2_Activity'!$G14:H14) &lt;= '2_Capital Cost of Project'!$D$9,
0,
IF(COLUMNS('4_2_Activity'!$G14:H14) = '2_Capital Cost of Project'!$D$9 + 1,
$D$9,
OFFSET(G17,0,-1)))</f>
        <v>0</v>
      </c>
      <c r="H14" s="287">
        <f ca="1">IF(COLUMNS('4_2_Activity'!$G14:I14) &lt;= '2_Capital Cost of Project'!$D$9,
0,
IF(COLUMNS('4_2_Activity'!$G14:I14) = '2_Capital Cost of Project'!$D$9 + 1,
$D$9,
OFFSET(H17,0,-1)))</f>
        <v>0</v>
      </c>
      <c r="I14" s="287">
        <f ca="1">IF(COLUMNS('4_2_Activity'!$G14:J14) &lt;= '2_Capital Cost of Project'!$D$9,
0,
IF(COLUMNS('4_2_Activity'!$G14:J14) = '2_Capital Cost of Project'!$D$9 + 1,
$D$9,
OFFSET(I17,0,-1)))</f>
        <v>0</v>
      </c>
      <c r="J14" s="287">
        <f ca="1">IF(COLUMNS('4_2_Activity'!$G14:K14) &lt;= '2_Capital Cost of Project'!$D$9,
0,
IF(COLUMNS('4_2_Activity'!$G14:K14) = '2_Capital Cost of Project'!$D$9 + 1,
$D$9,
OFFSET(J17,0,-1)))</f>
        <v>0</v>
      </c>
      <c r="K14" s="287">
        <f ca="1">IF(COLUMNS('4_2_Activity'!$G14:L14) &lt;= '2_Capital Cost of Project'!$D$9,
0,
IF(COLUMNS('4_2_Activity'!$G14:L14) = '2_Capital Cost of Project'!$D$9 + 1,
$D$9,
OFFSET(K17,0,-1)))</f>
        <v>0</v>
      </c>
      <c r="L14" s="287">
        <f ca="1">IF(COLUMNS('4_2_Activity'!$G14:M14) &lt;= '2_Capital Cost of Project'!$D$9,
0,
IF(COLUMNS('4_2_Activity'!$G14:M14) = '2_Capital Cost of Project'!$D$9 + 1,
$D$9,
OFFSET(L17,0,-1)))</f>
        <v>0</v>
      </c>
      <c r="M14" s="287">
        <f ca="1">IF(COLUMNS('4_2_Activity'!$G14:N14) &lt;= '2_Capital Cost of Project'!$D$9,
0,
IF(COLUMNS('4_2_Activity'!$G14:N14) = '2_Capital Cost of Project'!$D$9 + 1,
$D$9,
OFFSET(M17,0,-1)))</f>
        <v>0</v>
      </c>
      <c r="N14" s="287">
        <f ca="1">IF(COLUMNS('4_2_Activity'!$G14:O14) &lt;= '2_Capital Cost of Project'!$D$9,
0,
IF(COLUMNS('4_2_Activity'!$G14:O14) = '2_Capital Cost of Project'!$D$9 + 1,
$D$9,
OFFSET(N17,0,-1)))</f>
        <v>0</v>
      </c>
      <c r="O14" s="287">
        <f ca="1">IF(COLUMNS('4_2_Activity'!$G14:P14) &lt;= '2_Capital Cost of Project'!$D$9,
0,
IF(COLUMNS('4_2_Activity'!$G14:P14) = '2_Capital Cost of Project'!$D$9 + 1,
$D$9,
OFFSET(O17,0,-1)))</f>
        <v>0</v>
      </c>
      <c r="P14" s="287">
        <f ca="1">IF(COLUMNS('4_2_Activity'!$G14:Q14) &lt;= '2_Capital Cost of Project'!$D$9,
0,
IF(COLUMNS('4_2_Activity'!$G14:Q14) = '2_Capital Cost of Project'!$D$9 + 1,
$D$9,
OFFSET(P17,0,-1)))</f>
        <v>0</v>
      </c>
      <c r="Q14" s="287">
        <f ca="1">IF(COLUMNS('4_2_Activity'!$G14:R14) &lt;= '2_Capital Cost of Project'!$D$9,
0,
IF(COLUMNS('4_2_Activity'!$G14:R14) = '2_Capital Cost of Project'!$D$9 + 1,
$D$9,
OFFSET(Q17,0,-1)))</f>
        <v>0</v>
      </c>
      <c r="R14" s="287">
        <f ca="1">IF(COLUMNS('4_2_Activity'!$G14:S14) &lt;= '2_Capital Cost of Project'!$D$9,
0,
IF(COLUMNS('4_2_Activity'!$G14:S14) = '2_Capital Cost of Project'!$D$9 + 1,
$D$9,
OFFSET(R17,0,-1)))</f>
        <v>0</v>
      </c>
      <c r="S14" s="287">
        <f ca="1">IF(COLUMNS('4_2_Activity'!$G14:T14) &lt;= '2_Capital Cost of Project'!$D$9,
0,
IF(COLUMNS('4_2_Activity'!$G14:T14) = '2_Capital Cost of Project'!$D$9 + 1,
$D$9,
OFFSET(S17,0,-1)))</f>
        <v>0</v>
      </c>
      <c r="T14" s="287">
        <f ca="1">IF(COLUMNS('4_2_Activity'!$G14:U14) &lt;= '2_Capital Cost of Project'!$D$9,
0,
IF(COLUMNS('4_2_Activity'!$G14:U14) = '2_Capital Cost of Project'!$D$9 + 1,
$D$9,
OFFSET(T17,0,-1)))</f>
        <v>0</v>
      </c>
    </row>
    <row r="15" spans="1:27" ht="12.5" x14ac:dyDescent="0.25">
      <c r="C15" t="s">
        <v>497</v>
      </c>
      <c r="F15" s="287">
        <f>'5_Lifecycle Costs'!F43</f>
        <v>0</v>
      </c>
      <c r="G15" s="287">
        <f>'5_Lifecycle Costs'!G43</f>
        <v>0</v>
      </c>
      <c r="H15" s="287">
        <f>'5_Lifecycle Costs'!H43</f>
        <v>0</v>
      </c>
      <c r="I15" s="287">
        <f>'5_Lifecycle Costs'!I43</f>
        <v>0</v>
      </c>
      <c r="J15" s="287">
        <f>'5_Lifecycle Costs'!J43</f>
        <v>0</v>
      </c>
      <c r="K15" s="287">
        <f>'5_Lifecycle Costs'!K43</f>
        <v>0</v>
      </c>
      <c r="L15" s="287">
        <f>'5_Lifecycle Costs'!L43</f>
        <v>0</v>
      </c>
      <c r="M15" s="287">
        <f>'5_Lifecycle Costs'!M43</f>
        <v>0</v>
      </c>
      <c r="N15" s="287">
        <f>'5_Lifecycle Costs'!N43</f>
        <v>0</v>
      </c>
      <c r="O15" s="287">
        <f>'5_Lifecycle Costs'!O43</f>
        <v>0</v>
      </c>
      <c r="P15" s="287">
        <f>'5_Lifecycle Costs'!P43</f>
        <v>0</v>
      </c>
      <c r="Q15" s="287">
        <f>'5_Lifecycle Costs'!Q43</f>
        <v>0</v>
      </c>
      <c r="R15" s="287">
        <f>'5_Lifecycle Costs'!R43</f>
        <v>0</v>
      </c>
      <c r="S15" s="287">
        <f>'5_Lifecycle Costs'!S43</f>
        <v>0</v>
      </c>
      <c r="T15" s="287">
        <f>'5_Lifecycle Costs'!T43</f>
        <v>0</v>
      </c>
    </row>
    <row r="16" spans="1:27" ht="12.5" x14ac:dyDescent="0.25">
      <c r="C16" t="s">
        <v>496</v>
      </c>
      <c r="F16" s="287">
        <f>IF(COLUMNS('4_2_Activity'!$G14:G14) &lt;= '2_Capital Cost of Project'!$D$9, 0, $D$10)</f>
        <v>0</v>
      </c>
      <c r="G16" s="287">
        <f>IF(COLUMNS('4_2_Activity'!$G14:H14) &lt;= '2_Capital Cost of Project'!$D$9, 0, $D$10)</f>
        <v>0</v>
      </c>
      <c r="H16" s="287">
        <f>IF(COLUMNS('4_2_Activity'!$G14:I14) &lt;= '2_Capital Cost of Project'!$D$9, 0, $D$10)</f>
        <v>0</v>
      </c>
      <c r="I16" s="287">
        <f>IF(COLUMNS('4_2_Activity'!$G14:J14) &lt;= '2_Capital Cost of Project'!$D$9, 0, $D$10)</f>
        <v>0</v>
      </c>
      <c r="J16" s="287">
        <f>IF(COLUMNS('4_2_Activity'!$G14:K14) &lt;= '2_Capital Cost of Project'!$D$9, 0, $D$10)</f>
        <v>0</v>
      </c>
      <c r="K16" s="287">
        <f>IF(COLUMNS('4_2_Activity'!$G14:L14) &lt;= '2_Capital Cost of Project'!$D$9, 0, $D$10)</f>
        <v>0</v>
      </c>
      <c r="L16" s="287">
        <f>IF(COLUMNS('4_2_Activity'!$G14:M14) &lt;= '2_Capital Cost of Project'!$D$9, 0, $D$10)</f>
        <v>0</v>
      </c>
      <c r="M16" s="287">
        <f>IF(COLUMNS('4_2_Activity'!$G14:N14) &lt;= '2_Capital Cost of Project'!$D$9, 0, $D$10)</f>
        <v>0</v>
      </c>
      <c r="N16" s="287">
        <f>IF(COLUMNS('4_2_Activity'!$G14:O14) &lt;= '2_Capital Cost of Project'!$D$9, 0, $D$10)</f>
        <v>0</v>
      </c>
      <c r="O16" s="287">
        <f>IF(COLUMNS('4_2_Activity'!$G14:P14) &lt;= '2_Capital Cost of Project'!$D$9, 0, $D$10)</f>
        <v>0</v>
      </c>
      <c r="P16" s="287">
        <f>IF(COLUMNS('4_2_Activity'!$G14:Q14) &lt;= '2_Capital Cost of Project'!$D$9, 0, $D$10)</f>
        <v>0</v>
      </c>
      <c r="Q16" s="287">
        <f>IF(COLUMNS('4_2_Activity'!$G14:R14) &lt;= '2_Capital Cost of Project'!$D$9, 0, $D$10)</f>
        <v>0</v>
      </c>
      <c r="R16" s="287">
        <f>IF(COLUMNS('4_2_Activity'!$G14:S14) &lt;= '2_Capital Cost of Project'!$D$9, 0, $D$10)</f>
        <v>0</v>
      </c>
      <c r="S16" s="287">
        <f>IF(COLUMNS('4_2_Activity'!$G14:T14) &lt;= '2_Capital Cost of Project'!$D$9, 0, $D$10)</f>
        <v>0</v>
      </c>
      <c r="T16" s="287">
        <f>IF(COLUMNS('4_2_Activity'!$G14:U14) &lt;= '2_Capital Cost of Project'!$D$9, 0, $D$10)</f>
        <v>0</v>
      </c>
    </row>
    <row r="17" spans="3:20" ht="13" x14ac:dyDescent="0.3">
      <c r="C17" s="96" t="s">
        <v>495</v>
      </c>
      <c r="D17" s="96"/>
      <c r="E17" s="96"/>
      <c r="F17" s="293">
        <f ca="1">F14+F15-F16</f>
        <v>0</v>
      </c>
      <c r="G17" s="293">
        <f t="shared" ref="G17:T17" ca="1" si="0">G14+G15-G16</f>
        <v>0</v>
      </c>
      <c r="H17" s="293">
        <f t="shared" ca="1" si="0"/>
        <v>0</v>
      </c>
      <c r="I17" s="293">
        <f t="shared" ca="1" si="0"/>
        <v>0</v>
      </c>
      <c r="J17" s="293">
        <f ca="1">J14+J15-J16</f>
        <v>0</v>
      </c>
      <c r="K17" s="293">
        <f t="shared" ca="1" si="0"/>
        <v>0</v>
      </c>
      <c r="L17" s="293">
        <f t="shared" ca="1" si="0"/>
        <v>0</v>
      </c>
      <c r="M17" s="293">
        <f t="shared" ca="1" si="0"/>
        <v>0</v>
      </c>
      <c r="N17" s="293">
        <f t="shared" ca="1" si="0"/>
        <v>0</v>
      </c>
      <c r="O17" s="293">
        <f t="shared" ca="1" si="0"/>
        <v>0</v>
      </c>
      <c r="P17" s="293">
        <f t="shared" ca="1" si="0"/>
        <v>0</v>
      </c>
      <c r="Q17" s="293">
        <f t="shared" ca="1" si="0"/>
        <v>0</v>
      </c>
      <c r="R17" s="293">
        <f t="shared" ca="1" si="0"/>
        <v>0</v>
      </c>
      <c r="S17" s="293">
        <f t="shared" ca="1" si="0"/>
        <v>0</v>
      </c>
      <c r="T17" s="293">
        <f t="shared" ca="1" si="0"/>
        <v>0</v>
      </c>
    </row>
    <row r="18" spans="3:20" ht="12.5" x14ac:dyDescent="0.25"/>
    <row r="19" spans="3:20" s="65" customFormat="1" ht="12.75" customHeight="1" x14ac:dyDescent="0.35"/>
    <row r="20" spans="3:20" ht="12.75" customHeight="1" x14ac:dyDescent="0.25">
      <c r="F20" s="361"/>
    </row>
  </sheetData>
  <phoneticPr fontId="47" type="noConversion"/>
  <hyperlinks>
    <hyperlink ref="F2" location="'0_Control'!A1" display="Return to Contents Page" xr:uid="{652175D6-CF3D-4BC6-A763-5CCF417B4B3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A27CA249-2598-4793-B2AA-455207CF0395}">
            <xm:f>COLUMNS($F14:F14) &lt;= '2_Capital Cost of Project'!$D$9</xm:f>
            <x14:dxf>
              <fill>
                <patternFill patternType="lightDown">
                  <bgColor theme="0"/>
                </patternFill>
              </fill>
            </x14:dxf>
          </x14:cfRule>
          <xm:sqref>F14:T16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058AD-DB3F-4A8A-AEF1-F8E94C34B94F}">
  <sheetPr>
    <tabColor theme="5"/>
  </sheetPr>
  <dimension ref="A1:AA78"/>
  <sheetViews>
    <sheetView topLeftCell="F63" zoomScale="85" zoomScaleNormal="85" workbookViewId="0">
      <selection activeCell="T68" sqref="T68"/>
    </sheetView>
  </sheetViews>
  <sheetFormatPr defaultColWidth="9.1796875" defaultRowHeight="12.75" customHeight="1" x14ac:dyDescent="0.25"/>
  <cols>
    <col min="1" max="2" width="3.26953125" customWidth="1"/>
    <col min="3" max="3" width="36.54296875" bestFit="1" customWidth="1"/>
    <col min="4" max="4" width="26.26953125" customWidth="1"/>
    <col min="5" max="5" width="68" bestFit="1" customWidth="1"/>
    <col min="6" max="6" width="15.26953125" customWidth="1"/>
    <col min="7" max="27" width="12.7265625" customWidth="1"/>
  </cols>
  <sheetData>
    <row r="1" spans="1:27" s="19" customFormat="1" ht="20" x14ac:dyDescent="0.4">
      <c r="A1" s="40" t="s">
        <v>258</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s="19" customFormat="1" ht="26" x14ac:dyDescent="0.35">
      <c r="A2" s="41" t="str">
        <f>Name_Project &amp; " | " &amp;  Name_Model</f>
        <v>LOW INTEREST LOANS SCHEME (LOAN SCHEME)  | FINANCIAL MODEL TEMPLATE</v>
      </c>
      <c r="B2" s="41"/>
      <c r="C2" s="41"/>
      <c r="D2" s="41"/>
      <c r="E2" s="41"/>
      <c r="F2" s="368" t="s">
        <v>518</v>
      </c>
      <c r="G2" s="41"/>
      <c r="H2" s="41"/>
      <c r="I2" s="41"/>
      <c r="J2" s="41"/>
      <c r="K2" s="41"/>
      <c r="L2" s="41"/>
      <c r="M2" s="41"/>
      <c r="N2" s="41"/>
      <c r="O2" s="41"/>
      <c r="P2" s="41"/>
      <c r="Q2" s="41"/>
      <c r="R2" s="41"/>
      <c r="S2" s="41"/>
      <c r="T2" s="41"/>
      <c r="U2" s="41"/>
      <c r="V2" s="41"/>
      <c r="W2" s="41"/>
      <c r="X2" s="41"/>
      <c r="Y2" s="41"/>
      <c r="Z2" s="41"/>
      <c r="AA2" s="41"/>
    </row>
    <row r="3" spans="1:27"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row>
    <row r="5" spans="1:27" ht="23" thickBot="1" x14ac:dyDescent="0.5">
      <c r="C5" s="1" t="s">
        <v>258</v>
      </c>
      <c r="D5" s="1"/>
    </row>
    <row r="6" spans="1:27" ht="13.5" customHeight="1" x14ac:dyDescent="0.4">
      <c r="C6" s="42"/>
    </row>
    <row r="7" spans="1:27" ht="12.75" customHeight="1" x14ac:dyDescent="0.3">
      <c r="C7" s="102" t="s">
        <v>396</v>
      </c>
      <c r="D7" s="102"/>
    </row>
    <row r="8" spans="1:27" ht="12.75" customHeight="1" x14ac:dyDescent="0.25">
      <c r="C8" t="s">
        <v>397</v>
      </c>
      <c r="D8" s="54">
        <v>0.2</v>
      </c>
    </row>
    <row r="9" spans="1:27" ht="12.75" customHeight="1" x14ac:dyDescent="0.25">
      <c r="C9" t="s">
        <v>398</v>
      </c>
      <c r="D9" s="54">
        <v>0.03</v>
      </c>
    </row>
    <row r="10" spans="1:27" ht="12.75" customHeight="1" x14ac:dyDescent="0.25">
      <c r="C10" t="s">
        <v>399</v>
      </c>
      <c r="D10" s="140">
        <v>10</v>
      </c>
    </row>
    <row r="11" spans="1:27" ht="12.75" customHeight="1" x14ac:dyDescent="0.25">
      <c r="C11" t="s">
        <v>400</v>
      </c>
      <c r="D11" s="54"/>
    </row>
    <row r="12" spans="1:27" ht="12.75" customHeight="1" x14ac:dyDescent="0.25">
      <c r="C12" t="s">
        <v>598</v>
      </c>
      <c r="D12" s="140">
        <v>10</v>
      </c>
    </row>
    <row r="13" spans="1:27" ht="12.75" customHeight="1" x14ac:dyDescent="0.25">
      <c r="C13" t="s">
        <v>401</v>
      </c>
      <c r="D13" s="108">
        <v>0</v>
      </c>
    </row>
    <row r="14" spans="1:27" ht="12.75" customHeight="1" x14ac:dyDescent="0.25">
      <c r="C14" t="s">
        <v>402</v>
      </c>
      <c r="D14" s="54">
        <v>0</v>
      </c>
    </row>
    <row r="15" spans="1:27" ht="12.5" x14ac:dyDescent="0.25">
      <c r="C15" t="s">
        <v>403</v>
      </c>
      <c r="D15" s="54">
        <v>0</v>
      </c>
    </row>
    <row r="16" spans="1:27" ht="12.5" x14ac:dyDescent="0.25">
      <c r="H16" s="148">
        <v>1</v>
      </c>
      <c r="I16" s="148">
        <v>2</v>
      </c>
      <c r="J16" s="148">
        <f>I16+1</f>
        <v>3</v>
      </c>
      <c r="K16" s="148">
        <f t="shared" ref="K16:T16" si="0">J16+1</f>
        <v>4</v>
      </c>
      <c r="L16" s="148">
        <f t="shared" si="0"/>
        <v>5</v>
      </c>
      <c r="M16" s="148">
        <f t="shared" si="0"/>
        <v>6</v>
      </c>
      <c r="N16" s="148">
        <f t="shared" si="0"/>
        <v>7</v>
      </c>
      <c r="O16" s="148">
        <f t="shared" si="0"/>
        <v>8</v>
      </c>
      <c r="P16" s="148">
        <f t="shared" si="0"/>
        <v>9</v>
      </c>
      <c r="Q16" s="148">
        <f t="shared" si="0"/>
        <v>10</v>
      </c>
      <c r="R16" s="148">
        <f t="shared" si="0"/>
        <v>11</v>
      </c>
      <c r="S16" s="148">
        <f t="shared" si="0"/>
        <v>12</v>
      </c>
      <c r="T16" s="148">
        <f t="shared" si="0"/>
        <v>13</v>
      </c>
    </row>
    <row r="17" spans="3:20" ht="13.5" thickBot="1" x14ac:dyDescent="0.35">
      <c r="C17" s="121" t="s">
        <v>259</v>
      </c>
      <c r="D17" s="121"/>
      <c r="E17" s="121"/>
      <c r="F17" s="367">
        <v>1</v>
      </c>
      <c r="G17" s="367">
        <v>2</v>
      </c>
      <c r="H17" s="367">
        <v>3</v>
      </c>
      <c r="I17" s="367">
        <v>4</v>
      </c>
      <c r="J17" s="367">
        <v>5</v>
      </c>
      <c r="K17" s="367">
        <v>6</v>
      </c>
      <c r="L17" s="367">
        <v>7</v>
      </c>
      <c r="M17" s="367">
        <v>8</v>
      </c>
      <c r="N17" s="367">
        <v>9</v>
      </c>
      <c r="O17" s="367">
        <v>10</v>
      </c>
      <c r="P17" s="367">
        <v>11</v>
      </c>
      <c r="Q17" s="367">
        <v>12</v>
      </c>
      <c r="R17" s="367">
        <v>13</v>
      </c>
      <c r="S17" s="367">
        <v>14</v>
      </c>
      <c r="T17" s="367">
        <v>15</v>
      </c>
    </row>
    <row r="18" spans="3:20" ht="13" x14ac:dyDescent="0.3">
      <c r="C18" s="88" t="s">
        <v>404</v>
      </c>
      <c r="D18" s="88"/>
      <c r="E18" s="88"/>
      <c r="F18" s="56" t="s">
        <v>187</v>
      </c>
      <c r="G18" s="56" t="s">
        <v>188</v>
      </c>
      <c r="H18" s="56" t="s">
        <v>189</v>
      </c>
      <c r="I18" s="56" t="s">
        <v>190</v>
      </c>
      <c r="J18" s="56" t="s">
        <v>191</v>
      </c>
      <c r="K18" s="56" t="s">
        <v>192</v>
      </c>
      <c r="L18" s="56" t="s">
        <v>193</v>
      </c>
      <c r="M18" s="56" t="s">
        <v>194</v>
      </c>
      <c r="N18" s="56" t="s">
        <v>195</v>
      </c>
      <c r="O18" s="56" t="s">
        <v>196</v>
      </c>
      <c r="P18" s="56" t="s">
        <v>197</v>
      </c>
      <c r="Q18" s="56" t="s">
        <v>198</v>
      </c>
      <c r="R18" s="56" t="s">
        <v>199</v>
      </c>
      <c r="S18" s="56" t="s">
        <v>200</v>
      </c>
      <c r="T18" s="56" t="s">
        <v>201</v>
      </c>
    </row>
    <row r="19" spans="3:20" ht="12.5" x14ac:dyDescent="0.25">
      <c r="C19" t="s">
        <v>405</v>
      </c>
      <c r="F19" s="288">
        <f>'2_Capital Cost of Project'!D96</f>
        <v>0</v>
      </c>
      <c r="G19" s="288">
        <f>'2_Capital Cost of Project'!E96</f>
        <v>0</v>
      </c>
      <c r="H19" s="288">
        <f>'2_Capital Cost of Project'!F96</f>
        <v>0</v>
      </c>
      <c r="I19" s="288">
        <f>'2_Capital Cost of Project'!G96</f>
        <v>0</v>
      </c>
      <c r="J19" s="288">
        <f>'2_Capital Cost of Project'!H96</f>
        <v>0</v>
      </c>
      <c r="K19" s="288">
        <f>'2_Capital Cost of Project'!I96</f>
        <v>0</v>
      </c>
      <c r="L19" s="288">
        <f>'2_Capital Cost of Project'!J96</f>
        <v>0</v>
      </c>
      <c r="M19" s="288">
        <f>'2_Capital Cost of Project'!K96</f>
        <v>0</v>
      </c>
      <c r="N19" s="288">
        <f>'2_Capital Cost of Project'!L96</f>
        <v>0</v>
      </c>
      <c r="O19" s="288">
        <f>'2_Capital Cost of Project'!M96</f>
        <v>0</v>
      </c>
      <c r="P19" s="288">
        <f>'2_Capital Cost of Project'!N96</f>
        <v>0</v>
      </c>
      <c r="Q19" s="288">
        <f>'2_Capital Cost of Project'!O96</f>
        <v>0</v>
      </c>
      <c r="R19" s="288">
        <f>'2_Capital Cost of Project'!P96</f>
        <v>0</v>
      </c>
      <c r="S19" s="288">
        <f>'2_Capital Cost of Project'!Q96</f>
        <v>0</v>
      </c>
      <c r="T19" s="288">
        <f>'2_Capital Cost of Project'!R96</f>
        <v>0</v>
      </c>
    </row>
    <row r="20" spans="3:20" ht="12.5" x14ac:dyDescent="0.25">
      <c r="C20" t="s">
        <v>406</v>
      </c>
      <c r="F20" s="287">
        <f>D13*D14</f>
        <v>0</v>
      </c>
      <c r="G20" s="287">
        <f>D13*D15</f>
        <v>0</v>
      </c>
      <c r="H20" s="287">
        <v>0</v>
      </c>
      <c r="I20" s="287">
        <v>0</v>
      </c>
      <c r="J20" s="287">
        <v>0</v>
      </c>
      <c r="K20" s="287">
        <v>0</v>
      </c>
      <c r="L20" s="287">
        <v>0</v>
      </c>
      <c r="M20" s="287">
        <v>0</v>
      </c>
      <c r="N20" s="287">
        <v>0</v>
      </c>
      <c r="O20" s="287">
        <v>0</v>
      </c>
      <c r="P20" s="287">
        <v>0</v>
      </c>
      <c r="Q20" s="287">
        <v>0</v>
      </c>
      <c r="R20" s="287">
        <v>0</v>
      </c>
      <c r="S20" s="287">
        <v>0</v>
      </c>
      <c r="T20" s="287">
        <v>0</v>
      </c>
    </row>
    <row r="21" spans="3:20" ht="13" x14ac:dyDescent="0.3">
      <c r="C21" s="228" t="s">
        <v>407</v>
      </c>
      <c r="D21" s="93"/>
      <c r="E21" s="93"/>
      <c r="F21" s="301">
        <f>F19-F20</f>
        <v>0</v>
      </c>
      <c r="G21" s="301">
        <f t="shared" ref="G21:T21" si="1">G19-G20</f>
        <v>0</v>
      </c>
      <c r="H21" s="301">
        <f>H19-H20</f>
        <v>0</v>
      </c>
      <c r="I21" s="301">
        <f t="shared" si="1"/>
        <v>0</v>
      </c>
      <c r="J21" s="301">
        <f t="shared" si="1"/>
        <v>0</v>
      </c>
      <c r="K21" s="301">
        <f t="shared" si="1"/>
        <v>0</v>
      </c>
      <c r="L21" s="301">
        <f t="shared" si="1"/>
        <v>0</v>
      </c>
      <c r="M21" s="301">
        <f t="shared" si="1"/>
        <v>0</v>
      </c>
      <c r="N21" s="301">
        <f t="shared" si="1"/>
        <v>0</v>
      </c>
      <c r="O21" s="301">
        <f t="shared" si="1"/>
        <v>0</v>
      </c>
      <c r="P21" s="301">
        <f t="shared" si="1"/>
        <v>0</v>
      </c>
      <c r="Q21" s="301">
        <f t="shared" si="1"/>
        <v>0</v>
      </c>
      <c r="R21" s="301">
        <f t="shared" si="1"/>
        <v>0</v>
      </c>
      <c r="S21" s="301">
        <f t="shared" si="1"/>
        <v>0</v>
      </c>
      <c r="T21" s="301">
        <f t="shared" si="1"/>
        <v>0</v>
      </c>
    </row>
    <row r="22" spans="3:20" ht="13" x14ac:dyDescent="0.3">
      <c r="C22" s="234" t="s">
        <v>549</v>
      </c>
      <c r="D22" s="235"/>
      <c r="E22" s="235"/>
      <c r="F22" s="363"/>
      <c r="G22" s="363"/>
      <c r="H22" s="363"/>
      <c r="I22" s="363"/>
      <c r="J22" s="363"/>
      <c r="K22" s="363"/>
      <c r="L22" s="363"/>
      <c r="M22" s="363"/>
      <c r="N22" s="363"/>
      <c r="O22" s="363"/>
      <c r="P22" s="363"/>
      <c r="Q22" s="363"/>
      <c r="R22" s="363"/>
      <c r="S22" s="363"/>
      <c r="T22" s="363"/>
    </row>
    <row r="23" spans="3:20" ht="12.5" x14ac:dyDescent="0.25">
      <c r="C23" t="s">
        <v>408</v>
      </c>
      <c r="E23" s="97">
        <f>IFERROR((F23+G23)/($F$26+$G$26),0)</f>
        <v>0</v>
      </c>
      <c r="F23" s="313"/>
      <c r="G23" s="313"/>
      <c r="H23" s="313">
        <v>0</v>
      </c>
      <c r="I23" s="313">
        <v>0</v>
      </c>
      <c r="J23" s="313">
        <v>0</v>
      </c>
      <c r="K23" s="313">
        <v>0</v>
      </c>
      <c r="L23" s="313">
        <v>0</v>
      </c>
      <c r="M23" s="313">
        <v>0</v>
      </c>
      <c r="N23" s="313">
        <v>0</v>
      </c>
      <c r="O23" s="313">
        <v>0</v>
      </c>
      <c r="P23" s="313">
        <v>0</v>
      </c>
      <c r="Q23" s="313">
        <v>0</v>
      </c>
      <c r="R23" s="313">
        <v>0</v>
      </c>
      <c r="S23" s="313">
        <v>0</v>
      </c>
      <c r="T23" s="313">
        <v>0</v>
      </c>
    </row>
    <row r="24" spans="3:20" ht="12.5" x14ac:dyDescent="0.25">
      <c r="C24" t="s">
        <v>409</v>
      </c>
      <c r="E24" s="97">
        <f t="shared" ref="E24" si="2">IFERROR((F24+G24)/($F$26+$G$26),0)</f>
        <v>0</v>
      </c>
      <c r="F24" s="313"/>
      <c r="G24" s="313"/>
      <c r="H24" s="313">
        <v>0</v>
      </c>
      <c r="I24" s="313">
        <v>0</v>
      </c>
      <c r="J24" s="313">
        <v>0</v>
      </c>
      <c r="K24" s="313">
        <v>0</v>
      </c>
      <c r="L24" s="313">
        <v>0</v>
      </c>
      <c r="M24" s="313">
        <v>0</v>
      </c>
      <c r="N24" s="313">
        <v>0</v>
      </c>
      <c r="O24" s="313">
        <v>0</v>
      </c>
      <c r="P24" s="313">
        <v>0</v>
      </c>
      <c r="Q24" s="313">
        <v>0</v>
      </c>
      <c r="R24" s="313">
        <v>0</v>
      </c>
      <c r="S24" s="313">
        <v>0</v>
      </c>
      <c r="T24" s="313">
        <v>0</v>
      </c>
    </row>
    <row r="25" spans="3:20" ht="12.5" x14ac:dyDescent="0.25">
      <c r="C25" t="s">
        <v>410</v>
      </c>
      <c r="E25" s="97">
        <f>IFERROR((F25+G25)/($F$26+$G$26),0)</f>
        <v>0</v>
      </c>
      <c r="F25" s="313"/>
      <c r="G25" s="313"/>
      <c r="H25" s="313">
        <v>0</v>
      </c>
      <c r="I25" s="313">
        <v>0</v>
      </c>
      <c r="J25" s="313">
        <v>0</v>
      </c>
      <c r="K25" s="313">
        <v>0</v>
      </c>
      <c r="L25" s="313">
        <v>0</v>
      </c>
      <c r="M25" s="313">
        <v>0</v>
      </c>
      <c r="N25" s="313">
        <v>0</v>
      </c>
      <c r="O25" s="313">
        <v>0</v>
      </c>
      <c r="P25" s="313">
        <v>0</v>
      </c>
      <c r="Q25" s="313">
        <v>0</v>
      </c>
      <c r="R25" s="313">
        <v>0</v>
      </c>
      <c r="S25" s="313">
        <v>0</v>
      </c>
      <c r="T25" s="313">
        <v>0</v>
      </c>
    </row>
    <row r="26" spans="3:20" ht="13" x14ac:dyDescent="0.3">
      <c r="C26" s="229" t="s">
        <v>411</v>
      </c>
      <c r="D26" s="105"/>
      <c r="E26" s="105"/>
      <c r="F26" s="303">
        <f t="shared" ref="F26:T26" si="3">SUM(F23:F25)</f>
        <v>0</v>
      </c>
      <c r="G26" s="303">
        <f t="shared" si="3"/>
        <v>0</v>
      </c>
      <c r="H26" s="303">
        <f t="shared" si="3"/>
        <v>0</v>
      </c>
      <c r="I26" s="303">
        <f t="shared" si="3"/>
        <v>0</v>
      </c>
      <c r="J26" s="303">
        <f t="shared" si="3"/>
        <v>0</v>
      </c>
      <c r="K26" s="303">
        <f t="shared" si="3"/>
        <v>0</v>
      </c>
      <c r="L26" s="303">
        <f t="shared" si="3"/>
        <v>0</v>
      </c>
      <c r="M26" s="303">
        <f t="shared" si="3"/>
        <v>0</v>
      </c>
      <c r="N26" s="303">
        <f t="shared" si="3"/>
        <v>0</v>
      </c>
      <c r="O26" s="303">
        <f t="shared" si="3"/>
        <v>0</v>
      </c>
      <c r="P26" s="303">
        <f t="shared" si="3"/>
        <v>0</v>
      </c>
      <c r="Q26" s="303">
        <f t="shared" si="3"/>
        <v>0</v>
      </c>
      <c r="R26" s="303">
        <f t="shared" si="3"/>
        <v>0</v>
      </c>
      <c r="S26" s="303">
        <f t="shared" si="3"/>
        <v>0</v>
      </c>
      <c r="T26" s="303">
        <f t="shared" si="3"/>
        <v>0</v>
      </c>
    </row>
    <row r="27" spans="3:20" ht="14.5" x14ac:dyDescent="0.35">
      <c r="C27" s="106" t="s">
        <v>412</v>
      </c>
      <c r="D27" s="107"/>
      <c r="E27" s="107"/>
      <c r="F27" s="364">
        <f>F26-F21</f>
        <v>0</v>
      </c>
      <c r="G27" s="364">
        <f>G26-G21</f>
        <v>0</v>
      </c>
      <c r="H27" s="364">
        <f>H26-H21</f>
        <v>0</v>
      </c>
      <c r="I27" s="364">
        <f t="shared" ref="I27:T27" si="4">I26-I21</f>
        <v>0</v>
      </c>
      <c r="J27" s="364">
        <f t="shared" si="4"/>
        <v>0</v>
      </c>
      <c r="K27" s="364">
        <f t="shared" si="4"/>
        <v>0</v>
      </c>
      <c r="L27" s="364">
        <f t="shared" si="4"/>
        <v>0</v>
      </c>
      <c r="M27" s="364">
        <f t="shared" si="4"/>
        <v>0</v>
      </c>
      <c r="N27" s="364">
        <f t="shared" si="4"/>
        <v>0</v>
      </c>
      <c r="O27" s="364">
        <f t="shared" si="4"/>
        <v>0</v>
      </c>
      <c r="P27" s="364">
        <f t="shared" si="4"/>
        <v>0</v>
      </c>
      <c r="Q27" s="364">
        <f t="shared" si="4"/>
        <v>0</v>
      </c>
      <c r="R27" s="364">
        <f t="shared" si="4"/>
        <v>0</v>
      </c>
      <c r="S27" s="364">
        <f t="shared" si="4"/>
        <v>0</v>
      </c>
      <c r="T27" s="364">
        <f t="shared" si="4"/>
        <v>0</v>
      </c>
    </row>
    <row r="28" spans="3:20" ht="14.5" x14ac:dyDescent="0.35">
      <c r="C28" s="106" t="s">
        <v>550</v>
      </c>
      <c r="D28" s="107"/>
      <c r="E28" s="107"/>
      <c r="F28" s="97">
        <f>IFERROR(IF((SUM(F23:T23)/SUM(F19:T19)&gt;D8),TRUE,"Check"),0)</f>
        <v>0</v>
      </c>
      <c r="G28" s="230"/>
      <c r="H28" s="230"/>
      <c r="I28" s="230"/>
      <c r="J28" s="230"/>
      <c r="K28" s="230"/>
      <c r="L28" s="230"/>
      <c r="M28" s="230"/>
      <c r="N28" s="230"/>
      <c r="O28" s="230"/>
      <c r="P28" s="230"/>
      <c r="Q28" s="230"/>
      <c r="R28" s="230"/>
      <c r="S28" s="230"/>
      <c r="T28" s="230"/>
    </row>
    <row r="29" spans="3:20" ht="13" x14ac:dyDescent="0.3">
      <c r="C29" s="234" t="s">
        <v>551</v>
      </c>
      <c r="D29" s="235"/>
      <c r="E29" s="235"/>
      <c r="F29" s="236"/>
      <c r="G29" s="236"/>
      <c r="H29" s="236"/>
      <c r="I29" s="236"/>
      <c r="J29" s="236"/>
      <c r="K29" s="236"/>
      <c r="L29" s="236"/>
      <c r="M29" s="236"/>
      <c r="N29" s="236"/>
      <c r="O29" s="236"/>
      <c r="P29" s="236"/>
      <c r="Q29" s="236"/>
      <c r="R29" s="236"/>
      <c r="S29" s="236"/>
      <c r="T29" s="236"/>
    </row>
    <row r="30" spans="3:20" ht="13" x14ac:dyDescent="0.3">
      <c r="C30" s="228"/>
      <c r="D30" s="93"/>
      <c r="E30" s="93"/>
      <c r="F30" s="133"/>
      <c r="G30" s="133"/>
      <c r="H30" s="133"/>
      <c r="I30" s="133"/>
      <c r="J30" s="133"/>
      <c r="K30" s="133"/>
      <c r="L30" s="133"/>
      <c r="M30" s="133"/>
      <c r="N30" s="133"/>
      <c r="O30" s="133"/>
      <c r="P30" s="133"/>
      <c r="Q30" s="133"/>
      <c r="R30" s="133"/>
      <c r="S30" s="133"/>
      <c r="T30" s="133"/>
    </row>
    <row r="31" spans="3:20" ht="12.75" customHeight="1" x14ac:dyDescent="0.25">
      <c r="C31" s="103" t="s">
        <v>604</v>
      </c>
      <c r="F31" s="285">
        <v>0</v>
      </c>
      <c r="G31" s="285">
        <v>0</v>
      </c>
      <c r="H31" s="285">
        <v>0</v>
      </c>
      <c r="I31" s="285">
        <v>0</v>
      </c>
      <c r="J31" s="285">
        <v>0</v>
      </c>
      <c r="K31" s="285">
        <v>0</v>
      </c>
      <c r="L31" s="285">
        <v>0</v>
      </c>
      <c r="M31" s="285">
        <v>0</v>
      </c>
      <c r="N31" s="285">
        <v>0</v>
      </c>
      <c r="O31" s="285">
        <v>0</v>
      </c>
      <c r="P31" s="285">
        <v>0</v>
      </c>
      <c r="Q31" s="285">
        <v>0</v>
      </c>
      <c r="R31" s="285">
        <v>0</v>
      </c>
      <c r="S31" s="285">
        <v>0</v>
      </c>
      <c r="T31" s="285">
        <v>0</v>
      </c>
    </row>
    <row r="32" spans="3:20" ht="12.75" customHeight="1" x14ac:dyDescent="0.25">
      <c r="C32" s="103" t="s">
        <v>605</v>
      </c>
      <c r="F32" s="285">
        <f>F49+F61</f>
        <v>0</v>
      </c>
      <c r="G32" s="285">
        <f t="shared" ref="G32:T32" si="5">G49+G61</f>
        <v>0</v>
      </c>
      <c r="H32" s="285">
        <f>H49+H61</f>
        <v>0</v>
      </c>
      <c r="I32" s="285">
        <f>I49+I61</f>
        <v>0</v>
      </c>
      <c r="J32" s="285">
        <f t="shared" si="5"/>
        <v>0</v>
      </c>
      <c r="K32" s="285">
        <f t="shared" si="5"/>
        <v>0</v>
      </c>
      <c r="L32" s="285">
        <f t="shared" si="5"/>
        <v>0</v>
      </c>
      <c r="M32" s="285">
        <f t="shared" si="5"/>
        <v>0</v>
      </c>
      <c r="N32" s="285">
        <f t="shared" si="5"/>
        <v>0</v>
      </c>
      <c r="O32" s="285">
        <f t="shared" si="5"/>
        <v>0</v>
      </c>
      <c r="P32" s="285">
        <f t="shared" si="5"/>
        <v>0</v>
      </c>
      <c r="Q32" s="285">
        <f t="shared" si="5"/>
        <v>0</v>
      </c>
      <c r="R32" s="285">
        <f t="shared" si="5"/>
        <v>0</v>
      </c>
      <c r="S32" s="285">
        <f t="shared" si="5"/>
        <v>0</v>
      </c>
      <c r="T32" s="285">
        <f t="shared" si="5"/>
        <v>0</v>
      </c>
    </row>
    <row r="33" spans="3:20" s="26" customFormat="1" ht="12.75" customHeight="1" x14ac:dyDescent="0.3">
      <c r="C33" s="104" t="s">
        <v>356</v>
      </c>
      <c r="D33" s="96"/>
      <c r="E33" s="96"/>
      <c r="F33" s="365">
        <f>F31+F32</f>
        <v>0</v>
      </c>
      <c r="G33" s="365">
        <f>G31+G32</f>
        <v>0</v>
      </c>
      <c r="H33" s="365">
        <f t="shared" ref="H33:T33" si="6">H31+H32</f>
        <v>0</v>
      </c>
      <c r="I33" s="365">
        <f t="shared" si="6"/>
        <v>0</v>
      </c>
      <c r="J33" s="365">
        <f t="shared" si="6"/>
        <v>0</v>
      </c>
      <c r="K33" s="365">
        <f t="shared" si="6"/>
        <v>0</v>
      </c>
      <c r="L33" s="365">
        <f t="shared" si="6"/>
        <v>0</v>
      </c>
      <c r="M33" s="365">
        <f t="shared" si="6"/>
        <v>0</v>
      </c>
      <c r="N33" s="365">
        <f t="shared" si="6"/>
        <v>0</v>
      </c>
      <c r="O33" s="365">
        <f t="shared" si="6"/>
        <v>0</v>
      </c>
      <c r="P33" s="365">
        <f t="shared" si="6"/>
        <v>0</v>
      </c>
      <c r="Q33" s="365">
        <f>Q31+Q32</f>
        <v>0</v>
      </c>
      <c r="R33" s="365">
        <f t="shared" si="6"/>
        <v>0</v>
      </c>
      <c r="S33" s="365">
        <f t="shared" si="6"/>
        <v>0</v>
      </c>
      <c r="T33" s="365">
        <f t="shared" si="6"/>
        <v>0</v>
      </c>
    </row>
    <row r="34" spans="3:20" ht="12.75" customHeight="1" x14ac:dyDescent="0.25">
      <c r="C34" s="103" t="s">
        <v>309</v>
      </c>
      <c r="F34" s="285">
        <f t="shared" ref="F34:T34" si="7">F23</f>
        <v>0</v>
      </c>
      <c r="G34" s="285">
        <f t="shared" si="7"/>
        <v>0</v>
      </c>
      <c r="H34" s="285">
        <f t="shared" si="7"/>
        <v>0</v>
      </c>
      <c r="I34" s="285">
        <f t="shared" si="7"/>
        <v>0</v>
      </c>
      <c r="J34" s="285">
        <f t="shared" si="7"/>
        <v>0</v>
      </c>
      <c r="K34" s="285">
        <f t="shared" si="7"/>
        <v>0</v>
      </c>
      <c r="L34" s="285">
        <f t="shared" si="7"/>
        <v>0</v>
      </c>
      <c r="M34" s="285">
        <f t="shared" si="7"/>
        <v>0</v>
      </c>
      <c r="N34" s="285">
        <f t="shared" si="7"/>
        <v>0</v>
      </c>
      <c r="O34" s="285">
        <f t="shared" si="7"/>
        <v>0</v>
      </c>
      <c r="P34" s="285">
        <f t="shared" si="7"/>
        <v>0</v>
      </c>
      <c r="Q34" s="285">
        <f>Q23</f>
        <v>0</v>
      </c>
      <c r="R34" s="285">
        <f t="shared" si="7"/>
        <v>0</v>
      </c>
      <c r="S34" s="285">
        <f t="shared" si="7"/>
        <v>0</v>
      </c>
      <c r="T34" s="285">
        <f t="shared" si="7"/>
        <v>0</v>
      </c>
    </row>
    <row r="35" spans="3:20" ht="12.75" customHeight="1" x14ac:dyDescent="0.3">
      <c r="C35" s="104" t="s">
        <v>357</v>
      </c>
      <c r="D35" s="96"/>
      <c r="E35" s="96"/>
      <c r="F35" s="293">
        <f>F33+F34</f>
        <v>0</v>
      </c>
      <c r="G35" s="293">
        <f t="shared" ref="G35:T35" si="8">G33+G34</f>
        <v>0</v>
      </c>
      <c r="H35" s="293">
        <f t="shared" si="8"/>
        <v>0</v>
      </c>
      <c r="I35" s="293">
        <f t="shared" si="8"/>
        <v>0</v>
      </c>
      <c r="J35" s="293">
        <f t="shared" si="8"/>
        <v>0</v>
      </c>
      <c r="K35" s="293">
        <f t="shared" si="8"/>
        <v>0</v>
      </c>
      <c r="L35" s="293">
        <f t="shared" si="8"/>
        <v>0</v>
      </c>
      <c r="M35" s="293">
        <f t="shared" si="8"/>
        <v>0</v>
      </c>
      <c r="N35" s="293">
        <f t="shared" si="8"/>
        <v>0</v>
      </c>
      <c r="O35" s="293">
        <f t="shared" si="8"/>
        <v>0</v>
      </c>
      <c r="P35" s="293">
        <f t="shared" si="8"/>
        <v>0</v>
      </c>
      <c r="Q35" s="293">
        <f>Q33+Q34</f>
        <v>0</v>
      </c>
      <c r="R35" s="293">
        <f t="shared" si="8"/>
        <v>0</v>
      </c>
      <c r="S35" s="293">
        <f t="shared" si="8"/>
        <v>0</v>
      </c>
      <c r="T35" s="293">
        <f t="shared" si="8"/>
        <v>0</v>
      </c>
    </row>
    <row r="36" spans="3:20" ht="12.75" customHeight="1" x14ac:dyDescent="0.3">
      <c r="C36" s="104"/>
      <c r="D36" s="96"/>
      <c r="E36" s="96"/>
      <c r="F36" s="293"/>
      <c r="G36" s="293"/>
      <c r="H36" s="293"/>
      <c r="I36" s="293"/>
      <c r="J36" s="293"/>
      <c r="K36" s="293"/>
      <c r="L36" s="293"/>
      <c r="M36" s="293"/>
      <c r="N36" s="293"/>
      <c r="O36" s="293"/>
      <c r="P36" s="293"/>
      <c r="Q36" s="293"/>
      <c r="R36" s="293"/>
      <c r="S36" s="293"/>
      <c r="T36" s="293"/>
    </row>
    <row r="37" spans="3:20" ht="12.75" customHeight="1" x14ac:dyDescent="0.25">
      <c r="C37" s="173" t="s">
        <v>498</v>
      </c>
      <c r="D37" s="174"/>
      <c r="E37" s="174"/>
      <c r="F37" s="366">
        <f t="shared" ref="F37:G37" si="9">-F46+F58</f>
        <v>0</v>
      </c>
      <c r="G37" s="366">
        <f t="shared" si="9"/>
        <v>0</v>
      </c>
      <c r="H37" s="366">
        <f>-H46+H58</f>
        <v>0</v>
      </c>
      <c r="I37" s="366">
        <f>-I46+I58</f>
        <v>0</v>
      </c>
      <c r="J37" s="366">
        <f t="shared" ref="J37:T37" si="10">-J46+J58</f>
        <v>0</v>
      </c>
      <c r="K37" s="366">
        <f t="shared" si="10"/>
        <v>0</v>
      </c>
      <c r="L37" s="366">
        <f t="shared" si="10"/>
        <v>0</v>
      </c>
      <c r="M37" s="366">
        <f t="shared" si="10"/>
        <v>0</v>
      </c>
      <c r="N37" s="366">
        <f t="shared" si="10"/>
        <v>0</v>
      </c>
      <c r="O37" s="366">
        <f>-O46+O58</f>
        <v>0</v>
      </c>
      <c r="P37" s="366">
        <f>-P46+P58</f>
        <v>0</v>
      </c>
      <c r="Q37" s="366">
        <f>-Q46+Q58</f>
        <v>0</v>
      </c>
      <c r="R37" s="366">
        <f t="shared" si="10"/>
        <v>0</v>
      </c>
      <c r="S37" s="366">
        <f t="shared" si="10"/>
        <v>0</v>
      </c>
      <c r="T37" s="366">
        <f t="shared" si="10"/>
        <v>0</v>
      </c>
    </row>
    <row r="38" spans="3:20" ht="12.75" customHeight="1" x14ac:dyDescent="0.25">
      <c r="C38" s="173" t="s">
        <v>599</v>
      </c>
      <c r="D38" s="174"/>
      <c r="E38" s="174"/>
      <c r="F38" s="366">
        <f t="shared" ref="F38:T38" si="11">-F47+F59-F48+F60</f>
        <v>0</v>
      </c>
      <c r="G38" s="366">
        <f t="shared" si="11"/>
        <v>0</v>
      </c>
      <c r="H38" s="366">
        <f t="shared" si="11"/>
        <v>0</v>
      </c>
      <c r="I38" s="366">
        <f>-I47+I59-I48+I60</f>
        <v>0</v>
      </c>
      <c r="J38" s="366">
        <f t="shared" si="11"/>
        <v>0</v>
      </c>
      <c r="K38" s="366">
        <f t="shared" si="11"/>
        <v>0</v>
      </c>
      <c r="L38" s="366">
        <f t="shared" si="11"/>
        <v>0</v>
      </c>
      <c r="M38" s="366">
        <f t="shared" si="11"/>
        <v>0</v>
      </c>
      <c r="N38" s="366">
        <f t="shared" si="11"/>
        <v>0</v>
      </c>
      <c r="O38" s="366">
        <f t="shared" si="11"/>
        <v>0</v>
      </c>
      <c r="P38" s="366">
        <f t="shared" si="11"/>
        <v>0</v>
      </c>
      <c r="Q38" s="366">
        <f t="shared" si="11"/>
        <v>0</v>
      </c>
      <c r="R38" s="366">
        <f t="shared" si="11"/>
        <v>0</v>
      </c>
      <c r="S38" s="366">
        <f t="shared" si="11"/>
        <v>0</v>
      </c>
      <c r="T38" s="366">
        <f t="shared" si="11"/>
        <v>0</v>
      </c>
    </row>
    <row r="39" spans="3:20" ht="12.5" x14ac:dyDescent="0.25"/>
    <row r="40" spans="3:20" ht="12.75" customHeight="1" x14ac:dyDescent="0.3">
      <c r="C40" s="88" t="s">
        <v>414</v>
      </c>
      <c r="D40" s="88"/>
      <c r="E40" s="88"/>
      <c r="F40" s="56" t="s">
        <v>187</v>
      </c>
      <c r="G40" s="56" t="s">
        <v>188</v>
      </c>
      <c r="H40" s="56" t="s">
        <v>189</v>
      </c>
      <c r="I40" s="56" t="s">
        <v>190</v>
      </c>
      <c r="J40" s="56" t="s">
        <v>191</v>
      </c>
      <c r="K40" s="56" t="s">
        <v>192</v>
      </c>
      <c r="L40" s="56" t="s">
        <v>193</v>
      </c>
      <c r="M40" s="56" t="s">
        <v>194</v>
      </c>
      <c r="N40" s="56" t="s">
        <v>195</v>
      </c>
      <c r="O40" s="56" t="s">
        <v>196</v>
      </c>
      <c r="P40" s="56" t="s">
        <v>197</v>
      </c>
      <c r="Q40" s="56" t="s">
        <v>198</v>
      </c>
      <c r="R40" s="56" t="s">
        <v>199</v>
      </c>
      <c r="S40" s="56" t="s">
        <v>200</v>
      </c>
      <c r="T40" s="56" t="s">
        <v>201</v>
      </c>
    </row>
    <row r="41" spans="3:20" ht="12.75" customHeight="1" x14ac:dyDescent="0.25">
      <c r="F41" s="285"/>
      <c r="G41" s="285"/>
      <c r="H41" s="285"/>
      <c r="I41" s="285"/>
      <c r="J41" s="285"/>
      <c r="K41" s="285"/>
      <c r="L41" s="285"/>
      <c r="M41" s="285"/>
      <c r="N41" s="285"/>
      <c r="O41" s="285"/>
      <c r="P41" s="285"/>
      <c r="Q41" s="285"/>
      <c r="R41" s="285"/>
      <c r="S41" s="285"/>
      <c r="T41" s="285"/>
    </row>
    <row r="42" spans="3:20" ht="12.75" customHeight="1" x14ac:dyDescent="0.25">
      <c r="C42" t="s">
        <v>391</v>
      </c>
      <c r="F42" s="285">
        <v>0</v>
      </c>
      <c r="G42" s="285">
        <f t="shared" ref="G42:T42" si="12">F49</f>
        <v>0</v>
      </c>
      <c r="H42" s="285">
        <f t="shared" si="12"/>
        <v>0</v>
      </c>
      <c r="I42" s="285">
        <f t="shared" si="12"/>
        <v>0</v>
      </c>
      <c r="J42" s="285">
        <f t="shared" si="12"/>
        <v>0</v>
      </c>
      <c r="K42" s="285">
        <f t="shared" si="12"/>
        <v>0</v>
      </c>
      <c r="L42" s="285">
        <f t="shared" si="12"/>
        <v>0</v>
      </c>
      <c r="M42" s="285">
        <f t="shared" si="12"/>
        <v>0</v>
      </c>
      <c r="N42" s="285">
        <f t="shared" si="12"/>
        <v>0</v>
      </c>
      <c r="O42" s="285">
        <f t="shared" si="12"/>
        <v>0</v>
      </c>
      <c r="P42" s="285">
        <f t="shared" si="12"/>
        <v>0</v>
      </c>
      <c r="Q42" s="285">
        <f t="shared" si="12"/>
        <v>0</v>
      </c>
      <c r="R42" s="285">
        <f t="shared" si="12"/>
        <v>0</v>
      </c>
      <c r="S42" s="285">
        <f t="shared" si="12"/>
        <v>0</v>
      </c>
      <c r="T42" s="285">
        <f t="shared" si="12"/>
        <v>0</v>
      </c>
    </row>
    <row r="43" spans="3:20" ht="12.75" customHeight="1" x14ac:dyDescent="0.25">
      <c r="C43" t="s">
        <v>392</v>
      </c>
      <c r="F43" s="285">
        <f>F24</f>
        <v>0</v>
      </c>
      <c r="G43" s="285">
        <f>G24</f>
        <v>0</v>
      </c>
      <c r="H43" s="285">
        <f>H24</f>
        <v>0</v>
      </c>
      <c r="I43" s="285">
        <f>I24</f>
        <v>0</v>
      </c>
      <c r="J43" s="285">
        <f t="shared" ref="J43:T43" si="13">J24</f>
        <v>0</v>
      </c>
      <c r="K43" s="285">
        <f t="shared" si="13"/>
        <v>0</v>
      </c>
      <c r="L43" s="285">
        <f t="shared" si="13"/>
        <v>0</v>
      </c>
      <c r="M43" s="285">
        <f t="shared" si="13"/>
        <v>0</v>
      </c>
      <c r="N43" s="285">
        <f t="shared" si="13"/>
        <v>0</v>
      </c>
      <c r="O43" s="285">
        <f t="shared" si="13"/>
        <v>0</v>
      </c>
      <c r="P43" s="285">
        <f t="shared" si="13"/>
        <v>0</v>
      </c>
      <c r="Q43" s="285">
        <f t="shared" si="13"/>
        <v>0</v>
      </c>
      <c r="R43" s="285">
        <f t="shared" si="13"/>
        <v>0</v>
      </c>
      <c r="S43" s="285">
        <f t="shared" si="13"/>
        <v>0</v>
      </c>
      <c r="T43" s="285">
        <f t="shared" si="13"/>
        <v>0</v>
      </c>
    </row>
    <row r="44" spans="3:20" ht="12.75" customHeight="1" x14ac:dyDescent="0.25">
      <c r="C44" t="s">
        <v>596</v>
      </c>
      <c r="F44" s="287">
        <f>(F43+F42)*$D$9</f>
        <v>0</v>
      </c>
      <c r="G44" s="287">
        <f>(G43+G42)*$D$9</f>
        <v>0</v>
      </c>
      <c r="H44" s="287">
        <f>SUM(H42:H43)*$D$9</f>
        <v>0</v>
      </c>
      <c r="I44" s="287">
        <f>SUM(I42:I43)*$D$9</f>
        <v>0</v>
      </c>
      <c r="J44" s="287">
        <f t="shared" ref="J44:S44" si="14">SUM(J42:J43)*$D$9</f>
        <v>0</v>
      </c>
      <c r="K44" s="287">
        <f t="shared" si="14"/>
        <v>0</v>
      </c>
      <c r="L44" s="287">
        <f t="shared" si="14"/>
        <v>0</v>
      </c>
      <c r="M44" s="287">
        <f t="shared" si="14"/>
        <v>0</v>
      </c>
      <c r="N44" s="287">
        <f t="shared" si="14"/>
        <v>0</v>
      </c>
      <c r="O44" s="287">
        <f t="shared" si="14"/>
        <v>0</v>
      </c>
      <c r="P44" s="287">
        <f t="shared" si="14"/>
        <v>0</v>
      </c>
      <c r="Q44" s="287">
        <f t="shared" si="14"/>
        <v>0</v>
      </c>
      <c r="R44" s="287">
        <f t="shared" si="14"/>
        <v>0</v>
      </c>
      <c r="S44" s="287">
        <f t="shared" si="14"/>
        <v>0</v>
      </c>
      <c r="T44" s="287">
        <f t="shared" ref="T44" si="15">SUM(T42:T43)*$D$9</f>
        <v>0</v>
      </c>
    </row>
    <row r="45" spans="3:20" ht="12.75" customHeight="1" x14ac:dyDescent="0.3">
      <c r="C45" s="26" t="s">
        <v>597</v>
      </c>
      <c r="D45" s="26"/>
      <c r="E45" s="26"/>
      <c r="F45" s="306">
        <f>PMT($D$9/12,$D$10*12,F42+F43,0)*12</f>
        <v>0</v>
      </c>
      <c r="G45" s="306">
        <f>PMT($D$9/12,$D$10*12,G42+G43,0)*12</f>
        <v>0</v>
      </c>
      <c r="H45" s="306">
        <f>IF(ROUND(H42,0)=0,0,PMT($D$9,$D$10,$H42+$H43,0))</f>
        <v>0</v>
      </c>
      <c r="I45" s="306">
        <f>IF(ROUND(I42,0)=0,0,PMT($D$9,$D$10,$H42+$H43,0))</f>
        <v>0</v>
      </c>
      <c r="J45" s="306">
        <f>IF(ROUND(J42,0)=0,0,PMT($D$9,$D$10,$H42+$H43,0))</f>
        <v>0</v>
      </c>
      <c r="K45" s="306">
        <f>IF(ROUND(K42,0)=0,0,PMT($D$9,$D$10,$H42+$H43,0))</f>
        <v>0</v>
      </c>
      <c r="L45" s="306">
        <f>IF(ROUND(L42,0)=0,0,PMT($D$9,$D$10,$H42+$H43,0))</f>
        <v>0</v>
      </c>
      <c r="M45" s="306">
        <f t="shared" ref="M45:T45" si="16">IF(ROUND(M42,0)=0,0,PMT($D$9,$D$10,$H42+$H43,0))</f>
        <v>0</v>
      </c>
      <c r="N45" s="306">
        <f t="shared" si="16"/>
        <v>0</v>
      </c>
      <c r="O45" s="306">
        <f t="shared" si="16"/>
        <v>0</v>
      </c>
      <c r="P45" s="306">
        <f t="shared" si="16"/>
        <v>0</v>
      </c>
      <c r="Q45" s="306">
        <f>IF(ROUND(Q42,0)=0,0,PMT($D$9,$D$10,$H42+$H43,0))</f>
        <v>0</v>
      </c>
      <c r="R45" s="306">
        <f>IF(ROUND(R42,0)=0,0,PMT($D$9,$D$10,$H42+$H43,0))</f>
        <v>0</v>
      </c>
      <c r="S45" s="306">
        <f t="shared" si="16"/>
        <v>0</v>
      </c>
      <c r="T45" s="306">
        <f t="shared" si="16"/>
        <v>0</v>
      </c>
    </row>
    <row r="46" spans="3:20" ht="12.75" customHeight="1" x14ac:dyDescent="0.25">
      <c r="C46" t="s">
        <v>596</v>
      </c>
      <c r="F46" s="287">
        <f>IF(F19=0,(F42+F43)*$D$9,0)</f>
        <v>0</v>
      </c>
      <c r="G46" s="287">
        <f t="shared" ref="G46:I46" si="17">IF(G19=0,(G42+G43)*$D$9,0)</f>
        <v>0</v>
      </c>
      <c r="H46" s="287">
        <f t="shared" si="17"/>
        <v>0</v>
      </c>
      <c r="I46" s="287">
        <f t="shared" si="17"/>
        <v>0</v>
      </c>
      <c r="J46" s="287">
        <f>IF(J19=0,(J42+J43)*$D$9,0)</f>
        <v>0</v>
      </c>
      <c r="K46" s="287">
        <f t="shared" ref="K46:T46" si="18">IF(K19=0,(K42+K43)*$D$9,0)</f>
        <v>0</v>
      </c>
      <c r="L46" s="287">
        <f t="shared" si="18"/>
        <v>0</v>
      </c>
      <c r="M46" s="287">
        <f t="shared" si="18"/>
        <v>0</v>
      </c>
      <c r="N46" s="287">
        <f t="shared" si="18"/>
        <v>0</v>
      </c>
      <c r="O46" s="287">
        <f t="shared" si="18"/>
        <v>0</v>
      </c>
      <c r="P46" s="287">
        <f t="shared" si="18"/>
        <v>0</v>
      </c>
      <c r="Q46" s="287">
        <f t="shared" si="18"/>
        <v>0</v>
      </c>
      <c r="R46" s="287">
        <f t="shared" si="18"/>
        <v>0</v>
      </c>
      <c r="S46" s="287">
        <f t="shared" si="18"/>
        <v>0</v>
      </c>
      <c r="T46" s="287">
        <f t="shared" si="18"/>
        <v>0</v>
      </c>
    </row>
    <row r="47" spans="3:20" ht="12.75" customHeight="1" x14ac:dyDescent="0.25">
      <c r="C47" t="s">
        <v>394</v>
      </c>
      <c r="F47" s="313">
        <f>IF(F16=$D$10,E$49,0)</f>
        <v>0</v>
      </c>
      <c r="G47" s="313">
        <f>IF(G16=$D$10,F$49,0)</f>
        <v>0</v>
      </c>
      <c r="H47" s="313">
        <f>IF(H16=$D$10,G$49,0)</f>
        <v>0</v>
      </c>
      <c r="I47" s="313">
        <f>IF(I16=$D$10,H$49,0)</f>
        <v>0</v>
      </c>
      <c r="J47" s="313">
        <f t="shared" ref="J47:T47" si="19">IF(J16=$D$10,I$49,0)</f>
        <v>0</v>
      </c>
      <c r="K47" s="313">
        <f t="shared" si="19"/>
        <v>0</v>
      </c>
      <c r="L47" s="313">
        <f t="shared" si="19"/>
        <v>0</v>
      </c>
      <c r="M47" s="313">
        <f t="shared" si="19"/>
        <v>0</v>
      </c>
      <c r="N47" s="313">
        <f t="shared" si="19"/>
        <v>0</v>
      </c>
      <c r="O47" s="313">
        <f t="shared" si="19"/>
        <v>0</v>
      </c>
      <c r="P47" s="313">
        <f t="shared" si="19"/>
        <v>0</v>
      </c>
      <c r="Q47" s="313">
        <f t="shared" si="19"/>
        <v>0</v>
      </c>
      <c r="R47" s="313">
        <f t="shared" si="19"/>
        <v>0</v>
      </c>
      <c r="S47" s="313">
        <f t="shared" si="19"/>
        <v>0</v>
      </c>
      <c r="T47" s="313">
        <f t="shared" si="19"/>
        <v>0</v>
      </c>
    </row>
    <row r="48" spans="3:20" ht="12.75" customHeight="1" x14ac:dyDescent="0.25">
      <c r="C48" t="s">
        <v>609</v>
      </c>
      <c r="F48" s="313"/>
      <c r="G48" s="313"/>
      <c r="H48" s="313"/>
      <c r="I48" s="313"/>
      <c r="J48" s="313"/>
      <c r="K48" s="313"/>
      <c r="L48" s="313"/>
      <c r="M48" s="313"/>
      <c r="N48" s="313"/>
      <c r="O48" s="313"/>
      <c r="P48" s="313"/>
      <c r="Q48" s="313"/>
      <c r="R48" s="313"/>
      <c r="S48" s="313"/>
      <c r="T48" s="313"/>
    </row>
    <row r="49" spans="3:20" ht="12.65" customHeight="1" x14ac:dyDescent="0.3">
      <c r="C49" s="26" t="s">
        <v>395</v>
      </c>
      <c r="D49" s="26"/>
      <c r="E49" s="26"/>
      <c r="F49" s="306">
        <f t="shared" ref="F49:G49" si="20">IF(F24&gt;0,F42+F43+F44,F42+F43+F44-F46-F47-F48)</f>
        <v>0</v>
      </c>
      <c r="G49" s="306">
        <f t="shared" si="20"/>
        <v>0</v>
      </c>
      <c r="H49" s="306">
        <f>IF(H24&gt;0,H42+H43+H44,H42+H43+H44-H46-H47-H48)</f>
        <v>0</v>
      </c>
      <c r="I49" s="306">
        <f t="shared" ref="I49:T49" si="21">IF(I24&gt;0,I42+I43+I44,I42+I43+I44-I46-I47-I48)</f>
        <v>0</v>
      </c>
      <c r="J49" s="306">
        <f t="shared" si="21"/>
        <v>0</v>
      </c>
      <c r="K49" s="306">
        <f t="shared" si="21"/>
        <v>0</v>
      </c>
      <c r="L49" s="306">
        <f t="shared" si="21"/>
        <v>0</v>
      </c>
      <c r="M49" s="306">
        <f t="shared" si="21"/>
        <v>0</v>
      </c>
      <c r="N49" s="306">
        <f t="shared" si="21"/>
        <v>0</v>
      </c>
      <c r="O49" s="306">
        <f t="shared" si="21"/>
        <v>0</v>
      </c>
      <c r="P49" s="306">
        <f t="shared" si="21"/>
        <v>0</v>
      </c>
      <c r="Q49" s="306">
        <f t="shared" si="21"/>
        <v>0</v>
      </c>
      <c r="R49" s="306">
        <f t="shared" si="21"/>
        <v>0</v>
      </c>
      <c r="S49" s="306">
        <f t="shared" si="21"/>
        <v>0</v>
      </c>
      <c r="T49" s="306">
        <f t="shared" si="21"/>
        <v>0</v>
      </c>
    </row>
    <row r="51" spans="3:20" ht="12.75" customHeight="1" x14ac:dyDescent="0.25">
      <c r="H51" s="277">
        <f>D12</f>
        <v>10</v>
      </c>
      <c r="I51" s="277">
        <f>H51-1</f>
        <v>9</v>
      </c>
      <c r="J51" s="277">
        <f t="shared" ref="J51:Q51" si="22">I51-1</f>
        <v>8</v>
      </c>
      <c r="K51" s="277">
        <f t="shared" si="22"/>
        <v>7</v>
      </c>
      <c r="L51" s="277">
        <f t="shared" si="22"/>
        <v>6</v>
      </c>
      <c r="M51" s="277">
        <f t="shared" si="22"/>
        <v>5</v>
      </c>
      <c r="N51" s="277">
        <f t="shared" si="22"/>
        <v>4</v>
      </c>
      <c r="O51" s="277">
        <f t="shared" si="22"/>
        <v>3</v>
      </c>
      <c r="P51" s="277">
        <f>O51-1</f>
        <v>2</v>
      </c>
      <c r="Q51" s="277">
        <f t="shared" si="22"/>
        <v>1</v>
      </c>
    </row>
    <row r="52" spans="3:20" ht="12.75" customHeight="1" x14ac:dyDescent="0.3">
      <c r="C52" s="88" t="s">
        <v>413</v>
      </c>
      <c r="D52" s="88"/>
      <c r="E52" s="88"/>
      <c r="F52" s="56" t="s">
        <v>187</v>
      </c>
      <c r="G52" s="56" t="s">
        <v>188</v>
      </c>
      <c r="H52" s="56" t="s">
        <v>189</v>
      </c>
      <c r="I52" s="56" t="s">
        <v>190</v>
      </c>
      <c r="J52" s="56" t="s">
        <v>191</v>
      </c>
      <c r="K52" s="56" t="s">
        <v>192</v>
      </c>
      <c r="L52" s="56" t="s">
        <v>193</v>
      </c>
      <c r="M52" s="56" t="s">
        <v>194</v>
      </c>
      <c r="N52" s="56" t="s">
        <v>195</v>
      </c>
      <c r="O52" s="56" t="s">
        <v>196</v>
      </c>
      <c r="P52" s="56" t="s">
        <v>197</v>
      </c>
      <c r="Q52" s="56" t="s">
        <v>198</v>
      </c>
      <c r="R52" s="56" t="s">
        <v>199</v>
      </c>
      <c r="S52" s="56" t="s">
        <v>200</v>
      </c>
      <c r="T52" s="56" t="s">
        <v>201</v>
      </c>
    </row>
    <row r="54" spans="3:20" ht="12.75" customHeight="1" x14ac:dyDescent="0.25">
      <c r="C54" t="s">
        <v>391</v>
      </c>
      <c r="F54" s="285">
        <v>0</v>
      </c>
      <c r="G54" s="285">
        <f>F61</f>
        <v>0</v>
      </c>
      <c r="H54" s="285">
        <f>G61</f>
        <v>0</v>
      </c>
      <c r="I54" s="285">
        <f t="shared" ref="I54:S54" si="23">H61</f>
        <v>0</v>
      </c>
      <c r="J54" s="285">
        <f t="shared" si="23"/>
        <v>0</v>
      </c>
      <c r="K54" s="285">
        <f t="shared" si="23"/>
        <v>0</v>
      </c>
      <c r="L54" s="285">
        <f t="shared" si="23"/>
        <v>0</v>
      </c>
      <c r="M54" s="285">
        <f t="shared" si="23"/>
        <v>0</v>
      </c>
      <c r="N54" s="285">
        <f t="shared" si="23"/>
        <v>0</v>
      </c>
      <c r="O54" s="285">
        <f t="shared" si="23"/>
        <v>0</v>
      </c>
      <c r="P54" s="285">
        <f t="shared" si="23"/>
        <v>0</v>
      </c>
      <c r="Q54" s="285">
        <f t="shared" si="23"/>
        <v>0</v>
      </c>
      <c r="R54" s="285">
        <f t="shared" si="23"/>
        <v>0</v>
      </c>
      <c r="S54" s="285">
        <f t="shared" si="23"/>
        <v>0</v>
      </c>
      <c r="T54" s="285">
        <f>S61</f>
        <v>0</v>
      </c>
    </row>
    <row r="55" spans="3:20" ht="12.75" customHeight="1" x14ac:dyDescent="0.25">
      <c r="C55" t="s">
        <v>392</v>
      </c>
      <c r="F55" s="285">
        <f t="shared" ref="F55:T55" si="24">F25</f>
        <v>0</v>
      </c>
      <c r="G55" s="285">
        <f t="shared" si="24"/>
        <v>0</v>
      </c>
      <c r="H55" s="285">
        <f t="shared" si="24"/>
        <v>0</v>
      </c>
      <c r="I55" s="285">
        <f t="shared" si="24"/>
        <v>0</v>
      </c>
      <c r="J55" s="285">
        <f t="shared" si="24"/>
        <v>0</v>
      </c>
      <c r="K55" s="285">
        <f t="shared" si="24"/>
        <v>0</v>
      </c>
      <c r="L55" s="285">
        <f t="shared" si="24"/>
        <v>0</v>
      </c>
      <c r="M55" s="285">
        <f t="shared" si="24"/>
        <v>0</v>
      </c>
      <c r="N55" s="285">
        <f t="shared" si="24"/>
        <v>0</v>
      </c>
      <c r="O55" s="285">
        <f t="shared" si="24"/>
        <v>0</v>
      </c>
      <c r="P55" s="285">
        <f t="shared" si="24"/>
        <v>0</v>
      </c>
      <c r="Q55" s="285">
        <f t="shared" si="24"/>
        <v>0</v>
      </c>
      <c r="R55" s="285">
        <f t="shared" si="24"/>
        <v>0</v>
      </c>
      <c r="S55" s="285">
        <f t="shared" si="24"/>
        <v>0</v>
      </c>
      <c r="T55" s="285">
        <f t="shared" si="24"/>
        <v>0</v>
      </c>
    </row>
    <row r="56" spans="3:20" ht="12.75" customHeight="1" x14ac:dyDescent="0.25">
      <c r="C56" t="s">
        <v>596</v>
      </c>
      <c r="F56" s="287">
        <f>(F55+F54)*$D$11</f>
        <v>0</v>
      </c>
      <c r="G56" s="287">
        <f>(G55+G54)*$D$11</f>
        <v>0</v>
      </c>
      <c r="H56" s="287">
        <f>SUM(H54:H55)*$D$11</f>
        <v>0</v>
      </c>
      <c r="I56" s="287">
        <f>SUM(I54:I55)*$D$11</f>
        <v>0</v>
      </c>
      <c r="J56" s="287">
        <f t="shared" ref="J56:T56" si="25">SUM(J54:J55)*$D$11</f>
        <v>0</v>
      </c>
      <c r="K56" s="287">
        <f t="shared" si="25"/>
        <v>0</v>
      </c>
      <c r="L56" s="287">
        <f t="shared" si="25"/>
        <v>0</v>
      </c>
      <c r="M56" s="287">
        <f t="shared" si="25"/>
        <v>0</v>
      </c>
      <c r="N56" s="287">
        <f t="shared" si="25"/>
        <v>0</v>
      </c>
      <c r="O56" s="287">
        <f t="shared" si="25"/>
        <v>0</v>
      </c>
      <c r="P56" s="287">
        <f t="shared" si="25"/>
        <v>0</v>
      </c>
      <c r="Q56" s="287">
        <f t="shared" si="25"/>
        <v>0</v>
      </c>
      <c r="R56" s="287">
        <f t="shared" si="25"/>
        <v>0</v>
      </c>
      <c r="S56" s="287">
        <f t="shared" si="25"/>
        <v>0</v>
      </c>
      <c r="T56" s="287">
        <f t="shared" si="25"/>
        <v>0</v>
      </c>
    </row>
    <row r="57" spans="3:20" ht="12.75" customHeight="1" x14ac:dyDescent="0.3">
      <c r="C57" s="26" t="s">
        <v>597</v>
      </c>
      <c r="D57" s="26"/>
      <c r="E57" s="26"/>
      <c r="F57" s="306">
        <f>PMT($D$11/12,$D$12*12,F54+F55,0)*12</f>
        <v>0</v>
      </c>
      <c r="G57" s="306">
        <f t="shared" ref="G57" si="26">PMT($D$11/12,$D$12*12,G54+G55,0)*12</f>
        <v>0</v>
      </c>
      <c r="H57" s="306">
        <f>IF(ROUND(H54,0)=0,0,PMT($D$11,H$51,H54+H55,0))</f>
        <v>0</v>
      </c>
      <c r="I57" s="306">
        <f>IF(ROUND(I54,0)=0,0,PMT($D$11,I$51,I54+I55,0))</f>
        <v>0</v>
      </c>
      <c r="J57" s="306">
        <f t="shared" ref="J57:T57" si="27">IF(ROUND(J54,0)=0,0,PMT($D$11,J$51,J54+J55,0))</f>
        <v>0</v>
      </c>
      <c r="K57" s="306">
        <f t="shared" si="27"/>
        <v>0</v>
      </c>
      <c r="L57" s="306">
        <f t="shared" si="27"/>
        <v>0</v>
      </c>
      <c r="M57" s="306">
        <f t="shared" si="27"/>
        <v>0</v>
      </c>
      <c r="N57" s="306">
        <f>IF(ROUND(N54,0)=0,0,PMT($D$11,N$51,N54+N55,0))</f>
        <v>0</v>
      </c>
      <c r="O57" s="306">
        <f t="shared" si="27"/>
        <v>0</v>
      </c>
      <c r="P57" s="306">
        <f t="shared" si="27"/>
        <v>0</v>
      </c>
      <c r="Q57" s="306">
        <f t="shared" si="27"/>
        <v>0</v>
      </c>
      <c r="R57" s="306">
        <f t="shared" si="27"/>
        <v>0</v>
      </c>
      <c r="S57" s="306">
        <f t="shared" si="27"/>
        <v>0</v>
      </c>
      <c r="T57" s="306">
        <f t="shared" si="27"/>
        <v>0</v>
      </c>
    </row>
    <row r="58" spans="3:20" ht="12.75" customHeight="1" x14ac:dyDescent="0.25">
      <c r="C58" t="s">
        <v>393</v>
      </c>
      <c r="F58" s="318">
        <f>IF(F25=0,-F56,0)</f>
        <v>0</v>
      </c>
      <c r="G58" s="318">
        <f t="shared" ref="G58:T58" si="28">IF(G25=0,-G56,0)</f>
        <v>0</v>
      </c>
      <c r="H58" s="318">
        <f t="shared" si="28"/>
        <v>0</v>
      </c>
      <c r="I58" s="318">
        <f t="shared" si="28"/>
        <v>0</v>
      </c>
      <c r="J58" s="318">
        <f t="shared" si="28"/>
        <v>0</v>
      </c>
      <c r="K58" s="318">
        <f t="shared" si="28"/>
        <v>0</v>
      </c>
      <c r="L58" s="318">
        <f t="shared" si="28"/>
        <v>0</v>
      </c>
      <c r="M58" s="318">
        <f t="shared" si="28"/>
        <v>0</v>
      </c>
      <c r="N58" s="318">
        <f t="shared" si="28"/>
        <v>0</v>
      </c>
      <c r="O58" s="318">
        <f t="shared" si="28"/>
        <v>0</v>
      </c>
      <c r="P58" s="318">
        <f t="shared" si="28"/>
        <v>0</v>
      </c>
      <c r="Q58" s="318">
        <f t="shared" si="28"/>
        <v>0</v>
      </c>
      <c r="R58" s="318">
        <f t="shared" si="28"/>
        <v>0</v>
      </c>
      <c r="S58" s="318">
        <f t="shared" si="28"/>
        <v>0</v>
      </c>
      <c r="T58" s="318">
        <f t="shared" si="28"/>
        <v>0</v>
      </c>
    </row>
    <row r="59" spans="3:20" ht="12.75" customHeight="1" x14ac:dyDescent="0.25">
      <c r="C59" t="s">
        <v>394</v>
      </c>
      <c r="F59" s="287">
        <f>IF(F25=0,F57-F58,0)</f>
        <v>0</v>
      </c>
      <c r="G59" s="287">
        <f t="shared" ref="G59:Q59" si="29">IF(G25=0,G57-G58,0)</f>
        <v>0</v>
      </c>
      <c r="H59" s="287">
        <f t="shared" si="29"/>
        <v>0</v>
      </c>
      <c r="I59" s="287">
        <f t="shared" si="29"/>
        <v>0</v>
      </c>
      <c r="J59" s="287">
        <f t="shared" si="29"/>
        <v>0</v>
      </c>
      <c r="K59" s="287">
        <f t="shared" si="29"/>
        <v>0</v>
      </c>
      <c r="L59" s="287">
        <f t="shared" si="29"/>
        <v>0</v>
      </c>
      <c r="M59" s="287">
        <f t="shared" si="29"/>
        <v>0</v>
      </c>
      <c r="N59" s="287">
        <f t="shared" si="29"/>
        <v>0</v>
      </c>
      <c r="O59" s="287">
        <f t="shared" si="29"/>
        <v>0</v>
      </c>
      <c r="P59" s="287">
        <f t="shared" si="29"/>
        <v>0</v>
      </c>
      <c r="Q59" s="287">
        <f t="shared" si="29"/>
        <v>0</v>
      </c>
      <c r="R59" s="287">
        <f>IF(R25=0,R57-R58,0)</f>
        <v>0</v>
      </c>
      <c r="S59" s="287">
        <f t="shared" ref="S59" si="30">IF(S25=0,S57-S58,0)</f>
        <v>0</v>
      </c>
      <c r="T59" s="287">
        <f t="shared" ref="T59" si="31">IF(T25=0,T57-T58,0)</f>
        <v>0</v>
      </c>
    </row>
    <row r="60" spans="3:20" ht="12.75" customHeight="1" x14ac:dyDescent="0.25">
      <c r="C60" t="s">
        <v>609</v>
      </c>
      <c r="F60" s="313"/>
      <c r="G60" s="313"/>
      <c r="H60" s="313"/>
      <c r="I60" s="313"/>
      <c r="J60" s="313"/>
      <c r="K60" s="313"/>
      <c r="L60" s="313"/>
      <c r="M60" s="313"/>
      <c r="N60" s="313"/>
      <c r="O60" s="313"/>
      <c r="P60" s="313"/>
      <c r="Q60" s="313"/>
      <c r="R60" s="313"/>
      <c r="S60" s="313"/>
      <c r="T60" s="313"/>
    </row>
    <row r="61" spans="3:20" ht="12.75" customHeight="1" x14ac:dyDescent="0.3">
      <c r="C61" s="26" t="s">
        <v>395</v>
      </c>
      <c r="D61" s="26"/>
      <c r="E61" s="26"/>
      <c r="F61" s="306">
        <f>IF(F19&gt;0,F54+F55+F56,F54+F55+F56+F58+F59+F60)</f>
        <v>0</v>
      </c>
      <c r="G61" s="306">
        <f t="shared" ref="G61:T61" si="32">IF(G19&gt;0,G54+G55+G56,G54+G55+G56+G58+G59+G60)</f>
        <v>0</v>
      </c>
      <c r="H61" s="306">
        <f>IF(H19&gt;0,H54+H55+H56,H54+H55+H56+H58+H59+H60)</f>
        <v>0</v>
      </c>
      <c r="I61" s="306">
        <f>IF(I19&gt;0,I54+I55+I56,I54+I55+I56+I58+I59+I60)</f>
        <v>0</v>
      </c>
      <c r="J61" s="306">
        <f t="shared" si="32"/>
        <v>0</v>
      </c>
      <c r="K61" s="306">
        <f t="shared" si="32"/>
        <v>0</v>
      </c>
      <c r="L61" s="306">
        <f t="shared" si="32"/>
        <v>0</v>
      </c>
      <c r="M61" s="306">
        <f t="shared" si="32"/>
        <v>0</v>
      </c>
      <c r="N61" s="306">
        <f t="shared" si="32"/>
        <v>0</v>
      </c>
      <c r="O61" s="306">
        <f t="shared" si="32"/>
        <v>0</v>
      </c>
      <c r="P61" s="306">
        <f t="shared" si="32"/>
        <v>0</v>
      </c>
      <c r="Q61" s="306">
        <f t="shared" si="32"/>
        <v>0</v>
      </c>
      <c r="R61" s="306">
        <f t="shared" si="32"/>
        <v>0</v>
      </c>
      <c r="S61" s="306">
        <f t="shared" si="32"/>
        <v>0</v>
      </c>
      <c r="T61" s="306">
        <f t="shared" si="32"/>
        <v>0</v>
      </c>
    </row>
    <row r="63" spans="3:20" ht="13.5" thickBot="1" x14ac:dyDescent="0.35">
      <c r="C63" s="121" t="s">
        <v>260</v>
      </c>
      <c r="D63" s="121"/>
      <c r="E63" s="121"/>
      <c r="F63" s="121"/>
      <c r="G63" s="121"/>
      <c r="H63" s="121"/>
      <c r="I63" s="121"/>
      <c r="J63" s="121"/>
      <c r="K63" s="121"/>
      <c r="L63" s="121"/>
      <c r="M63" s="121"/>
      <c r="N63" s="121"/>
      <c r="O63" s="121"/>
      <c r="P63" s="121"/>
      <c r="Q63" s="121"/>
      <c r="R63" s="121"/>
      <c r="S63" s="121"/>
      <c r="T63" s="121"/>
    </row>
    <row r="64" spans="3:20" ht="13" x14ac:dyDescent="0.3">
      <c r="C64" s="88" t="s">
        <v>253</v>
      </c>
      <c r="D64" s="88" t="s">
        <v>547</v>
      </c>
      <c r="E64" s="88" t="s">
        <v>548</v>
      </c>
      <c r="F64" s="56" t="s">
        <v>187</v>
      </c>
      <c r="G64" s="56" t="s">
        <v>188</v>
      </c>
      <c r="H64" s="56" t="s">
        <v>189</v>
      </c>
      <c r="I64" s="56" t="s">
        <v>190</v>
      </c>
      <c r="J64" s="56" t="s">
        <v>191</v>
      </c>
      <c r="K64" s="56" t="s">
        <v>192</v>
      </c>
      <c r="L64" s="56" t="s">
        <v>193</v>
      </c>
      <c r="M64" s="56" t="s">
        <v>194</v>
      </c>
      <c r="N64" s="56" t="s">
        <v>195</v>
      </c>
      <c r="O64" s="56" t="s">
        <v>196</v>
      </c>
      <c r="P64" s="56" t="s">
        <v>197</v>
      </c>
      <c r="Q64" s="56" t="s">
        <v>198</v>
      </c>
      <c r="R64" s="56" t="s">
        <v>199</v>
      </c>
      <c r="S64" s="56" t="s">
        <v>200</v>
      </c>
      <c r="T64" s="56" t="s">
        <v>201</v>
      </c>
    </row>
    <row r="65" spans="3:20" ht="12.5" x14ac:dyDescent="0.25">
      <c r="C65" s="67" t="s">
        <v>227</v>
      </c>
      <c r="D65" t="s">
        <v>228</v>
      </c>
      <c r="E65" t="s">
        <v>229</v>
      </c>
      <c r="F65" s="231">
        <f>IFERROR('3_BS'!E33/'3_BS'!E27,0)</f>
        <v>0</v>
      </c>
      <c r="G65" s="231">
        <f>IFERROR('3_BS'!F33/'3_BS'!F27,0)</f>
        <v>0</v>
      </c>
      <c r="H65" s="231">
        <f>IFERROR('3_BS'!G33/'3_BS'!G27,0)</f>
        <v>0</v>
      </c>
      <c r="I65" s="231">
        <f>IFERROR('3_BS'!H33/'3_BS'!H27,0)</f>
        <v>0</v>
      </c>
      <c r="J65" s="231">
        <f>IFERROR('3_BS'!I33/'3_BS'!I27,0)</f>
        <v>0</v>
      </c>
      <c r="K65" s="231">
        <f>IFERROR('3_BS'!J33/'3_BS'!J27,0)</f>
        <v>0</v>
      </c>
      <c r="L65" s="231">
        <f>IFERROR('3_BS'!K33/'3_BS'!K27,0)</f>
        <v>0</v>
      </c>
      <c r="M65" s="231">
        <f>IFERROR('3_BS'!L33/'3_BS'!L27,0)</f>
        <v>0</v>
      </c>
      <c r="N65" s="231">
        <f>IFERROR('3_BS'!M33/'3_BS'!M27,0)</f>
        <v>0</v>
      </c>
      <c r="O65" s="231">
        <f>IFERROR('3_BS'!N33/'3_BS'!N27,0)</f>
        <v>0</v>
      </c>
      <c r="P65" s="231">
        <f>IFERROR('3_BS'!O33/'3_BS'!O27,0)</f>
        <v>0</v>
      </c>
      <c r="Q65" s="231">
        <f>IFERROR('3_BS'!P33/'3_BS'!P27,0)</f>
        <v>0</v>
      </c>
      <c r="R65" s="231">
        <f>IFERROR('3_BS'!Q33/'3_BS'!Q27,0)</f>
        <v>0</v>
      </c>
      <c r="S65" s="231">
        <f>IFERROR('3_BS'!R33/'3_BS'!R27,0)</f>
        <v>0</v>
      </c>
      <c r="T65" s="231">
        <f>IFERROR('3_BS'!S33/'3_BS'!S27,0)</f>
        <v>0</v>
      </c>
    </row>
    <row r="66" spans="3:20" ht="12.5" x14ac:dyDescent="0.25">
      <c r="C66" s="67" t="s">
        <v>230</v>
      </c>
      <c r="D66" t="s">
        <v>231</v>
      </c>
      <c r="E66" t="s">
        <v>232</v>
      </c>
      <c r="F66" s="231">
        <f>IFERROR(('3_BS'!E27+'3_BS'!E23)/'3_BS'!E19,0)</f>
        <v>0</v>
      </c>
      <c r="G66" s="231">
        <f>IFERROR(('3_BS'!F27+'3_BS'!F23)/'3_BS'!F19,0)</f>
        <v>0</v>
      </c>
      <c r="H66" s="231">
        <f>IFERROR(('3_BS'!G27+'3_BS'!G23)/'3_BS'!G19,0)</f>
        <v>0</v>
      </c>
      <c r="I66" s="231">
        <f>IFERROR(('3_BS'!H27+'3_BS'!H23)/'3_BS'!H19,0)</f>
        <v>0</v>
      </c>
      <c r="J66" s="231">
        <f ca="1">IFERROR(('3_BS'!I27+'3_BS'!I23)/'3_BS'!I19,0)</f>
        <v>0</v>
      </c>
      <c r="K66" s="231">
        <f ca="1">IFERROR(('3_BS'!J27+'3_BS'!J23)/'3_BS'!J19,0)</f>
        <v>0</v>
      </c>
      <c r="L66" s="231">
        <f ca="1">IFERROR(('3_BS'!K27+'3_BS'!K23)/'3_BS'!K19,0)</f>
        <v>0</v>
      </c>
      <c r="M66" s="231">
        <f ca="1">IFERROR(('3_BS'!L27+'3_BS'!L23)/'3_BS'!L19,0)</f>
        <v>0</v>
      </c>
      <c r="N66" s="231">
        <f ca="1">IFERROR(('3_BS'!M27+'3_BS'!M23)/'3_BS'!M19,0)</f>
        <v>0</v>
      </c>
      <c r="O66" s="231">
        <f ca="1">IFERROR(('3_BS'!N27+'3_BS'!N23)/'3_BS'!N19,0)</f>
        <v>0</v>
      </c>
      <c r="P66" s="231">
        <f ca="1">IFERROR(('3_BS'!O27+'3_BS'!O23)/'3_BS'!O19,0)</f>
        <v>0</v>
      </c>
      <c r="Q66" s="231">
        <f ca="1">IFERROR(('3_BS'!P27+'3_BS'!P23)/'3_BS'!P19,0)</f>
        <v>0</v>
      </c>
      <c r="R66" s="231">
        <f ca="1">IFERROR(('3_BS'!Q27+'3_BS'!Q23)/'3_BS'!Q19,0)</f>
        <v>0</v>
      </c>
      <c r="S66" s="231">
        <f ca="1">IFERROR(('3_BS'!R27+'3_BS'!R23)/'3_BS'!R19,0)</f>
        <v>0</v>
      </c>
      <c r="T66" s="231">
        <f ca="1">IFERROR(('3_BS'!S27+'3_BS'!S23)/'3_BS'!S19,0)</f>
        <v>0</v>
      </c>
    </row>
    <row r="67" spans="3:20" ht="12.5" x14ac:dyDescent="0.25">
      <c r="C67" s="67" t="s">
        <v>233</v>
      </c>
      <c r="D67" s="67" t="s">
        <v>234</v>
      </c>
      <c r="E67" s="67" t="s">
        <v>235</v>
      </c>
      <c r="F67" s="232">
        <f>IFERROR((('3_BS'!E27+'3_BS'!E23-'3_BS'!E10)/'2_IS'!E24),0)</f>
        <v>0</v>
      </c>
      <c r="G67" s="232">
        <f>IFERROR((('3_BS'!F27+'3_BS'!F23-'3_BS'!F10)/'2_IS'!F24),0)</f>
        <v>0</v>
      </c>
      <c r="H67" s="232">
        <f>IFERROR((('3_BS'!G27+'3_BS'!G23-'3_BS'!G10)/'2_IS'!G24),0)</f>
        <v>0</v>
      </c>
      <c r="I67" s="232">
        <f>IFERROR((('3_BS'!H27+'3_BS'!H23-'3_BS'!H10)/'2_IS'!H24),0)</f>
        <v>0</v>
      </c>
      <c r="J67" s="232">
        <f>IFERROR((('3_BS'!I27+'3_BS'!I23-'3_BS'!I10)/'2_IS'!I24),0)</f>
        <v>0</v>
      </c>
      <c r="K67" s="232">
        <f>IFERROR((('3_BS'!J27+'3_BS'!J23-'3_BS'!J10)/'2_IS'!J24),0)</f>
        <v>0</v>
      </c>
      <c r="L67" s="232">
        <f>IFERROR((('3_BS'!K27+'3_BS'!K23-'3_BS'!K10)/'2_IS'!K24),0)</f>
        <v>0</v>
      </c>
      <c r="M67" s="232">
        <f>IFERROR((('3_BS'!L27+'3_BS'!L23-'3_BS'!L10)/'2_IS'!L24),0)</f>
        <v>0</v>
      </c>
      <c r="N67" s="232">
        <f>IFERROR((('3_BS'!M27+'3_BS'!M23-'3_BS'!M10)/'2_IS'!M24),0)</f>
        <v>0</v>
      </c>
      <c r="O67" s="232">
        <f>IFERROR((('3_BS'!N27+'3_BS'!N23-'3_BS'!N10)/'2_IS'!N24),0)</f>
        <v>0</v>
      </c>
      <c r="P67" s="232">
        <f>IFERROR((('3_BS'!O27+'3_BS'!O23-'3_BS'!O10)/'2_IS'!O24),0)</f>
        <v>0</v>
      </c>
      <c r="Q67" s="232">
        <f>IFERROR((('3_BS'!P27+'3_BS'!P23-'3_BS'!P10)/'2_IS'!P24),0)</f>
        <v>0</v>
      </c>
      <c r="R67" s="232">
        <f>IFERROR((('3_BS'!Q27+'3_BS'!Q23-'3_BS'!Q10)/'2_IS'!Q24),0)</f>
        <v>0</v>
      </c>
      <c r="S67" s="232">
        <f>IFERROR((('3_BS'!R27+'3_BS'!R23-'3_BS'!R10)/'2_IS'!R24),0)</f>
        <v>0</v>
      </c>
      <c r="T67" s="232">
        <f>IFERROR((('3_BS'!S27+'3_BS'!S23-'3_BS'!S10)/'2_IS'!S24),0)</f>
        <v>0</v>
      </c>
    </row>
    <row r="68" spans="3:20" ht="12.5" x14ac:dyDescent="0.25">
      <c r="C68" s="67" t="s">
        <v>236</v>
      </c>
      <c r="D68" s="67" t="s">
        <v>237</v>
      </c>
      <c r="E68" s="67" t="s">
        <v>238</v>
      </c>
      <c r="F68" s="232">
        <f>IFERROR((('3_BS'!E27+'3_BS'!E23)/'2_IS'!E24),0)</f>
        <v>0</v>
      </c>
      <c r="G68" s="232">
        <f>IFERROR((('3_BS'!F27+'3_BS'!F23)/'2_IS'!F24),0)</f>
        <v>0</v>
      </c>
      <c r="H68" s="232">
        <f>IFERROR((('3_BS'!G27+'3_BS'!G23)/'2_IS'!G24),0)</f>
        <v>0</v>
      </c>
      <c r="I68" s="232">
        <f>IFERROR((('3_BS'!H27+'3_BS'!H23)/'2_IS'!H24),0)</f>
        <v>0</v>
      </c>
      <c r="J68" s="232">
        <f>IFERROR((('3_BS'!I27+'3_BS'!I23)/'2_IS'!I24),0)</f>
        <v>0</v>
      </c>
      <c r="K68" s="232">
        <f>IFERROR((('3_BS'!J27+'3_BS'!J23)/'2_IS'!J24),0)</f>
        <v>0</v>
      </c>
      <c r="L68" s="232">
        <f>IFERROR((('3_BS'!K27+'3_BS'!K23)/'2_IS'!K24),0)</f>
        <v>0</v>
      </c>
      <c r="M68" s="232">
        <f>IFERROR((('3_BS'!L27+'3_BS'!L23)/'2_IS'!L24),0)</f>
        <v>0</v>
      </c>
      <c r="N68" s="232">
        <f>IFERROR((('3_BS'!M27+'3_BS'!M23)/'2_IS'!M24),0)</f>
        <v>0</v>
      </c>
      <c r="O68" s="232">
        <f>IFERROR((('3_BS'!N27+'3_BS'!N23)/'2_IS'!N24),0)</f>
        <v>0</v>
      </c>
      <c r="P68" s="232">
        <f>IFERROR((('3_BS'!O27+'3_BS'!O23)/'2_IS'!O24),0)</f>
        <v>0</v>
      </c>
      <c r="Q68" s="232">
        <f>IFERROR((('3_BS'!P27+'3_BS'!P23)/'2_IS'!P24),0)</f>
        <v>0</v>
      </c>
      <c r="R68" s="232">
        <f>IFERROR((('3_BS'!Q27+'3_BS'!Q23)/'2_IS'!Q24),0)</f>
        <v>0</v>
      </c>
      <c r="S68" s="232">
        <f>IFERROR((('3_BS'!R27+'3_BS'!R23)/'2_IS'!R24),0)</f>
        <v>0</v>
      </c>
      <c r="T68" s="232">
        <f>IFERROR((('3_BS'!S27+'3_BS'!S23)/'2_IS'!S24),0)</f>
        <v>0</v>
      </c>
    </row>
    <row r="69" spans="3:20" ht="12.5" x14ac:dyDescent="0.25">
      <c r="C69" s="67" t="s">
        <v>239</v>
      </c>
      <c r="D69" s="67" t="s">
        <v>546</v>
      </c>
      <c r="E69" s="67" t="s">
        <v>240</v>
      </c>
      <c r="F69" s="231">
        <f>IFERROR('3_BS'!E27/('3_BS'!E27+'3_BS'!E33),0)</f>
        <v>0</v>
      </c>
      <c r="G69" s="231">
        <f>IFERROR('3_BS'!F27/('3_BS'!F27+'3_BS'!F33),0)</f>
        <v>0</v>
      </c>
      <c r="H69" s="231">
        <f>IFERROR('3_BS'!G27/('3_BS'!G27+'3_BS'!G33),0)</f>
        <v>0</v>
      </c>
      <c r="I69" s="231">
        <f>IFERROR('3_BS'!H27/('3_BS'!H27+'3_BS'!H33),0)</f>
        <v>0</v>
      </c>
      <c r="J69" s="231">
        <f>IFERROR('3_BS'!I27/('3_BS'!I27+'3_BS'!I33),0)</f>
        <v>0</v>
      </c>
      <c r="K69" s="231">
        <f>IFERROR('3_BS'!J27/('3_BS'!J27+'3_BS'!J33),0)</f>
        <v>0</v>
      </c>
      <c r="L69" s="231">
        <f>IFERROR('3_BS'!K27/('3_BS'!K27+'3_BS'!K33),0)</f>
        <v>0</v>
      </c>
      <c r="M69" s="231">
        <f>IFERROR('3_BS'!L27/('3_BS'!L27+'3_BS'!L33),0)</f>
        <v>0</v>
      </c>
      <c r="N69" s="231">
        <f>IFERROR('3_BS'!M27/('3_BS'!M27+'3_BS'!M33),0)</f>
        <v>0</v>
      </c>
      <c r="O69" s="231">
        <f>IFERROR('3_BS'!N27/('3_BS'!N27+'3_BS'!N33),0)</f>
        <v>0</v>
      </c>
      <c r="P69" s="231">
        <f>IFERROR('3_BS'!O27/('3_BS'!O27+'3_BS'!O33),0)</f>
        <v>0</v>
      </c>
      <c r="Q69" s="231">
        <f>IFERROR('3_BS'!P27/('3_BS'!P27+'3_BS'!P33),0)</f>
        <v>0</v>
      </c>
      <c r="R69" s="231">
        <f>IFERROR('3_BS'!Q27/('3_BS'!Q27+'3_BS'!Q33),0)</f>
        <v>0</v>
      </c>
      <c r="S69" s="231">
        <f>IFERROR('3_BS'!R27/('3_BS'!R27+'3_BS'!R33),0)</f>
        <v>0</v>
      </c>
      <c r="T69" s="231">
        <f>IFERROR('3_BS'!S27/('3_BS'!S27+'3_BS'!S33),0)</f>
        <v>0</v>
      </c>
    </row>
    <row r="70" spans="3:20" ht="13" x14ac:dyDescent="0.25">
      <c r="C70" s="66"/>
    </row>
    <row r="71" spans="3:20" ht="13" x14ac:dyDescent="0.3">
      <c r="C71" s="88" t="s">
        <v>254</v>
      </c>
      <c r="D71" s="88" t="s">
        <v>547</v>
      </c>
      <c r="E71" s="88" t="s">
        <v>548</v>
      </c>
      <c r="F71" s="56" t="s">
        <v>187</v>
      </c>
      <c r="G71" s="56" t="s">
        <v>188</v>
      </c>
      <c r="H71" s="56" t="s">
        <v>189</v>
      </c>
      <c r="I71" s="56" t="s">
        <v>190</v>
      </c>
      <c r="J71" s="56" t="s">
        <v>191</v>
      </c>
      <c r="K71" s="56" t="s">
        <v>192</v>
      </c>
      <c r="L71" s="56" t="s">
        <v>193</v>
      </c>
      <c r="M71" s="56" t="s">
        <v>194</v>
      </c>
      <c r="N71" s="56" t="s">
        <v>195</v>
      </c>
      <c r="O71" s="56" t="s">
        <v>196</v>
      </c>
      <c r="P71" s="56" t="s">
        <v>197</v>
      </c>
      <c r="Q71" s="56" t="s">
        <v>198</v>
      </c>
      <c r="R71" s="56" t="s">
        <v>199</v>
      </c>
      <c r="S71" s="56" t="s">
        <v>200</v>
      </c>
      <c r="T71" s="56" t="s">
        <v>201</v>
      </c>
    </row>
    <row r="72" spans="3:20" s="65" customFormat="1" ht="12.75" customHeight="1" x14ac:dyDescent="0.35">
      <c r="C72" s="67" t="s">
        <v>241</v>
      </c>
      <c r="D72" t="s">
        <v>242</v>
      </c>
      <c r="E72" t="s">
        <v>243</v>
      </c>
      <c r="F72" s="283">
        <f>IFERROR('3_BS'!E13/'3_BS'!E25,0)</f>
        <v>0</v>
      </c>
      <c r="G72" s="283">
        <f>IFERROR('3_BS'!F13/'3_BS'!F25,0)</f>
        <v>0</v>
      </c>
      <c r="H72" s="283">
        <f>IFERROR('3_BS'!G13/'3_BS'!G25,0)</f>
        <v>0</v>
      </c>
      <c r="I72" s="283">
        <f>IFERROR('3_BS'!H13/'3_BS'!H25,0)</f>
        <v>0</v>
      </c>
      <c r="J72" s="283">
        <f>IFERROR('3_BS'!I13/'3_BS'!I25,0)</f>
        <v>0</v>
      </c>
      <c r="K72" s="283">
        <f>IFERROR('3_BS'!J13/'3_BS'!J25,0)</f>
        <v>0</v>
      </c>
      <c r="L72" s="283">
        <f>IFERROR('3_BS'!K13/'3_BS'!K25,0)</f>
        <v>0</v>
      </c>
      <c r="M72" s="283">
        <f>IFERROR('3_BS'!L13/'3_BS'!L25,0)</f>
        <v>0</v>
      </c>
      <c r="N72" s="283">
        <f>IFERROR('3_BS'!M13/'3_BS'!M25,0)</f>
        <v>0</v>
      </c>
      <c r="O72" s="283">
        <f>IFERROR('3_BS'!N13/'3_BS'!N25,0)</f>
        <v>0</v>
      </c>
      <c r="P72" s="283">
        <f>IFERROR('3_BS'!O13/'3_BS'!O25,0)</f>
        <v>0</v>
      </c>
      <c r="Q72" s="283">
        <f>IFERROR('3_BS'!P13/'3_BS'!P25,0)</f>
        <v>0</v>
      </c>
      <c r="R72" s="283">
        <f>IFERROR('3_BS'!Q13/'3_BS'!Q25,0)</f>
        <v>0</v>
      </c>
      <c r="S72" s="283">
        <f>IFERROR('3_BS'!R13/'3_BS'!R25,0)</f>
        <v>0</v>
      </c>
      <c r="T72" s="283">
        <f>IFERROR('3_BS'!S13/'3_BS'!S25,0)</f>
        <v>0</v>
      </c>
    </row>
    <row r="73" spans="3:20" s="65" customFormat="1" ht="12.75" customHeight="1" x14ac:dyDescent="0.35">
      <c r="C73" s="67" t="s">
        <v>244</v>
      </c>
      <c r="D73" t="s">
        <v>245</v>
      </c>
      <c r="E73" t="s">
        <v>246</v>
      </c>
      <c r="F73" s="283">
        <f>IFERROR('3_BS'!E10/'3_BS'!E25,0)</f>
        <v>0</v>
      </c>
      <c r="G73" s="283">
        <f>IFERROR('3_BS'!F10/'3_BS'!F25,0)</f>
        <v>0</v>
      </c>
      <c r="H73" s="283">
        <f>IFERROR('3_BS'!G10/'3_BS'!G25,0)</f>
        <v>0</v>
      </c>
      <c r="I73" s="283">
        <f>IFERROR('3_BS'!H10/'3_BS'!H25,0)</f>
        <v>0</v>
      </c>
      <c r="J73" s="283">
        <f>IFERROR('3_BS'!I10/'3_BS'!I25,0)</f>
        <v>0</v>
      </c>
      <c r="K73" s="283">
        <f>IFERROR('3_BS'!J10/'3_BS'!J25,0)</f>
        <v>0</v>
      </c>
      <c r="L73" s="283">
        <f>IFERROR('3_BS'!K10/'3_BS'!K25,0)</f>
        <v>0</v>
      </c>
      <c r="M73" s="283">
        <f>IFERROR('3_BS'!L10/'3_BS'!L25,0)</f>
        <v>0</v>
      </c>
      <c r="N73" s="283">
        <f>IFERROR('3_BS'!M10/'3_BS'!M25,0)</f>
        <v>0</v>
      </c>
      <c r="O73" s="283">
        <f>IFERROR('3_BS'!N10/'3_BS'!N25,0)</f>
        <v>0</v>
      </c>
      <c r="P73" s="283">
        <f>IFERROR('3_BS'!O10/'3_BS'!O25,0)</f>
        <v>0</v>
      </c>
      <c r="Q73" s="283">
        <f>IFERROR('3_BS'!P10/'3_BS'!P25,0)</f>
        <v>0</v>
      </c>
      <c r="R73" s="283">
        <f>IFERROR('3_BS'!Q10/'3_BS'!Q25,0)</f>
        <v>0</v>
      </c>
      <c r="S73" s="283">
        <f>IFERROR('3_BS'!R10/'3_BS'!R25,0)</f>
        <v>0</v>
      </c>
      <c r="T73" s="283">
        <f>IFERROR('3_BS'!S10/'3_BS'!S25,0)</f>
        <v>0</v>
      </c>
    </row>
    <row r="74" spans="3:20" s="65" customFormat="1" ht="12.75" customHeight="1" x14ac:dyDescent="0.35">
      <c r="C74" s="67" t="s">
        <v>247</v>
      </c>
      <c r="D74" t="s">
        <v>248</v>
      </c>
      <c r="E74" t="s">
        <v>249</v>
      </c>
      <c r="F74" s="287">
        <f>IFERROR('4_5_WC'!G14,0)</f>
        <v>0</v>
      </c>
      <c r="G74" s="287">
        <f>IFERROR('4_5_WC'!H14,0)</f>
        <v>0</v>
      </c>
      <c r="H74" s="287">
        <f>IFERROR('4_5_WC'!I14,0)</f>
        <v>0</v>
      </c>
      <c r="I74" s="287">
        <f>IFERROR('4_5_WC'!J14,0)</f>
        <v>0</v>
      </c>
      <c r="J74" s="287">
        <f>IFERROR('4_5_WC'!K14,0)</f>
        <v>0</v>
      </c>
      <c r="K74" s="287">
        <f>IFERROR('4_5_WC'!L14,0)</f>
        <v>0</v>
      </c>
      <c r="L74" s="287">
        <f>IFERROR('4_5_WC'!M14,0)</f>
        <v>0</v>
      </c>
      <c r="M74" s="287">
        <f>IFERROR('4_5_WC'!N14,0)</f>
        <v>0</v>
      </c>
      <c r="N74" s="287">
        <f>IFERROR('4_5_WC'!O14,0)</f>
        <v>0</v>
      </c>
      <c r="O74" s="287">
        <f>IFERROR('4_5_WC'!P14,0)</f>
        <v>0</v>
      </c>
      <c r="P74" s="287">
        <f>IFERROR('4_5_WC'!Q14,0)</f>
        <v>0</v>
      </c>
      <c r="Q74" s="287">
        <f>IFERROR('4_5_WC'!R14,0)</f>
        <v>0</v>
      </c>
      <c r="R74" s="287">
        <f>IFERROR('4_5_WC'!S14,0)</f>
        <v>0</v>
      </c>
      <c r="S74" s="287">
        <f>IFERROR('4_5_WC'!T14,0)</f>
        <v>0</v>
      </c>
      <c r="T74" s="287">
        <f>IFERROR('4_5_WC'!U14,0)</f>
        <v>0</v>
      </c>
    </row>
    <row r="75" spans="3:20" s="65" customFormat="1" ht="12.75" customHeight="1" x14ac:dyDescent="0.35">
      <c r="C75" s="67" t="s">
        <v>250</v>
      </c>
      <c r="D75" t="s">
        <v>251</v>
      </c>
      <c r="E75" t="s">
        <v>252</v>
      </c>
      <c r="F75" s="283">
        <f>IFERROR('4_CFS'!E15/'3_BS'!E25,0)</f>
        <v>0</v>
      </c>
      <c r="G75" s="283">
        <f>IFERROR('4_CFS'!F15/'3_BS'!F25,0)</f>
        <v>0</v>
      </c>
      <c r="H75" s="283">
        <f>IFERROR('4_CFS'!G15/'3_BS'!G25,0)</f>
        <v>0</v>
      </c>
      <c r="I75" s="283">
        <f>IFERROR('4_CFS'!H15/'3_BS'!H25,0)</f>
        <v>0</v>
      </c>
      <c r="J75" s="283">
        <f>IFERROR('4_CFS'!I15/'3_BS'!I25,0)</f>
        <v>0</v>
      </c>
      <c r="K75" s="283">
        <f>IFERROR('4_CFS'!J15/'3_BS'!J25,0)</f>
        <v>0</v>
      </c>
      <c r="L75" s="283">
        <f>IFERROR('4_CFS'!K15/'3_BS'!K25,0)</f>
        <v>0</v>
      </c>
      <c r="M75" s="283">
        <f>IFERROR('4_CFS'!L15/'3_BS'!L25,0)</f>
        <v>0</v>
      </c>
      <c r="N75" s="283">
        <f>IFERROR('4_CFS'!M15/'3_BS'!M25,0)</f>
        <v>0</v>
      </c>
      <c r="O75" s="283">
        <f>IFERROR('4_CFS'!N15/'3_BS'!N25,0)</f>
        <v>0</v>
      </c>
      <c r="P75" s="283">
        <f>IFERROR('4_CFS'!O15/'3_BS'!O25,0)</f>
        <v>0</v>
      </c>
      <c r="Q75" s="283">
        <f>IFERROR('4_CFS'!P15/'3_BS'!P25,0)</f>
        <v>0</v>
      </c>
      <c r="R75" s="283">
        <f>IFERROR('4_CFS'!Q15/'3_BS'!Q25,0)</f>
        <v>0</v>
      </c>
      <c r="S75" s="283">
        <f>IFERROR('4_CFS'!R15/'3_BS'!R25,0)</f>
        <v>0</v>
      </c>
      <c r="T75" s="283">
        <f>IFERROR('4_CFS'!S15/'3_BS'!S25,0)</f>
        <v>0</v>
      </c>
    </row>
    <row r="76" spans="3:20" s="65" customFormat="1" ht="12.75" customHeight="1" x14ac:dyDescent="0.35"/>
    <row r="77" spans="3:20" s="65" customFormat="1" ht="12.75" customHeight="1" x14ac:dyDescent="0.35"/>
    <row r="78" spans="3:20" s="65" customFormat="1" ht="12.75" customHeight="1" x14ac:dyDescent="0.35"/>
  </sheetData>
  <phoneticPr fontId="47" type="noConversion"/>
  <conditionalFormatting sqref="F19:T19">
    <cfRule type="expression" dxfId="22" priority="6">
      <formula>F$19=0</formula>
    </cfRule>
  </conditionalFormatting>
  <conditionalFormatting sqref="F23:T25">
    <cfRule type="expression" dxfId="21" priority="1">
      <formula>F$19=0</formula>
    </cfRule>
  </conditionalFormatting>
  <hyperlinks>
    <hyperlink ref="F2" location="'0_Control'!A1" display="Return to Contents Page" xr:uid="{7244E9E6-E414-4441-87DF-60E350426004}"/>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272D8B0D-E4AB-45A7-858C-B6684A640308}">
            <xm:f>COLUMNS($G14:G14) &lt;= '2_Capital Cost of Project'!$D$9</xm:f>
            <x14:dxf>
              <fill>
                <patternFill patternType="lightDown">
                  <bgColor theme="0"/>
                </patternFill>
              </fill>
            </x14:dxf>
          </x14:cfRule>
          <xm:sqref>F46:T46</xm:sqref>
        </x14:conditionalFormatting>
        <x14:conditionalFormatting xmlns:xm="http://schemas.microsoft.com/office/excel/2006/main">
          <x14:cfRule type="expression" priority="5" id="{A7CBD70A-ED7F-4289-9B1C-142F5683C874}">
            <xm:f>COLUMNS($G12:G12) &lt;= '2_Capital Cost of Project'!$D$9</xm:f>
            <x14:dxf>
              <fill>
                <patternFill patternType="lightDown">
                  <bgColor theme="0"/>
                </patternFill>
              </fill>
            </x14:dxf>
          </x14:cfRule>
          <xm:sqref>F47:T48</xm:sqref>
        </x14:conditionalFormatting>
        <x14:conditionalFormatting xmlns:xm="http://schemas.microsoft.com/office/excel/2006/main">
          <x14:cfRule type="expression" priority="4" id="{439D548D-7BDD-40D1-AB3F-01FDAD3FB7D2}">
            <xm:f>COLUMNS($G12:G12) &lt;= '2_Capital Cost of Project'!$D$9</xm:f>
            <x14:dxf>
              <fill>
                <patternFill patternType="lightDown">
                  <bgColor theme="0"/>
                </patternFill>
              </fill>
            </x14:dxf>
          </x14:cfRule>
          <xm:sqref>F58:T60</xm:sqref>
        </x14:conditionalFormatting>
        <x14:conditionalFormatting xmlns:xm="http://schemas.microsoft.com/office/excel/2006/main">
          <x14:cfRule type="expression" priority="3" id="{42FAC8BD-C986-4DB3-90D3-DC316047E499}">
            <xm:f>COLUMNS($G12:G12) &lt;= '2_Capital Cost of Project'!$D$9</xm:f>
            <x14:dxf>
              <fill>
                <patternFill patternType="lightDown">
                  <bgColor theme="0"/>
                </patternFill>
              </fill>
            </x14:dxf>
          </x14:cfRule>
          <xm:sqref>F72:T75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9C3A7-B1A1-4DA7-9688-CC39049113FE}">
  <sheetPr>
    <tabColor theme="5"/>
  </sheetPr>
  <dimension ref="A1:T3"/>
  <sheetViews>
    <sheetView zoomScale="85" zoomScaleNormal="85" workbookViewId="0"/>
  </sheetViews>
  <sheetFormatPr defaultColWidth="9.1796875" defaultRowHeight="12.75" customHeight="1" x14ac:dyDescent="0.25"/>
  <cols>
    <col min="1" max="2" width="3.26953125" customWidth="1"/>
    <col min="3" max="3" width="46.26953125" customWidth="1"/>
    <col min="4" max="4" width="12.7265625" customWidth="1"/>
    <col min="5" max="5" width="21.54296875" customWidth="1"/>
    <col min="6" max="20" width="12.7265625" customWidth="1"/>
  </cols>
  <sheetData>
    <row r="1" spans="1:20" s="19" customFormat="1" ht="20" x14ac:dyDescent="0.4">
      <c r="A1" s="40" t="s">
        <v>261</v>
      </c>
      <c r="B1" s="40"/>
      <c r="C1" s="40"/>
      <c r="D1" s="40"/>
      <c r="E1" s="40"/>
      <c r="F1" s="40"/>
      <c r="G1" s="40"/>
      <c r="H1" s="40"/>
      <c r="I1" s="40"/>
      <c r="J1" s="40"/>
      <c r="K1" s="40"/>
      <c r="L1" s="40"/>
      <c r="M1" s="40"/>
      <c r="N1" s="40"/>
      <c r="O1" s="40"/>
      <c r="P1" s="40"/>
      <c r="Q1" s="40"/>
      <c r="R1" s="40"/>
      <c r="S1" s="40"/>
      <c r="T1" s="40"/>
    </row>
    <row r="2" spans="1:20" s="19" customFormat="1" ht="15.5" x14ac:dyDescent="0.35">
      <c r="A2" s="41" t="str">
        <f>Name_Project &amp; " | " &amp;  Name_Model</f>
        <v>LOW INTEREST LOANS SCHEME (LOAN SCHEME)  | FINANCIAL MODEL TEMPLATE</v>
      </c>
      <c r="B2" s="41"/>
      <c r="C2" s="41"/>
      <c r="D2" s="41"/>
      <c r="E2" s="41"/>
      <c r="F2" s="41"/>
      <c r="G2" s="198" t="s">
        <v>518</v>
      </c>
      <c r="H2" s="197"/>
      <c r="I2" s="41"/>
      <c r="J2" s="41"/>
      <c r="K2" s="41"/>
      <c r="L2" s="41"/>
      <c r="M2" s="41"/>
      <c r="N2" s="41"/>
      <c r="O2" s="41"/>
      <c r="P2" s="41"/>
      <c r="Q2" s="41"/>
      <c r="R2" s="41"/>
      <c r="S2" s="41"/>
      <c r="T2" s="41"/>
    </row>
    <row r="3" spans="1:20"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row>
  </sheetData>
  <hyperlinks>
    <hyperlink ref="G2" location="'0_Control'!A1" display="Return to Contents Page" xr:uid="{AB04DFDA-E800-426E-99B6-B179E57458E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2E2FB-027B-4397-BB0B-F5B76AA9BD58}">
  <sheetPr>
    <tabColor theme="4" tint="0.79998168889431442"/>
  </sheetPr>
  <dimension ref="A1:W40"/>
  <sheetViews>
    <sheetView topLeftCell="A13" zoomScale="85" zoomScaleNormal="85" workbookViewId="0">
      <selection activeCell="L22" sqref="L22"/>
    </sheetView>
  </sheetViews>
  <sheetFormatPr defaultColWidth="9.1796875" defaultRowHeight="12.75" customHeight="1" x14ac:dyDescent="0.25"/>
  <cols>
    <col min="1" max="2" width="3.26953125" customWidth="1"/>
    <col min="3" max="3" width="46.26953125" customWidth="1"/>
    <col min="4" max="4" width="12.7265625" customWidth="1"/>
    <col min="5" max="5" width="21.54296875" customWidth="1"/>
    <col min="6" max="6" width="13.7265625" customWidth="1"/>
    <col min="7" max="21" width="12.7265625" customWidth="1"/>
  </cols>
  <sheetData>
    <row r="1" spans="1:21" s="19" customFormat="1" ht="20" x14ac:dyDescent="0.4">
      <c r="A1" s="40" t="s">
        <v>261</v>
      </c>
      <c r="B1" s="40"/>
      <c r="C1" s="40"/>
      <c r="D1" s="40"/>
      <c r="E1" s="40"/>
      <c r="F1" s="40"/>
      <c r="G1" s="40"/>
      <c r="H1" s="40"/>
      <c r="I1" s="40"/>
      <c r="J1" s="40"/>
      <c r="K1" s="40"/>
      <c r="L1" s="40"/>
      <c r="M1" s="40"/>
      <c r="N1" s="40"/>
      <c r="O1" s="40"/>
      <c r="P1" s="40"/>
      <c r="Q1" s="40"/>
      <c r="R1" s="40"/>
      <c r="S1" s="40"/>
      <c r="T1" s="40"/>
      <c r="U1" s="40"/>
    </row>
    <row r="2" spans="1:21"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row>
    <row r="3" spans="1:21"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row>
    <row r="5" spans="1:21" ht="23" thickBot="1" x14ac:dyDescent="0.5">
      <c r="C5" s="1" t="s">
        <v>289</v>
      </c>
    </row>
    <row r="6" spans="1:21" ht="16.5" customHeight="1" x14ac:dyDescent="0.4">
      <c r="C6" s="42"/>
    </row>
    <row r="7" spans="1:21" ht="12.75" customHeight="1" x14ac:dyDescent="0.25">
      <c r="C7" s="86" t="s">
        <v>365</v>
      </c>
      <c r="D7" s="87"/>
      <c r="E7" s="270"/>
      <c r="F7" s="270" t="s">
        <v>79</v>
      </c>
      <c r="G7" s="56" t="s">
        <v>187</v>
      </c>
      <c r="H7" s="56" t="s">
        <v>188</v>
      </c>
      <c r="I7" s="56" t="s">
        <v>189</v>
      </c>
      <c r="J7" s="56" t="s">
        <v>190</v>
      </c>
      <c r="K7" s="56" t="s">
        <v>191</v>
      </c>
      <c r="L7" s="56" t="s">
        <v>192</v>
      </c>
      <c r="M7" s="56" t="s">
        <v>193</v>
      </c>
      <c r="N7" s="56" t="s">
        <v>194</v>
      </c>
      <c r="O7" s="56" t="s">
        <v>195</v>
      </c>
      <c r="P7" s="56" t="s">
        <v>196</v>
      </c>
      <c r="Q7" s="56" t="s">
        <v>197</v>
      </c>
      <c r="R7" s="56" t="s">
        <v>198</v>
      </c>
      <c r="S7" s="56" t="s">
        <v>199</v>
      </c>
      <c r="T7" s="56" t="s">
        <v>200</v>
      </c>
      <c r="U7" s="56" t="s">
        <v>201</v>
      </c>
    </row>
    <row r="8" spans="1:21" ht="12.75" customHeight="1" x14ac:dyDescent="0.3">
      <c r="C8" s="71" t="s">
        <v>277</v>
      </c>
      <c r="D8" s="71"/>
      <c r="E8" s="71"/>
      <c r="F8" s="71"/>
      <c r="G8" s="71"/>
      <c r="H8" s="71"/>
      <c r="I8" s="71"/>
      <c r="J8" s="71"/>
      <c r="K8" s="71"/>
      <c r="L8" s="71"/>
      <c r="M8" s="71"/>
      <c r="N8" s="71"/>
      <c r="O8" s="71"/>
      <c r="P8" s="71"/>
      <c r="Q8" s="71"/>
      <c r="R8" s="71"/>
      <c r="S8" s="71"/>
      <c r="T8" s="71"/>
      <c r="U8" s="71"/>
    </row>
    <row r="9" spans="1:21" ht="12.75" customHeight="1" x14ac:dyDescent="0.25">
      <c r="C9" s="51" t="s">
        <v>271</v>
      </c>
      <c r="G9" s="287" t="e">
        <f>'4_3_Revenue'!G40</f>
        <v>#DIV/0!</v>
      </c>
      <c r="H9" s="287" t="e">
        <f>'4_3_Revenue'!H40</f>
        <v>#DIV/0!</v>
      </c>
      <c r="I9" s="287" t="e">
        <f>'4_3_Revenue'!I40</f>
        <v>#DIV/0!</v>
      </c>
      <c r="J9" s="287" t="e">
        <f>'4_3_Revenue'!J40</f>
        <v>#DIV/0!</v>
      </c>
      <c r="K9" s="287" t="e">
        <f>'4_3_Revenue'!K40</f>
        <v>#DIV/0!</v>
      </c>
      <c r="L9" s="287" t="e">
        <f>'4_3_Revenue'!L40</f>
        <v>#DIV/0!</v>
      </c>
      <c r="M9" s="287" t="e">
        <f>'4_3_Revenue'!M40</f>
        <v>#DIV/0!</v>
      </c>
      <c r="N9" s="287" t="e">
        <f>'4_3_Revenue'!N40</f>
        <v>#DIV/0!</v>
      </c>
      <c r="O9" s="287" t="e">
        <f>'4_3_Revenue'!O40</f>
        <v>#DIV/0!</v>
      </c>
      <c r="P9" s="287" t="e">
        <f>'4_3_Revenue'!P40</f>
        <v>#DIV/0!</v>
      </c>
      <c r="Q9" s="287" t="e">
        <f>'4_3_Revenue'!Q40</f>
        <v>#DIV/0!</v>
      </c>
      <c r="R9" s="287" t="e">
        <f>'4_3_Revenue'!R40</f>
        <v>#DIV/0!</v>
      </c>
      <c r="S9" s="287" t="e">
        <f>'4_3_Revenue'!S40</f>
        <v>#DIV/0!</v>
      </c>
      <c r="T9" s="287" t="e">
        <f>'4_3_Revenue'!T40</f>
        <v>#DIV/0!</v>
      </c>
      <c r="U9" s="287" t="e">
        <f>'4_3_Revenue'!U40</f>
        <v>#DIV/0!</v>
      </c>
    </row>
    <row r="10" spans="1:21" ht="12.75" customHeight="1" x14ac:dyDescent="0.25">
      <c r="C10" s="51" t="s">
        <v>272</v>
      </c>
      <c r="G10" s="287" t="e">
        <f>'4_3_Revenue'!G47</f>
        <v>#DIV/0!</v>
      </c>
      <c r="H10" s="287" t="e">
        <f>'4_3_Revenue'!H47</f>
        <v>#DIV/0!</v>
      </c>
      <c r="I10" s="287" t="e">
        <f>'4_3_Revenue'!I47</f>
        <v>#DIV/0!</v>
      </c>
      <c r="J10" s="287" t="e">
        <f>'4_3_Revenue'!J47</f>
        <v>#DIV/0!</v>
      </c>
      <c r="K10" s="287" t="e">
        <f>'4_3_Revenue'!K47</f>
        <v>#DIV/0!</v>
      </c>
      <c r="L10" s="287" t="e">
        <f>'4_3_Revenue'!L47</f>
        <v>#DIV/0!</v>
      </c>
      <c r="M10" s="287" t="e">
        <f>'4_3_Revenue'!M47</f>
        <v>#DIV/0!</v>
      </c>
      <c r="N10" s="287" t="e">
        <f>'4_3_Revenue'!N47</f>
        <v>#DIV/0!</v>
      </c>
      <c r="O10" s="287" t="e">
        <f>'4_3_Revenue'!O47</f>
        <v>#DIV/0!</v>
      </c>
      <c r="P10" s="287" t="e">
        <f>'4_3_Revenue'!P47</f>
        <v>#DIV/0!</v>
      </c>
      <c r="Q10" s="287" t="e">
        <f>'4_3_Revenue'!Q47</f>
        <v>#DIV/0!</v>
      </c>
      <c r="R10" s="287" t="e">
        <f>'4_3_Revenue'!R47</f>
        <v>#DIV/0!</v>
      </c>
      <c r="S10" s="287" t="e">
        <f>'4_3_Revenue'!S47</f>
        <v>#DIV/0!</v>
      </c>
      <c r="T10" s="287" t="e">
        <f>'4_3_Revenue'!T47</f>
        <v>#DIV/0!</v>
      </c>
      <c r="U10" s="287" t="e">
        <f>'4_3_Revenue'!U47</f>
        <v>#DIV/0!</v>
      </c>
    </row>
    <row r="11" spans="1:21" ht="12.75" customHeight="1" x14ac:dyDescent="0.25">
      <c r="C11" s="51" t="s">
        <v>275</v>
      </c>
      <c r="G11" s="287" t="e">
        <f>'4_3_Revenue'!G52</f>
        <v>#DIV/0!</v>
      </c>
      <c r="H11" s="287" t="e">
        <f>'4_3_Revenue'!H52</f>
        <v>#DIV/0!</v>
      </c>
      <c r="I11" s="287" t="e">
        <f>'4_3_Revenue'!I52</f>
        <v>#DIV/0!</v>
      </c>
      <c r="J11" s="287" t="e">
        <f>'4_3_Revenue'!J52</f>
        <v>#DIV/0!</v>
      </c>
      <c r="K11" s="287" t="e">
        <f>'4_3_Revenue'!K52</f>
        <v>#DIV/0!</v>
      </c>
      <c r="L11" s="287" t="e">
        <f>'4_3_Revenue'!L52</f>
        <v>#DIV/0!</v>
      </c>
      <c r="M11" s="287" t="e">
        <f>'4_3_Revenue'!M52</f>
        <v>#DIV/0!</v>
      </c>
      <c r="N11" s="287" t="e">
        <f>'4_3_Revenue'!N52</f>
        <v>#DIV/0!</v>
      </c>
      <c r="O11" s="287" t="e">
        <f>'4_3_Revenue'!O52</f>
        <v>#DIV/0!</v>
      </c>
      <c r="P11" s="287" t="e">
        <f>'4_3_Revenue'!P52</f>
        <v>#DIV/0!</v>
      </c>
      <c r="Q11" s="287" t="e">
        <f>'4_3_Revenue'!Q52</f>
        <v>#DIV/0!</v>
      </c>
      <c r="R11" s="287" t="e">
        <f>'4_3_Revenue'!R52</f>
        <v>#DIV/0!</v>
      </c>
      <c r="S11" s="287" t="e">
        <f>'4_3_Revenue'!S52</f>
        <v>#DIV/0!</v>
      </c>
      <c r="T11" s="287" t="e">
        <f>'4_3_Revenue'!T52</f>
        <v>#DIV/0!</v>
      </c>
      <c r="U11" s="287" t="e">
        <f>'4_3_Revenue'!U52</f>
        <v>#DIV/0!</v>
      </c>
    </row>
    <row r="12" spans="1:21" ht="12.75" customHeight="1" x14ac:dyDescent="0.3">
      <c r="C12" s="68" t="s">
        <v>279</v>
      </c>
      <c r="D12" s="100"/>
      <c r="E12" s="100"/>
      <c r="F12" s="100"/>
      <c r="G12" s="317" t="e">
        <f t="shared" ref="G12:U12" si="0">SUM(G9:G11)</f>
        <v>#DIV/0!</v>
      </c>
      <c r="H12" s="317" t="e">
        <f t="shared" si="0"/>
        <v>#DIV/0!</v>
      </c>
      <c r="I12" s="317" t="e">
        <f t="shared" si="0"/>
        <v>#DIV/0!</v>
      </c>
      <c r="J12" s="317" t="e">
        <f t="shared" si="0"/>
        <v>#DIV/0!</v>
      </c>
      <c r="K12" s="317" t="e">
        <f t="shared" si="0"/>
        <v>#DIV/0!</v>
      </c>
      <c r="L12" s="317" t="e">
        <f t="shared" si="0"/>
        <v>#DIV/0!</v>
      </c>
      <c r="M12" s="317" t="e">
        <f t="shared" si="0"/>
        <v>#DIV/0!</v>
      </c>
      <c r="N12" s="317" t="e">
        <f t="shared" si="0"/>
        <v>#DIV/0!</v>
      </c>
      <c r="O12" s="317" t="e">
        <f t="shared" si="0"/>
        <v>#DIV/0!</v>
      </c>
      <c r="P12" s="317" t="e">
        <f t="shared" si="0"/>
        <v>#DIV/0!</v>
      </c>
      <c r="Q12" s="317" t="e">
        <f t="shared" si="0"/>
        <v>#DIV/0!</v>
      </c>
      <c r="R12" s="317" t="e">
        <f t="shared" si="0"/>
        <v>#DIV/0!</v>
      </c>
      <c r="S12" s="317" t="e">
        <f t="shared" si="0"/>
        <v>#DIV/0!</v>
      </c>
      <c r="T12" s="317" t="e">
        <f t="shared" si="0"/>
        <v>#DIV/0!</v>
      </c>
      <c r="U12" s="317" t="e">
        <f t="shared" si="0"/>
        <v>#DIV/0!</v>
      </c>
    </row>
    <row r="13" spans="1:21" ht="12.75" customHeight="1" x14ac:dyDescent="0.3">
      <c r="C13" s="71" t="s">
        <v>268</v>
      </c>
      <c r="D13" s="71"/>
      <c r="E13" s="71"/>
      <c r="F13" s="71"/>
      <c r="G13" s="315"/>
      <c r="H13" s="315"/>
      <c r="I13" s="315"/>
      <c r="J13" s="315"/>
      <c r="K13" s="315"/>
      <c r="L13" s="315"/>
      <c r="M13" s="315"/>
      <c r="N13" s="315"/>
      <c r="O13" s="315"/>
      <c r="P13" s="315"/>
      <c r="Q13" s="315"/>
      <c r="R13" s="315"/>
      <c r="S13" s="315"/>
      <c r="T13" s="315"/>
      <c r="U13" s="315"/>
    </row>
    <row r="14" spans="1:21" ht="12.75" customHeight="1" x14ac:dyDescent="0.25">
      <c r="C14" s="51" t="s">
        <v>271</v>
      </c>
      <c r="G14" s="287" t="e">
        <f>'4_3_Revenue'!G61</f>
        <v>#DIV/0!</v>
      </c>
      <c r="H14" s="287" t="e">
        <f>'4_3_Revenue'!H61</f>
        <v>#DIV/0!</v>
      </c>
      <c r="I14" s="287" t="e">
        <f>'4_3_Revenue'!I61</f>
        <v>#DIV/0!</v>
      </c>
      <c r="J14" s="287" t="e">
        <f>'4_3_Revenue'!J61</f>
        <v>#DIV/0!</v>
      </c>
      <c r="K14" s="287" t="e">
        <f>'4_3_Revenue'!K61</f>
        <v>#DIV/0!</v>
      </c>
      <c r="L14" s="287" t="e">
        <f>'4_3_Revenue'!L61</f>
        <v>#DIV/0!</v>
      </c>
      <c r="M14" s="287" t="e">
        <f>'4_3_Revenue'!M61</f>
        <v>#DIV/0!</v>
      </c>
      <c r="N14" s="287" t="e">
        <f>'4_3_Revenue'!N61</f>
        <v>#DIV/0!</v>
      </c>
      <c r="O14" s="287" t="e">
        <f>'4_3_Revenue'!O61</f>
        <v>#DIV/0!</v>
      </c>
      <c r="P14" s="287" t="e">
        <f>'4_3_Revenue'!P61</f>
        <v>#DIV/0!</v>
      </c>
      <c r="Q14" s="287" t="e">
        <f>'4_3_Revenue'!Q61</f>
        <v>#DIV/0!</v>
      </c>
      <c r="R14" s="287" t="e">
        <f>'4_3_Revenue'!R61</f>
        <v>#DIV/0!</v>
      </c>
      <c r="S14" s="287" t="e">
        <f>'4_3_Revenue'!S61</f>
        <v>#DIV/0!</v>
      </c>
      <c r="T14" s="287" t="e">
        <f>'4_3_Revenue'!T61</f>
        <v>#DIV/0!</v>
      </c>
      <c r="U14" s="287" t="e">
        <f>'4_3_Revenue'!U61</f>
        <v>#DIV/0!</v>
      </c>
    </row>
    <row r="15" spans="1:21" ht="12.75" customHeight="1" x14ac:dyDescent="0.25">
      <c r="C15" s="51" t="s">
        <v>272</v>
      </c>
      <c r="G15" s="287" t="e">
        <f>'4_3_Revenue'!G68</f>
        <v>#DIV/0!</v>
      </c>
      <c r="H15" s="287" t="e">
        <f>'4_3_Revenue'!H68</f>
        <v>#DIV/0!</v>
      </c>
      <c r="I15" s="287" t="e">
        <f>'4_3_Revenue'!I68</f>
        <v>#DIV/0!</v>
      </c>
      <c r="J15" s="287" t="e">
        <f>'4_3_Revenue'!J68</f>
        <v>#DIV/0!</v>
      </c>
      <c r="K15" s="287" t="e">
        <f>'4_3_Revenue'!K68</f>
        <v>#DIV/0!</v>
      </c>
      <c r="L15" s="287" t="e">
        <f>'4_3_Revenue'!L68</f>
        <v>#DIV/0!</v>
      </c>
      <c r="M15" s="287" t="e">
        <f>'4_3_Revenue'!M68</f>
        <v>#DIV/0!</v>
      </c>
      <c r="N15" s="287" t="e">
        <f>'4_3_Revenue'!N68</f>
        <v>#DIV/0!</v>
      </c>
      <c r="O15" s="287" t="e">
        <f>'4_3_Revenue'!O68</f>
        <v>#DIV/0!</v>
      </c>
      <c r="P15" s="287" t="e">
        <f>'4_3_Revenue'!P68</f>
        <v>#DIV/0!</v>
      </c>
      <c r="Q15" s="287" t="e">
        <f>'4_3_Revenue'!Q68</f>
        <v>#DIV/0!</v>
      </c>
      <c r="R15" s="287" t="e">
        <f>'4_3_Revenue'!R68</f>
        <v>#DIV/0!</v>
      </c>
      <c r="S15" s="287" t="e">
        <f>'4_3_Revenue'!S68</f>
        <v>#DIV/0!</v>
      </c>
      <c r="T15" s="287" t="e">
        <f>'4_3_Revenue'!T68</f>
        <v>#DIV/0!</v>
      </c>
      <c r="U15" s="287" t="e">
        <f>'4_3_Revenue'!U68</f>
        <v>#DIV/0!</v>
      </c>
    </row>
    <row r="16" spans="1:21" ht="12.75" customHeight="1" x14ac:dyDescent="0.25">
      <c r="C16" s="51" t="s">
        <v>275</v>
      </c>
      <c r="G16" s="287" t="e">
        <f>'4_3_Revenue'!G72</f>
        <v>#DIV/0!</v>
      </c>
      <c r="H16" s="287" t="e">
        <f>'4_3_Revenue'!H72</f>
        <v>#DIV/0!</v>
      </c>
      <c r="I16" s="287" t="e">
        <f>'4_3_Revenue'!I72</f>
        <v>#DIV/0!</v>
      </c>
      <c r="J16" s="287" t="e">
        <f>'4_3_Revenue'!J72</f>
        <v>#DIV/0!</v>
      </c>
      <c r="K16" s="287" t="e">
        <f>'4_3_Revenue'!K72</f>
        <v>#DIV/0!</v>
      </c>
      <c r="L16" s="287" t="e">
        <f>'4_3_Revenue'!L72</f>
        <v>#DIV/0!</v>
      </c>
      <c r="M16" s="287" t="e">
        <f>'4_3_Revenue'!M72</f>
        <v>#DIV/0!</v>
      </c>
      <c r="N16" s="287" t="e">
        <f>'4_3_Revenue'!N72</f>
        <v>#DIV/0!</v>
      </c>
      <c r="O16" s="287" t="e">
        <f>'4_3_Revenue'!O72</f>
        <v>#DIV/0!</v>
      </c>
      <c r="P16" s="287" t="e">
        <f>'4_3_Revenue'!P72</f>
        <v>#DIV/0!</v>
      </c>
      <c r="Q16" s="287" t="e">
        <f>'4_3_Revenue'!Q72</f>
        <v>#DIV/0!</v>
      </c>
      <c r="R16" s="287" t="e">
        <f>'4_3_Revenue'!R72</f>
        <v>#DIV/0!</v>
      </c>
      <c r="S16" s="287" t="e">
        <f>'4_3_Revenue'!S72</f>
        <v>#DIV/0!</v>
      </c>
      <c r="T16" s="287" t="e">
        <f>'4_3_Revenue'!T72</f>
        <v>#DIV/0!</v>
      </c>
      <c r="U16" s="287" t="e">
        <f>'4_3_Revenue'!U72</f>
        <v>#DIV/0!</v>
      </c>
    </row>
    <row r="17" spans="3:21" ht="12.75" customHeight="1" x14ac:dyDescent="0.3">
      <c r="C17" s="68" t="s">
        <v>276</v>
      </c>
      <c r="D17" s="100"/>
      <c r="E17" s="100"/>
      <c r="F17" s="100"/>
      <c r="G17" s="293" t="e">
        <f t="shared" ref="G17:U17" si="1">SUM(G14:G16)</f>
        <v>#DIV/0!</v>
      </c>
      <c r="H17" s="293" t="e">
        <f t="shared" si="1"/>
        <v>#DIV/0!</v>
      </c>
      <c r="I17" s="293" t="e">
        <f t="shared" si="1"/>
        <v>#DIV/0!</v>
      </c>
      <c r="J17" s="293" t="e">
        <f t="shared" si="1"/>
        <v>#DIV/0!</v>
      </c>
      <c r="K17" s="293" t="e">
        <f t="shared" si="1"/>
        <v>#DIV/0!</v>
      </c>
      <c r="L17" s="293" t="e">
        <f t="shared" si="1"/>
        <v>#DIV/0!</v>
      </c>
      <c r="M17" s="293" t="e">
        <f t="shared" si="1"/>
        <v>#DIV/0!</v>
      </c>
      <c r="N17" s="293" t="e">
        <f t="shared" si="1"/>
        <v>#DIV/0!</v>
      </c>
      <c r="O17" s="293" t="e">
        <f t="shared" si="1"/>
        <v>#DIV/0!</v>
      </c>
      <c r="P17" s="293" t="e">
        <f t="shared" si="1"/>
        <v>#DIV/0!</v>
      </c>
      <c r="Q17" s="293" t="e">
        <f t="shared" si="1"/>
        <v>#DIV/0!</v>
      </c>
      <c r="R17" s="293" t="e">
        <f t="shared" si="1"/>
        <v>#DIV/0!</v>
      </c>
      <c r="S17" s="293" t="e">
        <f t="shared" si="1"/>
        <v>#DIV/0!</v>
      </c>
      <c r="T17" s="293" t="e">
        <f t="shared" si="1"/>
        <v>#DIV/0!</v>
      </c>
      <c r="U17" s="293" t="e">
        <f t="shared" si="1"/>
        <v>#DIV/0!</v>
      </c>
    </row>
    <row r="18" spans="3:21" ht="12.75" customHeight="1" x14ac:dyDescent="0.3">
      <c r="C18" s="73"/>
      <c r="G18" s="285"/>
      <c r="H18" s="285"/>
      <c r="I18" s="285"/>
      <c r="J18" s="285"/>
      <c r="K18" s="285"/>
      <c r="L18" s="285"/>
      <c r="M18" s="285"/>
      <c r="N18" s="285"/>
      <c r="O18" s="285"/>
      <c r="P18" s="285"/>
      <c r="Q18" s="285"/>
      <c r="R18" s="285"/>
      <c r="S18" s="285"/>
      <c r="T18" s="285"/>
      <c r="U18" s="285"/>
    </row>
    <row r="19" spans="3:21" ht="12.75" customHeight="1" x14ac:dyDescent="0.3">
      <c r="C19" s="99" t="s">
        <v>280</v>
      </c>
      <c r="D19" s="99"/>
      <c r="E19" s="99"/>
      <c r="F19" s="99"/>
      <c r="G19" s="294" t="e">
        <f t="shared" ref="G19:U19" si="2">G17+G12</f>
        <v>#DIV/0!</v>
      </c>
      <c r="H19" s="294" t="e">
        <f t="shared" si="2"/>
        <v>#DIV/0!</v>
      </c>
      <c r="I19" s="294" t="e">
        <f t="shared" si="2"/>
        <v>#DIV/0!</v>
      </c>
      <c r="J19" s="294" t="e">
        <f t="shared" si="2"/>
        <v>#DIV/0!</v>
      </c>
      <c r="K19" s="294" t="e">
        <f t="shared" si="2"/>
        <v>#DIV/0!</v>
      </c>
      <c r="L19" s="294" t="e">
        <f t="shared" si="2"/>
        <v>#DIV/0!</v>
      </c>
      <c r="M19" s="294" t="e">
        <f t="shared" si="2"/>
        <v>#DIV/0!</v>
      </c>
      <c r="N19" s="294" t="e">
        <f t="shared" si="2"/>
        <v>#DIV/0!</v>
      </c>
      <c r="O19" s="294" t="e">
        <f t="shared" si="2"/>
        <v>#DIV/0!</v>
      </c>
      <c r="P19" s="294" t="e">
        <f t="shared" si="2"/>
        <v>#DIV/0!</v>
      </c>
      <c r="Q19" s="294" t="e">
        <f t="shared" si="2"/>
        <v>#DIV/0!</v>
      </c>
      <c r="R19" s="294" t="e">
        <f t="shared" si="2"/>
        <v>#DIV/0!</v>
      </c>
      <c r="S19" s="294" t="e">
        <f t="shared" si="2"/>
        <v>#DIV/0!</v>
      </c>
      <c r="T19" s="294" t="e">
        <f t="shared" si="2"/>
        <v>#DIV/0!</v>
      </c>
      <c r="U19" s="294" t="e">
        <f t="shared" si="2"/>
        <v>#DIV/0!</v>
      </c>
    </row>
    <row r="20" spans="3:21" ht="12.75" customHeight="1" x14ac:dyDescent="0.25">
      <c r="G20" s="285"/>
      <c r="H20" s="285"/>
      <c r="I20" s="285"/>
      <c r="J20" s="285"/>
      <c r="K20" s="285"/>
      <c r="L20" s="285"/>
      <c r="M20" s="285"/>
      <c r="N20" s="285"/>
      <c r="O20" s="285"/>
      <c r="P20" s="285"/>
      <c r="Q20" s="285"/>
      <c r="R20" s="285"/>
      <c r="S20" s="285"/>
      <c r="T20" s="285"/>
      <c r="U20" s="285"/>
    </row>
    <row r="21" spans="3:21" ht="12.75" customHeight="1" x14ac:dyDescent="0.25">
      <c r="G21" s="285"/>
      <c r="H21" s="285"/>
      <c r="I21" s="285"/>
      <c r="J21" s="285"/>
      <c r="K21" s="285"/>
      <c r="L21" s="285"/>
      <c r="M21" s="285"/>
      <c r="N21" s="285"/>
      <c r="O21" s="285"/>
      <c r="P21" s="285"/>
      <c r="Q21" s="285"/>
      <c r="R21" s="285"/>
      <c r="S21" s="285"/>
      <c r="T21" s="285"/>
      <c r="U21" s="285"/>
    </row>
    <row r="22" spans="3:21" ht="12.75" customHeight="1" x14ac:dyDescent="0.3">
      <c r="C22" s="73" t="s">
        <v>281</v>
      </c>
      <c r="D22" s="159">
        <v>408.84</v>
      </c>
      <c r="E22" s="9" t="s">
        <v>282</v>
      </c>
      <c r="F22" s="9" t="s">
        <v>438</v>
      </c>
      <c r="G22" s="316">
        <f>IFERROR(G19/'4_2_Activity'!G31,0)</f>
        <v>0</v>
      </c>
      <c r="H22" s="316">
        <f>IFERROR(H19/'4_2_Activity'!H31,0)</f>
        <v>0</v>
      </c>
      <c r="I22" s="316">
        <f>IFERROR(I19/'4_2_Activity'!I31,0)</f>
        <v>0</v>
      </c>
      <c r="J22" s="316">
        <f>IFERROR(J19/'4_2_Activity'!J31,0)</f>
        <v>0</v>
      </c>
      <c r="K22" s="316">
        <f>IFERROR(K19/'4_2_Activity'!K31,0)</f>
        <v>0</v>
      </c>
      <c r="L22" s="316">
        <f>IFERROR(L19/'4_2_Activity'!L31,0)</f>
        <v>0</v>
      </c>
      <c r="M22" s="316">
        <f>IFERROR(M19/'4_2_Activity'!M31,0)</f>
        <v>0</v>
      </c>
      <c r="N22" s="316">
        <f>IFERROR(N19/'4_2_Activity'!N31,0)</f>
        <v>0</v>
      </c>
      <c r="O22" s="316">
        <f>IFERROR(O19/'4_2_Activity'!O31,0)</f>
        <v>0</v>
      </c>
      <c r="P22" s="316">
        <f>IFERROR(P19/'4_2_Activity'!P31,0)</f>
        <v>0</v>
      </c>
      <c r="Q22" s="316">
        <f>IFERROR(Q19/'4_2_Activity'!Q31,0)</f>
        <v>0</v>
      </c>
      <c r="R22" s="316">
        <f>IFERROR(R19/'4_2_Activity'!R31,0)</f>
        <v>0</v>
      </c>
      <c r="S22" s="316">
        <f>IFERROR(S19/'4_2_Activity'!S31,0)</f>
        <v>0</v>
      </c>
      <c r="T22" s="316">
        <f>IFERROR(T19/'4_2_Activity'!T31,0)</f>
        <v>0</v>
      </c>
      <c r="U22" s="316">
        <f>IFERROR(U19/'4_2_Activity'!U31,0)</f>
        <v>0</v>
      </c>
    </row>
    <row r="23" spans="3:21" ht="12.75" customHeight="1" x14ac:dyDescent="0.25">
      <c r="G23" s="285"/>
      <c r="H23" s="285"/>
      <c r="I23" s="285"/>
      <c r="J23" s="285"/>
      <c r="K23" s="285"/>
      <c r="L23" s="285"/>
      <c r="M23" s="285"/>
      <c r="N23" s="285"/>
      <c r="O23" s="285"/>
      <c r="P23" s="285"/>
      <c r="Q23" s="285"/>
      <c r="R23" s="285"/>
      <c r="S23" s="285"/>
      <c r="T23" s="285"/>
      <c r="U23" s="285"/>
    </row>
    <row r="24" spans="3:21" ht="12.75" customHeight="1" x14ac:dyDescent="0.25">
      <c r="C24" s="86" t="s">
        <v>524</v>
      </c>
      <c r="D24" s="86"/>
      <c r="E24" s="86"/>
      <c r="F24" s="86"/>
      <c r="G24" s="56" t="s">
        <v>187</v>
      </c>
      <c r="H24" s="56" t="s">
        <v>188</v>
      </c>
      <c r="I24" s="56" t="s">
        <v>189</v>
      </c>
      <c r="J24" s="56" t="s">
        <v>190</v>
      </c>
      <c r="K24" s="56" t="s">
        <v>191</v>
      </c>
      <c r="L24" s="56" t="s">
        <v>192</v>
      </c>
      <c r="M24" s="56" t="s">
        <v>193</v>
      </c>
      <c r="N24" s="56" t="s">
        <v>194</v>
      </c>
      <c r="O24" s="56" t="s">
        <v>195</v>
      </c>
      <c r="P24" s="56" t="s">
        <v>196</v>
      </c>
      <c r="Q24" s="56" t="s">
        <v>197</v>
      </c>
      <c r="R24" s="56" t="s">
        <v>198</v>
      </c>
      <c r="S24" s="56" t="s">
        <v>199</v>
      </c>
      <c r="T24" s="56" t="s">
        <v>200</v>
      </c>
      <c r="U24" s="56" t="s">
        <v>201</v>
      </c>
    </row>
    <row r="25" spans="3:21" ht="12.75" customHeight="1" x14ac:dyDescent="0.25">
      <c r="C25" s="74" t="s">
        <v>427</v>
      </c>
      <c r="G25" s="287" t="e">
        <f>'4_4_Opex'!G8</f>
        <v>#DIV/0!</v>
      </c>
      <c r="H25" s="287" t="e">
        <f>'4_4_Opex'!H8</f>
        <v>#DIV/0!</v>
      </c>
      <c r="I25" s="287" t="e">
        <f>'4_4_Opex'!I8</f>
        <v>#DIV/0!</v>
      </c>
      <c r="J25" s="287" t="e">
        <f>'4_4_Opex'!J8</f>
        <v>#DIV/0!</v>
      </c>
      <c r="K25" s="287" t="e">
        <f>'4_4_Opex'!K8</f>
        <v>#DIV/0!</v>
      </c>
      <c r="L25" s="287" t="e">
        <f>'4_4_Opex'!L8</f>
        <v>#DIV/0!</v>
      </c>
      <c r="M25" s="287" t="e">
        <f>'4_4_Opex'!M8</f>
        <v>#DIV/0!</v>
      </c>
      <c r="N25" s="287" t="e">
        <f>'4_4_Opex'!N8</f>
        <v>#DIV/0!</v>
      </c>
      <c r="O25" s="287" t="e">
        <f>'4_4_Opex'!O8</f>
        <v>#DIV/0!</v>
      </c>
      <c r="P25" s="287" t="e">
        <f>'4_4_Opex'!P8</f>
        <v>#DIV/0!</v>
      </c>
      <c r="Q25" s="287" t="e">
        <f>'4_4_Opex'!Q8</f>
        <v>#DIV/0!</v>
      </c>
      <c r="R25" s="287" t="e">
        <f>'4_4_Opex'!R8</f>
        <v>#DIV/0!</v>
      </c>
      <c r="S25" s="287" t="e">
        <f>'4_4_Opex'!S8</f>
        <v>#DIV/0!</v>
      </c>
      <c r="T25" s="287" t="e">
        <f>'4_4_Opex'!T8</f>
        <v>#DIV/0!</v>
      </c>
      <c r="U25" s="287" t="e">
        <f>'4_4_Opex'!U8</f>
        <v>#DIV/0!</v>
      </c>
    </row>
    <row r="26" spans="3:21" ht="12.75" customHeight="1" x14ac:dyDescent="0.25">
      <c r="C26" s="51" t="s">
        <v>428</v>
      </c>
      <c r="G26" s="287" t="e">
        <f>'4_4_Opex'!G9</f>
        <v>#DIV/0!</v>
      </c>
      <c r="H26" s="287" t="e">
        <f>'4_4_Opex'!H9</f>
        <v>#DIV/0!</v>
      </c>
      <c r="I26" s="287" t="e">
        <f>'4_4_Opex'!I9</f>
        <v>#DIV/0!</v>
      </c>
      <c r="J26" s="287" t="e">
        <f>'4_4_Opex'!J9</f>
        <v>#DIV/0!</v>
      </c>
      <c r="K26" s="287" t="e">
        <f>'4_4_Opex'!K9</f>
        <v>#DIV/0!</v>
      </c>
      <c r="L26" s="287" t="e">
        <f>'4_4_Opex'!L9</f>
        <v>#DIV/0!</v>
      </c>
      <c r="M26" s="287" t="e">
        <f>'4_4_Opex'!M9</f>
        <v>#DIV/0!</v>
      </c>
      <c r="N26" s="287" t="e">
        <f>'4_4_Opex'!N9</f>
        <v>#DIV/0!</v>
      </c>
      <c r="O26" s="287" t="e">
        <f>'4_4_Opex'!O9</f>
        <v>#DIV/0!</v>
      </c>
      <c r="P26" s="287" t="e">
        <f>'4_4_Opex'!P9</f>
        <v>#DIV/0!</v>
      </c>
      <c r="Q26" s="287" t="e">
        <f>'4_4_Opex'!Q9</f>
        <v>#DIV/0!</v>
      </c>
      <c r="R26" s="287" t="e">
        <f>'4_4_Opex'!R9</f>
        <v>#DIV/0!</v>
      </c>
      <c r="S26" s="287" t="e">
        <f>'4_4_Opex'!S9</f>
        <v>#DIV/0!</v>
      </c>
      <c r="T26" s="287" t="e">
        <f>'4_4_Opex'!T9</f>
        <v>#DIV/0!</v>
      </c>
      <c r="U26" s="287" t="e">
        <f>'4_4_Opex'!U9</f>
        <v>#DIV/0!</v>
      </c>
    </row>
    <row r="27" spans="3:21" ht="12.75" customHeight="1" x14ac:dyDescent="0.25">
      <c r="C27" s="51" t="s">
        <v>429</v>
      </c>
      <c r="G27" s="287" t="e">
        <f>'4_4_Opex'!G10</f>
        <v>#DIV/0!</v>
      </c>
      <c r="H27" s="287" t="e">
        <f>'4_4_Opex'!H10</f>
        <v>#DIV/0!</v>
      </c>
      <c r="I27" s="287" t="e">
        <f>'4_4_Opex'!I10</f>
        <v>#DIV/0!</v>
      </c>
      <c r="J27" s="287" t="e">
        <f>'4_4_Opex'!J10</f>
        <v>#DIV/0!</v>
      </c>
      <c r="K27" s="287" t="e">
        <f>'4_4_Opex'!K10</f>
        <v>#DIV/0!</v>
      </c>
      <c r="L27" s="287" t="e">
        <f>'4_4_Opex'!L10</f>
        <v>#DIV/0!</v>
      </c>
      <c r="M27" s="287" t="e">
        <f>'4_4_Opex'!M10</f>
        <v>#DIV/0!</v>
      </c>
      <c r="N27" s="287" t="e">
        <f>'4_4_Opex'!N10</f>
        <v>#DIV/0!</v>
      </c>
      <c r="O27" s="287" t="e">
        <f>'4_4_Opex'!O10</f>
        <v>#DIV/0!</v>
      </c>
      <c r="P27" s="287" t="e">
        <f>'4_4_Opex'!P10</f>
        <v>#DIV/0!</v>
      </c>
      <c r="Q27" s="287" t="e">
        <f>'4_4_Opex'!Q10</f>
        <v>#DIV/0!</v>
      </c>
      <c r="R27" s="287" t="e">
        <f>'4_4_Opex'!R10</f>
        <v>#DIV/0!</v>
      </c>
      <c r="S27" s="287" t="e">
        <f>'4_4_Opex'!S10</f>
        <v>#DIV/0!</v>
      </c>
      <c r="T27" s="287" t="e">
        <f>'4_4_Opex'!T10</f>
        <v>#DIV/0!</v>
      </c>
      <c r="U27" s="287" t="e">
        <f>'4_4_Opex'!U10</f>
        <v>#DIV/0!</v>
      </c>
    </row>
    <row r="28" spans="3:21" ht="12.75" customHeight="1" x14ac:dyDescent="0.25">
      <c r="C28" s="51" t="s">
        <v>430</v>
      </c>
      <c r="G28" s="287" t="e">
        <f>'4_4_Opex'!G11</f>
        <v>#DIV/0!</v>
      </c>
      <c r="H28" s="287" t="e">
        <f>'4_4_Opex'!H11</f>
        <v>#DIV/0!</v>
      </c>
      <c r="I28" s="287" t="e">
        <f>'4_4_Opex'!I11</f>
        <v>#DIV/0!</v>
      </c>
      <c r="J28" s="287" t="e">
        <f>'4_4_Opex'!J11</f>
        <v>#DIV/0!</v>
      </c>
      <c r="K28" s="287" t="e">
        <f>'4_4_Opex'!K11</f>
        <v>#DIV/0!</v>
      </c>
      <c r="L28" s="287" t="e">
        <f>'4_4_Opex'!L11</f>
        <v>#DIV/0!</v>
      </c>
      <c r="M28" s="287" t="e">
        <f>'4_4_Opex'!M11</f>
        <v>#DIV/0!</v>
      </c>
      <c r="N28" s="287" t="e">
        <f>'4_4_Opex'!N11</f>
        <v>#DIV/0!</v>
      </c>
      <c r="O28" s="287" t="e">
        <f>'4_4_Opex'!O11</f>
        <v>#DIV/0!</v>
      </c>
      <c r="P28" s="287" t="e">
        <f>'4_4_Opex'!P11</f>
        <v>#DIV/0!</v>
      </c>
      <c r="Q28" s="287" t="e">
        <f>'4_4_Opex'!Q11</f>
        <v>#DIV/0!</v>
      </c>
      <c r="R28" s="287" t="e">
        <f>'4_4_Opex'!R11</f>
        <v>#DIV/0!</v>
      </c>
      <c r="S28" s="287" t="e">
        <f>'4_4_Opex'!S11</f>
        <v>#DIV/0!</v>
      </c>
      <c r="T28" s="287" t="e">
        <f>'4_4_Opex'!T11</f>
        <v>#DIV/0!</v>
      </c>
      <c r="U28" s="287" t="e">
        <f>'4_4_Opex'!U11</f>
        <v>#DIV/0!</v>
      </c>
    </row>
    <row r="29" spans="3:21" ht="12.75" customHeight="1" x14ac:dyDescent="0.25">
      <c r="C29" s="51" t="s">
        <v>431</v>
      </c>
      <c r="G29" s="287" t="e">
        <f>'4_4_Opex'!G12</f>
        <v>#DIV/0!</v>
      </c>
      <c r="H29" s="287" t="e">
        <f>'4_4_Opex'!H12</f>
        <v>#DIV/0!</v>
      </c>
      <c r="I29" s="287" t="e">
        <f>'4_4_Opex'!I12</f>
        <v>#DIV/0!</v>
      </c>
      <c r="J29" s="287" t="e">
        <f>'4_4_Opex'!J12</f>
        <v>#DIV/0!</v>
      </c>
      <c r="K29" s="287" t="e">
        <f>'4_4_Opex'!K12</f>
        <v>#DIV/0!</v>
      </c>
      <c r="L29" s="287" t="e">
        <f>'4_4_Opex'!L12</f>
        <v>#DIV/0!</v>
      </c>
      <c r="M29" s="287" t="e">
        <f>'4_4_Opex'!M12</f>
        <v>#DIV/0!</v>
      </c>
      <c r="N29" s="287" t="e">
        <f>'4_4_Opex'!N12</f>
        <v>#DIV/0!</v>
      </c>
      <c r="O29" s="287" t="e">
        <f>'4_4_Opex'!O12</f>
        <v>#DIV/0!</v>
      </c>
      <c r="P29" s="287" t="e">
        <f>'4_4_Opex'!P12</f>
        <v>#DIV/0!</v>
      </c>
      <c r="Q29" s="287" t="e">
        <f>'4_4_Opex'!Q12</f>
        <v>#DIV/0!</v>
      </c>
      <c r="R29" s="287" t="e">
        <f>'4_4_Opex'!R12</f>
        <v>#DIV/0!</v>
      </c>
      <c r="S29" s="287" t="e">
        <f>'4_4_Opex'!S12</f>
        <v>#DIV/0!</v>
      </c>
      <c r="T29" s="287" t="e">
        <f>'4_4_Opex'!T12</f>
        <v>#DIV/0!</v>
      </c>
      <c r="U29" s="287" t="e">
        <f>'4_4_Opex'!U12</f>
        <v>#DIV/0!</v>
      </c>
    </row>
    <row r="30" spans="3:21" ht="12.75" customHeight="1" x14ac:dyDescent="0.25">
      <c r="C30" s="51" t="s">
        <v>108</v>
      </c>
      <c r="G30" s="287" t="e">
        <f>'4_4_Opex'!G13</f>
        <v>#DIV/0!</v>
      </c>
      <c r="H30" s="287" t="e">
        <f>'4_4_Opex'!H13</f>
        <v>#DIV/0!</v>
      </c>
      <c r="I30" s="287" t="e">
        <f>'4_4_Opex'!I13</f>
        <v>#DIV/0!</v>
      </c>
      <c r="J30" s="287" t="e">
        <f>'4_4_Opex'!J13</f>
        <v>#DIV/0!</v>
      </c>
      <c r="K30" s="287" t="e">
        <f>'4_4_Opex'!K13</f>
        <v>#DIV/0!</v>
      </c>
      <c r="L30" s="287" t="e">
        <f>'4_4_Opex'!L13</f>
        <v>#DIV/0!</v>
      </c>
      <c r="M30" s="287" t="e">
        <f>'4_4_Opex'!M13</f>
        <v>#DIV/0!</v>
      </c>
      <c r="N30" s="287" t="e">
        <f>'4_4_Opex'!N13</f>
        <v>#DIV/0!</v>
      </c>
      <c r="O30" s="287" t="e">
        <f>'4_4_Opex'!O13</f>
        <v>#DIV/0!</v>
      </c>
      <c r="P30" s="287" t="e">
        <f>'4_4_Opex'!P13</f>
        <v>#DIV/0!</v>
      </c>
      <c r="Q30" s="287" t="e">
        <f>'4_4_Opex'!Q13</f>
        <v>#DIV/0!</v>
      </c>
      <c r="R30" s="287" t="e">
        <f>'4_4_Opex'!R13</f>
        <v>#DIV/0!</v>
      </c>
      <c r="S30" s="287" t="e">
        <f>'4_4_Opex'!S13</f>
        <v>#DIV/0!</v>
      </c>
      <c r="T30" s="287" t="e">
        <f>'4_4_Opex'!T13</f>
        <v>#DIV/0!</v>
      </c>
      <c r="U30" s="287" t="e">
        <f>'4_4_Opex'!U13</f>
        <v>#DIV/0!</v>
      </c>
    </row>
    <row r="31" spans="3:21" ht="12.75" customHeight="1" x14ac:dyDescent="0.3">
      <c r="C31" s="74" t="s">
        <v>432</v>
      </c>
      <c r="D31" s="26"/>
      <c r="E31" s="26"/>
      <c r="F31" s="26"/>
      <c r="G31" s="287">
        <f>'4_4_Opex'!G14</f>
        <v>0</v>
      </c>
      <c r="H31" s="287">
        <f>'4_4_Opex'!H14</f>
        <v>0</v>
      </c>
      <c r="I31" s="287">
        <f>'4_4_Opex'!I14</f>
        <v>0</v>
      </c>
      <c r="J31" s="287">
        <f>'4_4_Opex'!J14</f>
        <v>0</v>
      </c>
      <c r="K31" s="287">
        <f>'4_4_Opex'!K14</f>
        <v>0</v>
      </c>
      <c r="L31" s="287">
        <f>'4_4_Opex'!L14</f>
        <v>0</v>
      </c>
      <c r="M31" s="287">
        <f>'4_4_Opex'!M14</f>
        <v>0</v>
      </c>
      <c r="N31" s="287">
        <f>'4_4_Opex'!N14</f>
        <v>0</v>
      </c>
      <c r="O31" s="287">
        <f>'4_4_Opex'!O14</f>
        <v>0</v>
      </c>
      <c r="P31" s="287">
        <f>'4_4_Opex'!P14</f>
        <v>0</v>
      </c>
      <c r="Q31" s="287">
        <f>'4_4_Opex'!Q14</f>
        <v>0</v>
      </c>
      <c r="R31" s="287">
        <f>'4_4_Opex'!R14</f>
        <v>0</v>
      </c>
      <c r="S31" s="287">
        <f>'4_4_Opex'!S14</f>
        <v>0</v>
      </c>
      <c r="T31" s="287">
        <f>'4_4_Opex'!T14</f>
        <v>0</v>
      </c>
      <c r="U31" s="287">
        <f>'4_4_Opex'!U14</f>
        <v>0</v>
      </c>
    </row>
    <row r="32" spans="3:21" ht="12.75" customHeight="1" x14ac:dyDescent="0.3">
      <c r="C32" s="98" t="s">
        <v>284</v>
      </c>
      <c r="D32" s="99"/>
      <c r="E32" s="99"/>
      <c r="F32" s="99"/>
      <c r="G32" s="294" t="e">
        <f>SUM(G25:G31)</f>
        <v>#DIV/0!</v>
      </c>
      <c r="H32" s="294" t="e">
        <f t="shared" ref="H32:T32" si="3">SUM(H25:H31)</f>
        <v>#DIV/0!</v>
      </c>
      <c r="I32" s="294" t="e">
        <f t="shared" si="3"/>
        <v>#DIV/0!</v>
      </c>
      <c r="J32" s="294" t="e">
        <f t="shared" si="3"/>
        <v>#DIV/0!</v>
      </c>
      <c r="K32" s="294" t="e">
        <f t="shared" si="3"/>
        <v>#DIV/0!</v>
      </c>
      <c r="L32" s="294" t="e">
        <f t="shared" si="3"/>
        <v>#DIV/0!</v>
      </c>
      <c r="M32" s="294" t="e">
        <f t="shared" si="3"/>
        <v>#DIV/0!</v>
      </c>
      <c r="N32" s="294" t="e">
        <f t="shared" si="3"/>
        <v>#DIV/0!</v>
      </c>
      <c r="O32" s="294" t="e">
        <f t="shared" si="3"/>
        <v>#DIV/0!</v>
      </c>
      <c r="P32" s="294" t="e">
        <f t="shared" si="3"/>
        <v>#DIV/0!</v>
      </c>
      <c r="Q32" s="294" t="e">
        <f t="shared" si="3"/>
        <v>#DIV/0!</v>
      </c>
      <c r="R32" s="294" t="e">
        <f t="shared" si="3"/>
        <v>#DIV/0!</v>
      </c>
      <c r="S32" s="294" t="e">
        <f t="shared" si="3"/>
        <v>#DIV/0!</v>
      </c>
      <c r="T32" s="294" t="e">
        <f t="shared" si="3"/>
        <v>#DIV/0!</v>
      </c>
      <c r="U32" s="294" t="e">
        <f>SUM(U25:U31)</f>
        <v>#DIV/0!</v>
      </c>
    </row>
    <row r="33" spans="3:23" ht="12.75" customHeight="1" x14ac:dyDescent="0.25">
      <c r="G33" s="285"/>
      <c r="H33" s="285"/>
      <c r="I33" s="285"/>
      <c r="J33" s="285"/>
      <c r="K33" s="285"/>
      <c r="L33" s="285"/>
      <c r="M33" s="285"/>
      <c r="N33" s="285"/>
      <c r="O33" s="285"/>
      <c r="P33" s="285"/>
      <c r="Q33" s="285"/>
      <c r="R33" s="285"/>
      <c r="S33" s="285"/>
      <c r="T33" s="285"/>
      <c r="U33" s="285"/>
    </row>
    <row r="34" spans="3:23" ht="12.75" customHeight="1" x14ac:dyDescent="0.25">
      <c r="G34" s="285"/>
      <c r="H34" s="285"/>
      <c r="I34" s="285"/>
      <c r="J34" s="285"/>
      <c r="K34" s="285"/>
      <c r="L34" s="285"/>
      <c r="M34" s="285"/>
      <c r="N34" s="285"/>
      <c r="O34" s="285"/>
      <c r="P34" s="285"/>
      <c r="Q34" s="285"/>
      <c r="R34" s="285"/>
      <c r="S34" s="285"/>
      <c r="T34" s="285"/>
      <c r="U34" s="285"/>
    </row>
    <row r="35" spans="3:23" ht="12.75" customHeight="1" x14ac:dyDescent="0.3">
      <c r="C35" s="73" t="s">
        <v>285</v>
      </c>
      <c r="D35" s="159">
        <v>398.74</v>
      </c>
      <c r="E35" s="9" t="s">
        <v>286</v>
      </c>
      <c r="F35" s="9" t="s">
        <v>438</v>
      </c>
      <c r="G35" s="316">
        <f>IFERROR(G32/'4_2_Activity'!G31,0)</f>
        <v>0</v>
      </c>
      <c r="H35" s="316">
        <f>IFERROR(H32/'4_2_Activity'!H31,0)</f>
        <v>0</v>
      </c>
      <c r="I35" s="316">
        <f>IFERROR(I32/'4_2_Activity'!I31,0)</f>
        <v>0</v>
      </c>
      <c r="J35" s="316">
        <f>IFERROR(J32/'4_2_Activity'!J31,0)</f>
        <v>0</v>
      </c>
      <c r="K35" s="316">
        <f>IFERROR(K32/'4_2_Activity'!K31,0)</f>
        <v>0</v>
      </c>
      <c r="L35" s="316">
        <f>IFERROR(L32/'4_2_Activity'!L31,0)</f>
        <v>0</v>
      </c>
      <c r="M35" s="316">
        <f>IFERROR(M32/'4_2_Activity'!M31,0)</f>
        <v>0</v>
      </c>
      <c r="N35" s="316">
        <f>IFERROR(N32/'4_2_Activity'!N31,0)</f>
        <v>0</v>
      </c>
      <c r="O35" s="316">
        <f>IFERROR(O32/'4_2_Activity'!O31,0)</f>
        <v>0</v>
      </c>
      <c r="P35" s="316">
        <f>IFERROR(P32/'4_2_Activity'!P31,0)</f>
        <v>0</v>
      </c>
      <c r="Q35" s="316">
        <f>IFERROR(Q32/'4_2_Activity'!Q31,0)</f>
        <v>0</v>
      </c>
      <c r="R35" s="316">
        <f>IFERROR(R32/'4_2_Activity'!R31,0)</f>
        <v>0</v>
      </c>
      <c r="S35" s="316">
        <f>IFERROR(S32/'4_2_Activity'!S31,0)</f>
        <v>0</v>
      </c>
      <c r="T35" s="316">
        <f>IFERROR(T32/'4_2_Activity'!T31,0)</f>
        <v>0</v>
      </c>
      <c r="U35" s="316">
        <f>IFERROR(U32/'4_2_Activity'!U31,0)</f>
        <v>0</v>
      </c>
      <c r="V35" s="74"/>
      <c r="W35" s="74"/>
    </row>
    <row r="36" spans="3:23" ht="12.75" customHeight="1" x14ac:dyDescent="0.25">
      <c r="G36" s="285"/>
      <c r="H36" s="285"/>
      <c r="I36" s="285"/>
      <c r="J36" s="285"/>
      <c r="K36" s="285"/>
      <c r="L36" s="285"/>
      <c r="M36" s="285"/>
      <c r="N36" s="285"/>
      <c r="O36" s="285"/>
      <c r="P36" s="285"/>
      <c r="Q36" s="285"/>
      <c r="R36" s="285"/>
      <c r="S36" s="285"/>
      <c r="T36" s="285"/>
      <c r="U36" s="285"/>
    </row>
    <row r="37" spans="3:23" ht="12.75" customHeight="1" x14ac:dyDescent="0.25">
      <c r="G37" s="285"/>
      <c r="H37" s="285"/>
      <c r="I37" s="285"/>
      <c r="J37" s="285"/>
      <c r="K37" s="285"/>
      <c r="L37" s="285"/>
      <c r="M37" s="285"/>
      <c r="N37" s="285"/>
      <c r="O37" s="285"/>
      <c r="P37" s="285"/>
      <c r="Q37" s="285"/>
      <c r="R37" s="285"/>
      <c r="S37" s="285"/>
      <c r="T37" s="285"/>
      <c r="U37" s="285"/>
    </row>
    <row r="38" spans="3:23" ht="12.75" customHeight="1" x14ac:dyDescent="0.3">
      <c r="C38" s="98" t="s">
        <v>287</v>
      </c>
      <c r="D38" s="98"/>
      <c r="E38" s="98"/>
      <c r="F38" s="98"/>
      <c r="G38" s="294" t="e">
        <f t="shared" ref="G38:T38" si="4">G19-G32</f>
        <v>#DIV/0!</v>
      </c>
      <c r="H38" s="294" t="e">
        <f t="shared" si="4"/>
        <v>#DIV/0!</v>
      </c>
      <c r="I38" s="294" t="e">
        <f t="shared" si="4"/>
        <v>#DIV/0!</v>
      </c>
      <c r="J38" s="294" t="e">
        <f t="shared" si="4"/>
        <v>#DIV/0!</v>
      </c>
      <c r="K38" s="294" t="e">
        <f t="shared" si="4"/>
        <v>#DIV/0!</v>
      </c>
      <c r="L38" s="294" t="e">
        <f t="shared" si="4"/>
        <v>#DIV/0!</v>
      </c>
      <c r="M38" s="294" t="e">
        <f t="shared" si="4"/>
        <v>#DIV/0!</v>
      </c>
      <c r="N38" s="294" t="e">
        <f t="shared" si="4"/>
        <v>#DIV/0!</v>
      </c>
      <c r="O38" s="294" t="e">
        <f t="shared" si="4"/>
        <v>#DIV/0!</v>
      </c>
      <c r="P38" s="294" t="e">
        <f t="shared" si="4"/>
        <v>#DIV/0!</v>
      </c>
      <c r="Q38" s="294" t="e">
        <f t="shared" si="4"/>
        <v>#DIV/0!</v>
      </c>
      <c r="R38" s="294" t="e">
        <f t="shared" si="4"/>
        <v>#DIV/0!</v>
      </c>
      <c r="S38" s="294" t="e">
        <f t="shared" si="4"/>
        <v>#DIV/0!</v>
      </c>
      <c r="T38" s="294" t="e">
        <f t="shared" si="4"/>
        <v>#DIV/0!</v>
      </c>
      <c r="U38" s="294" t="e">
        <f>U19-U32</f>
        <v>#DIV/0!</v>
      </c>
    </row>
    <row r="39" spans="3:23" ht="12.75" customHeight="1" x14ac:dyDescent="0.3">
      <c r="C39" s="73"/>
      <c r="D39" s="74"/>
      <c r="E39" s="74"/>
      <c r="F39" s="74"/>
      <c r="G39" s="74"/>
      <c r="H39" s="74"/>
      <c r="M39" s="74"/>
      <c r="N39" s="74"/>
      <c r="O39" s="74"/>
      <c r="P39" s="74"/>
      <c r="Q39" s="74"/>
      <c r="R39" s="74"/>
      <c r="S39" s="74"/>
      <c r="T39" s="74"/>
      <c r="U39" s="74"/>
      <c r="V39" s="74"/>
      <c r="W39" s="74"/>
    </row>
    <row r="40" spans="3:23" s="81" customFormat="1" ht="12.75" customHeight="1" thickBot="1" x14ac:dyDescent="0.35">
      <c r="C40" s="82" t="s">
        <v>288</v>
      </c>
      <c r="D40" s="82"/>
      <c r="E40" s="82"/>
      <c r="F40" s="82"/>
      <c r="G40" s="83">
        <f t="shared" ref="G40:S40" si="5">IFERROR(G38/G19,0)</f>
        <v>0</v>
      </c>
      <c r="H40" s="83">
        <f t="shared" si="5"/>
        <v>0</v>
      </c>
      <c r="I40" s="83">
        <f t="shared" si="5"/>
        <v>0</v>
      </c>
      <c r="J40" s="83">
        <f t="shared" si="5"/>
        <v>0</v>
      </c>
      <c r="K40" s="83">
        <f t="shared" si="5"/>
        <v>0</v>
      </c>
      <c r="L40" s="83">
        <f t="shared" si="5"/>
        <v>0</v>
      </c>
      <c r="M40" s="83">
        <f t="shared" si="5"/>
        <v>0</v>
      </c>
      <c r="N40" s="83">
        <f t="shared" si="5"/>
        <v>0</v>
      </c>
      <c r="O40" s="83">
        <f t="shared" si="5"/>
        <v>0</v>
      </c>
      <c r="P40" s="83">
        <f t="shared" si="5"/>
        <v>0</v>
      </c>
      <c r="Q40" s="83">
        <f t="shared" si="5"/>
        <v>0</v>
      </c>
      <c r="R40" s="83">
        <f t="shared" si="5"/>
        <v>0</v>
      </c>
      <c r="S40" s="83">
        <f t="shared" si="5"/>
        <v>0</v>
      </c>
      <c r="T40" s="83">
        <f>IFERROR(T38/T19,0)</f>
        <v>0</v>
      </c>
      <c r="U40" s="83">
        <f>IFERROR(U38/U19,0)</f>
        <v>0</v>
      </c>
    </row>
  </sheetData>
  <phoneticPr fontId="47" type="noConversion"/>
  <hyperlinks>
    <hyperlink ref="H2" location="'0_Control'!A1" display="Return to Contents Page" xr:uid="{8B81D8FA-530E-4A19-BDE5-D955802083B4}"/>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25990EE1-A430-44BF-BDDC-24FE3D61F7A5}">
            <xm:f>COLUMNS($G1048559:G1048559) &lt;= '2_Capital Cost of Project'!$D$9</xm:f>
            <x14:dxf>
              <fill>
                <patternFill patternType="lightDown">
                  <bgColor theme="0"/>
                </patternFill>
              </fill>
            </x14:dxf>
          </x14:cfRule>
          <xm:sqref>G9:U11 G14:U16 G25:U31 G35:U35 G38:U38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48BB-AEED-421C-AC23-D7B94AAECEF4}">
  <sheetPr>
    <tabColor theme="4" tint="0.79998168889431442"/>
  </sheetPr>
  <dimension ref="A1:U31"/>
  <sheetViews>
    <sheetView zoomScale="85" zoomScaleNormal="85" workbookViewId="0">
      <selection activeCell="H2" sqref="H2"/>
    </sheetView>
  </sheetViews>
  <sheetFormatPr defaultColWidth="9.1796875" defaultRowHeight="12.75" customHeight="1" x14ac:dyDescent="0.25"/>
  <cols>
    <col min="1" max="2" width="3.26953125" customWidth="1"/>
    <col min="3" max="3" width="46.26953125" customWidth="1"/>
    <col min="4" max="21" width="12.7265625" customWidth="1"/>
  </cols>
  <sheetData>
    <row r="1" spans="1:21" s="19" customFormat="1" ht="20" x14ac:dyDescent="0.4">
      <c r="A1" s="40" t="s">
        <v>261</v>
      </c>
      <c r="B1" s="40"/>
      <c r="C1" s="40"/>
      <c r="D1" s="40"/>
      <c r="E1" s="40"/>
      <c r="F1" s="40"/>
      <c r="G1" s="40"/>
      <c r="H1" s="40"/>
      <c r="I1" s="40"/>
      <c r="J1" s="40"/>
      <c r="K1" s="40"/>
      <c r="L1" s="40"/>
      <c r="M1" s="40"/>
      <c r="N1" s="40"/>
      <c r="O1" s="40"/>
      <c r="P1" s="40"/>
      <c r="Q1" s="40"/>
      <c r="R1" s="40"/>
      <c r="S1" s="40"/>
      <c r="T1" s="40"/>
      <c r="U1" s="40"/>
    </row>
    <row r="2" spans="1:21"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row>
    <row r="3" spans="1:21"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row>
    <row r="5" spans="1:21" ht="23" thickBot="1" x14ac:dyDescent="0.5">
      <c r="C5" s="1" t="s">
        <v>262</v>
      </c>
      <c r="D5" s="1"/>
      <c r="E5" s="1"/>
      <c r="F5" s="1"/>
    </row>
    <row r="6" spans="1:21" ht="12.75" customHeight="1" x14ac:dyDescent="0.4">
      <c r="C6" s="42"/>
    </row>
    <row r="7" spans="1:21" ht="12.75" customHeight="1" x14ac:dyDescent="0.25">
      <c r="C7" t="s">
        <v>620</v>
      </c>
      <c r="G7" t="str">
        <f>IF(G$9&lt;='2_Capital Cost of Project'!$D$9,"",G$9-'2_Capital Cost of Project'!$D$9)</f>
        <v/>
      </c>
      <c r="H7" t="str">
        <f>IF(H$9&lt;='2_Capital Cost of Project'!$D$9,"",H$9-'2_Capital Cost of Project'!$D$9)</f>
        <v/>
      </c>
      <c r="I7" t="str">
        <f>IF(I$9&lt;='2_Capital Cost of Project'!$D$9,"",I$9-'2_Capital Cost of Project'!$D$9)</f>
        <v/>
      </c>
      <c r="J7" t="str">
        <f>IF(J$9&lt;='2_Capital Cost of Project'!$D$9,"",J$9-'2_Capital Cost of Project'!$D$9)</f>
        <v/>
      </c>
      <c r="K7">
        <f>IF(K$9&lt;='2_Capital Cost of Project'!$D$9,"",K$9-'2_Capital Cost of Project'!$D$9)</f>
        <v>1</v>
      </c>
      <c r="L7">
        <f>IF(L$9&lt;='2_Capital Cost of Project'!$D$9,"",L$9-'2_Capital Cost of Project'!$D$9)</f>
        <v>2</v>
      </c>
      <c r="M7">
        <f>IF(M$9&lt;='2_Capital Cost of Project'!$D$9,"",M$9-'2_Capital Cost of Project'!$D$9)</f>
        <v>3</v>
      </c>
      <c r="N7">
        <f>IF(N$9&lt;='2_Capital Cost of Project'!$D$9,"",N$9-'2_Capital Cost of Project'!$D$9)</f>
        <v>4</v>
      </c>
      <c r="O7">
        <f>IF(O$9&lt;='2_Capital Cost of Project'!$D$9,"",O$9-'2_Capital Cost of Project'!$D$9)</f>
        <v>5</v>
      </c>
      <c r="P7">
        <f>IF(P$9&lt;='2_Capital Cost of Project'!$D$9,"",P$9-'2_Capital Cost of Project'!$D$9)</f>
        <v>6</v>
      </c>
      <c r="Q7">
        <f>IF(Q$9&lt;='2_Capital Cost of Project'!$D$9,"",Q$9-'2_Capital Cost of Project'!$D$9)</f>
        <v>7</v>
      </c>
      <c r="R7">
        <f>IF(R$9&lt;='2_Capital Cost of Project'!$D$9,"",R$9-'2_Capital Cost of Project'!$D$9)</f>
        <v>8</v>
      </c>
      <c r="S7">
        <f>IF(S$9&lt;='2_Capital Cost of Project'!$D$9,"",S$9-'2_Capital Cost of Project'!$D$9)</f>
        <v>9</v>
      </c>
      <c r="T7">
        <f>IF(T$9&lt;='2_Capital Cost of Project'!$D$9,"",T$9-'2_Capital Cost of Project'!$D$9)</f>
        <v>10</v>
      </c>
      <c r="U7">
        <f>IF(U$9&lt;='2_Capital Cost of Project'!$D$9,"",U$9-'2_Capital Cost of Project'!$D$9)</f>
        <v>11</v>
      </c>
    </row>
    <row r="9" spans="1:21" ht="13.5" thickBot="1" x14ac:dyDescent="0.35">
      <c r="C9" s="121"/>
      <c r="D9" s="121"/>
      <c r="E9" s="121"/>
      <c r="F9" s="121"/>
      <c r="G9" s="281">
        <v>1</v>
      </c>
      <c r="H9" s="281">
        <v>2</v>
      </c>
      <c r="I9" s="281">
        <v>3</v>
      </c>
      <c r="J9" s="281">
        <v>4</v>
      </c>
      <c r="K9" s="281">
        <v>5</v>
      </c>
      <c r="L9" s="281">
        <v>6</v>
      </c>
      <c r="M9" s="281">
        <v>7</v>
      </c>
      <c r="N9" s="281">
        <v>8</v>
      </c>
      <c r="O9" s="281">
        <v>9</v>
      </c>
      <c r="P9" s="281">
        <v>10</v>
      </c>
      <c r="Q9" s="281">
        <v>11</v>
      </c>
      <c r="R9" s="281">
        <v>12</v>
      </c>
      <c r="S9" s="281">
        <v>13</v>
      </c>
      <c r="T9" s="281">
        <v>14</v>
      </c>
      <c r="U9" s="281">
        <v>15</v>
      </c>
    </row>
    <row r="10" spans="1:21" ht="13" x14ac:dyDescent="0.3">
      <c r="C10" s="125" t="s">
        <v>202</v>
      </c>
      <c r="D10" s="122"/>
      <c r="E10" s="137"/>
      <c r="F10" s="243" t="s">
        <v>79</v>
      </c>
      <c r="G10" s="56" t="s">
        <v>187</v>
      </c>
      <c r="H10" s="56" t="s">
        <v>188</v>
      </c>
      <c r="I10" s="56" t="s">
        <v>189</v>
      </c>
      <c r="J10" s="56" t="s">
        <v>190</v>
      </c>
      <c r="K10" s="56" t="s">
        <v>191</v>
      </c>
      <c r="L10" s="56" t="s">
        <v>192</v>
      </c>
      <c r="M10" s="56" t="s">
        <v>193</v>
      </c>
      <c r="N10" s="56" t="s">
        <v>194</v>
      </c>
      <c r="O10" s="56" t="s">
        <v>195</v>
      </c>
      <c r="P10" s="56" t="s">
        <v>196</v>
      </c>
      <c r="Q10" s="56" t="s">
        <v>197</v>
      </c>
      <c r="R10" s="56" t="s">
        <v>198</v>
      </c>
      <c r="S10" s="56" t="s">
        <v>199</v>
      </c>
      <c r="T10" s="56" t="s">
        <v>200</v>
      </c>
      <c r="U10" s="56" t="s">
        <v>201</v>
      </c>
    </row>
    <row r="11" spans="1:21" ht="13" x14ac:dyDescent="0.3">
      <c r="C11" s="138" t="s">
        <v>177</v>
      </c>
      <c r="D11" s="119"/>
      <c r="E11" s="119"/>
      <c r="F11" s="119"/>
      <c r="G11" s="119"/>
      <c r="H11" s="119"/>
      <c r="I11" s="119"/>
      <c r="J11" s="119"/>
      <c r="K11" s="119"/>
      <c r="L11" s="119"/>
      <c r="M11" s="119"/>
      <c r="N11" s="119"/>
      <c r="O11" s="119"/>
      <c r="P11" s="119"/>
      <c r="Q11" s="119"/>
      <c r="R11" s="119"/>
      <c r="S11" s="119"/>
      <c r="T11" s="119"/>
      <c r="U11" s="119"/>
    </row>
    <row r="12" spans="1:21" ht="13" x14ac:dyDescent="0.3">
      <c r="C12" s="51" t="s">
        <v>178</v>
      </c>
      <c r="D12" s="50"/>
      <c r="E12" s="50"/>
      <c r="F12" s="244" t="s">
        <v>590</v>
      </c>
      <c r="G12" s="282">
        <f>IF(G$7="",0,'1_Assumptions'!$E$8)</f>
        <v>0</v>
      </c>
      <c r="H12" s="282">
        <f>IF(H$7="",0,'1_Assumptions'!$E$8)</f>
        <v>0</v>
      </c>
      <c r="I12" s="282">
        <f>IF(I$7="",0,'1_Assumptions'!$E$8)</f>
        <v>0</v>
      </c>
      <c r="J12" s="282">
        <f>IF(J$7="",0,'1_Assumptions'!$E$8)</f>
        <v>0</v>
      </c>
      <c r="K12" s="282">
        <f>IF(K$7="",0,'1_Assumptions'!$E$8)</f>
        <v>0</v>
      </c>
      <c r="L12" s="282">
        <f>IF(L$7="",0,'1_Assumptions'!$E$8)</f>
        <v>0</v>
      </c>
      <c r="M12" s="282">
        <f>IF(M$7="",0,'1_Assumptions'!$E$8)</f>
        <v>0</v>
      </c>
      <c r="N12" s="282">
        <f>IF(N$7="",0,'1_Assumptions'!$E$8)</f>
        <v>0</v>
      </c>
      <c r="O12" s="282">
        <f>IF(O$7="",0,'1_Assumptions'!$E$8)</f>
        <v>0</v>
      </c>
      <c r="P12" s="282">
        <f>IF(P$7="",0,'1_Assumptions'!$E$8)</f>
        <v>0</v>
      </c>
      <c r="Q12" s="282">
        <f>IF(Q$7="",0,'1_Assumptions'!$E$8)</f>
        <v>0</v>
      </c>
      <c r="R12" s="282">
        <f>IF(R$7="",0,'1_Assumptions'!$E$8)</f>
        <v>0</v>
      </c>
      <c r="S12" s="282">
        <f>IF(S$7="",0,'1_Assumptions'!$E$8)</f>
        <v>0</v>
      </c>
      <c r="T12" s="282">
        <f>IF(T$7="",0,'1_Assumptions'!$E$8)</f>
        <v>0</v>
      </c>
      <c r="U12" s="282">
        <f>IF(U$7="",0,'1_Assumptions'!$E$8)</f>
        <v>0</v>
      </c>
    </row>
    <row r="13" spans="1:21" ht="13" x14ac:dyDescent="0.3">
      <c r="E13" s="50"/>
      <c r="F13" s="50"/>
    </row>
    <row r="14" spans="1:21" ht="13" x14ac:dyDescent="0.3">
      <c r="A14" s="52"/>
      <c r="C14" s="51" t="s">
        <v>361</v>
      </c>
      <c r="D14" s="50"/>
      <c r="E14" s="50"/>
      <c r="F14" s="50"/>
      <c r="G14" s="143">
        <f>IF(G$7="",
0,
IF(G$7=1,50%,
IF(G$7=2,75%,95%)))</f>
        <v>0</v>
      </c>
      <c r="H14" s="143">
        <f t="shared" ref="H14:U14" si="0">IF(H$7="",
0,
IF(H$7=1,50%,
IF(H$7=2,75%,95%)))</f>
        <v>0</v>
      </c>
      <c r="I14" s="143">
        <f t="shared" si="0"/>
        <v>0</v>
      </c>
      <c r="J14" s="143">
        <f t="shared" si="0"/>
        <v>0</v>
      </c>
      <c r="K14" s="143">
        <f t="shared" si="0"/>
        <v>0.5</v>
      </c>
      <c r="L14" s="143">
        <f t="shared" si="0"/>
        <v>0.75</v>
      </c>
      <c r="M14" s="143">
        <f t="shared" si="0"/>
        <v>0.95</v>
      </c>
      <c r="N14" s="143">
        <f t="shared" si="0"/>
        <v>0.95</v>
      </c>
      <c r="O14" s="143">
        <f t="shared" si="0"/>
        <v>0.95</v>
      </c>
      <c r="P14" s="143">
        <f t="shared" si="0"/>
        <v>0.95</v>
      </c>
      <c r="Q14" s="143">
        <f t="shared" si="0"/>
        <v>0.95</v>
      </c>
      <c r="R14" s="143">
        <f t="shared" si="0"/>
        <v>0.95</v>
      </c>
      <c r="S14" s="143">
        <f t="shared" si="0"/>
        <v>0.95</v>
      </c>
      <c r="T14" s="143">
        <f t="shared" si="0"/>
        <v>0.95</v>
      </c>
      <c r="U14" s="143">
        <f t="shared" si="0"/>
        <v>0.95</v>
      </c>
    </row>
    <row r="15" spans="1:21" ht="13" x14ac:dyDescent="0.3">
      <c r="A15" s="52"/>
      <c r="C15" s="51" t="s">
        <v>179</v>
      </c>
      <c r="D15" s="50"/>
      <c r="E15" s="50"/>
      <c r="F15" s="244" t="s">
        <v>590</v>
      </c>
      <c r="G15" s="283">
        <f>G12*$D$14*G14</f>
        <v>0</v>
      </c>
      <c r="H15" s="283">
        <f t="shared" ref="H15" si="1">H12*$D$14*H14</f>
        <v>0</v>
      </c>
      <c r="I15" s="283">
        <f>I12*I14</f>
        <v>0</v>
      </c>
      <c r="J15" s="283">
        <f t="shared" ref="J15:K15" si="2">J12*J14</f>
        <v>0</v>
      </c>
      <c r="K15" s="283">
        <f t="shared" si="2"/>
        <v>0</v>
      </c>
      <c r="L15" s="283">
        <f>L12*L14</f>
        <v>0</v>
      </c>
      <c r="M15" s="283">
        <f t="shared" ref="M15:U15" si="3">M12*M14</f>
        <v>0</v>
      </c>
      <c r="N15" s="283">
        <f t="shared" si="3"/>
        <v>0</v>
      </c>
      <c r="O15" s="283">
        <f t="shared" si="3"/>
        <v>0</v>
      </c>
      <c r="P15" s="283">
        <f t="shared" si="3"/>
        <v>0</v>
      </c>
      <c r="Q15" s="283">
        <f t="shared" si="3"/>
        <v>0</v>
      </c>
      <c r="R15" s="283">
        <f t="shared" si="3"/>
        <v>0</v>
      </c>
      <c r="S15" s="283">
        <f t="shared" si="3"/>
        <v>0</v>
      </c>
      <c r="T15" s="283">
        <f t="shared" si="3"/>
        <v>0</v>
      </c>
      <c r="U15" s="283">
        <f t="shared" si="3"/>
        <v>0</v>
      </c>
    </row>
    <row r="16" spans="1:21" s="26" customFormat="1" ht="13" x14ac:dyDescent="0.3">
      <c r="A16" s="52"/>
      <c r="C16"/>
      <c r="D16"/>
      <c r="E16"/>
      <c r="F16"/>
      <c r="G16" s="53"/>
      <c r="H16" s="53"/>
      <c r="I16" s="53"/>
      <c r="J16"/>
      <c r="K16"/>
      <c r="L16"/>
      <c r="M16"/>
      <c r="N16"/>
      <c r="O16"/>
      <c r="P16"/>
      <c r="Q16"/>
      <c r="R16"/>
      <c r="S16"/>
      <c r="T16"/>
      <c r="U16"/>
    </row>
    <row r="17" spans="1:21" s="26" customFormat="1" ht="13" x14ac:dyDescent="0.3">
      <c r="A17" s="52"/>
      <c r="C17" s="138" t="s">
        <v>185</v>
      </c>
      <c r="D17" s="119"/>
      <c r="E17" s="119"/>
      <c r="F17" s="119"/>
      <c r="G17" s="139"/>
      <c r="H17" s="139"/>
      <c r="I17" s="139"/>
      <c r="J17" s="119"/>
      <c r="K17" s="119"/>
      <c r="L17" s="119"/>
      <c r="M17" s="119"/>
      <c r="N17" s="119"/>
      <c r="O17" s="119"/>
      <c r="P17" s="119"/>
      <c r="Q17" s="119"/>
      <c r="R17" s="119"/>
      <c r="S17" s="119"/>
      <c r="T17" s="119"/>
      <c r="U17" s="119"/>
    </row>
    <row r="18" spans="1:21" ht="13" x14ac:dyDescent="0.3">
      <c r="B18" s="51"/>
      <c r="C18" s="26" t="s">
        <v>180</v>
      </c>
      <c r="D18" s="26"/>
      <c r="E18" s="26"/>
      <c r="F18" s="245" t="s">
        <v>591</v>
      </c>
      <c r="G18" s="283">
        <f>E21</f>
        <v>0</v>
      </c>
      <c r="H18" s="283" t="e">
        <f>G21</f>
        <v>#DIV/0!</v>
      </c>
      <c r="I18" s="283" t="e">
        <f>H21</f>
        <v>#DIV/0!</v>
      </c>
      <c r="J18" s="283" t="e">
        <f>I21</f>
        <v>#DIV/0!</v>
      </c>
      <c r="K18" s="283" t="e">
        <f>J21</f>
        <v>#DIV/0!</v>
      </c>
      <c r="L18" s="283" t="e">
        <f>K21</f>
        <v>#DIV/0!</v>
      </c>
      <c r="M18" s="283" t="e">
        <f t="shared" ref="M18:U18" si="4">L21</f>
        <v>#DIV/0!</v>
      </c>
      <c r="N18" s="283" t="e">
        <f t="shared" si="4"/>
        <v>#DIV/0!</v>
      </c>
      <c r="O18" s="283" t="e">
        <f t="shared" si="4"/>
        <v>#DIV/0!</v>
      </c>
      <c r="P18" s="283" t="e">
        <f t="shared" si="4"/>
        <v>#DIV/0!</v>
      </c>
      <c r="Q18" s="283" t="e">
        <f t="shared" si="4"/>
        <v>#DIV/0!</v>
      </c>
      <c r="R18" s="283" t="e">
        <f t="shared" si="4"/>
        <v>#DIV/0!</v>
      </c>
      <c r="S18" s="283" t="e">
        <f t="shared" si="4"/>
        <v>#DIV/0!</v>
      </c>
      <c r="T18" s="283" t="e">
        <f t="shared" si="4"/>
        <v>#DIV/0!</v>
      </c>
      <c r="U18" s="283" t="e">
        <f t="shared" si="4"/>
        <v>#DIV/0!</v>
      </c>
    </row>
    <row r="19" spans="1:21" ht="13" x14ac:dyDescent="0.3">
      <c r="B19" s="51"/>
      <c r="C19" s="51" t="s">
        <v>181</v>
      </c>
      <c r="D19" s="26"/>
      <c r="E19" s="50"/>
      <c r="F19" s="245" t="s">
        <v>591</v>
      </c>
      <c r="G19" s="283" t="e">
        <f>-G18/'1_Assumptions'!$E$14</f>
        <v>#DIV/0!</v>
      </c>
      <c r="H19" s="283" t="e">
        <f>-H18/'1_Assumptions'!$E$14</f>
        <v>#DIV/0!</v>
      </c>
      <c r="I19" s="283" t="e">
        <f>-I18/'1_Assumptions'!$E$14</f>
        <v>#DIV/0!</v>
      </c>
      <c r="J19" s="283" t="e">
        <f>-J18/'1_Assumptions'!$E$14</f>
        <v>#DIV/0!</v>
      </c>
      <c r="K19" s="283" t="e">
        <f>-K18/'1_Assumptions'!$E$14</f>
        <v>#DIV/0!</v>
      </c>
      <c r="L19" s="283" t="e">
        <f>-L18/'1_Assumptions'!$E$14</f>
        <v>#DIV/0!</v>
      </c>
      <c r="M19" s="283" t="e">
        <f>-M18/'1_Assumptions'!$E$14</f>
        <v>#DIV/0!</v>
      </c>
      <c r="N19" s="283" t="e">
        <f>-N18/'1_Assumptions'!$E$14</f>
        <v>#DIV/0!</v>
      </c>
      <c r="O19" s="283" t="e">
        <f>-O18/'1_Assumptions'!$E$14</f>
        <v>#DIV/0!</v>
      </c>
      <c r="P19" s="283" t="e">
        <f>-P18/'1_Assumptions'!$E$14</f>
        <v>#DIV/0!</v>
      </c>
      <c r="Q19" s="283" t="e">
        <f>-Q18/'1_Assumptions'!$E$14</f>
        <v>#DIV/0!</v>
      </c>
      <c r="R19" s="283" t="e">
        <f>-R18/'1_Assumptions'!$E$14</f>
        <v>#DIV/0!</v>
      </c>
      <c r="S19" s="283" t="e">
        <f>-S18/'1_Assumptions'!$E$14</f>
        <v>#DIV/0!</v>
      </c>
      <c r="T19" s="283" t="e">
        <f>-T18/'1_Assumptions'!$E$14</f>
        <v>#DIV/0!</v>
      </c>
      <c r="U19" s="283" t="e">
        <f>-U18/'1_Assumptions'!$E$14</f>
        <v>#DIV/0!</v>
      </c>
    </row>
    <row r="20" spans="1:21" s="26" customFormat="1" ht="13" x14ac:dyDescent="0.3">
      <c r="B20" s="49"/>
      <c r="C20" s="47" t="s">
        <v>183</v>
      </c>
      <c r="D20" s="48"/>
      <c r="E20" s="48"/>
      <c r="F20" s="245" t="s">
        <v>591</v>
      </c>
      <c r="G20" s="283" t="e">
        <f t="shared" ref="G20" si="5">G15-G18-G19</f>
        <v>#DIV/0!</v>
      </c>
      <c r="H20" s="283" t="e">
        <f>H15-H18-H19</f>
        <v>#DIV/0!</v>
      </c>
      <c r="I20" s="283" t="e">
        <f>I15-I18-I19</f>
        <v>#DIV/0!</v>
      </c>
      <c r="J20" s="283" t="e">
        <f>J15-J18-J19</f>
        <v>#DIV/0!</v>
      </c>
      <c r="K20" s="283" t="e">
        <f>K15-K18-K19</f>
        <v>#DIV/0!</v>
      </c>
      <c r="L20" s="283" t="e">
        <f>L15-L18-L19</f>
        <v>#DIV/0!</v>
      </c>
      <c r="M20" s="283" t="e">
        <f t="shared" ref="M20:T20" si="6">M15-M18-M19</f>
        <v>#DIV/0!</v>
      </c>
      <c r="N20" s="283" t="e">
        <f t="shared" si="6"/>
        <v>#DIV/0!</v>
      </c>
      <c r="O20" s="283" t="e">
        <f t="shared" si="6"/>
        <v>#DIV/0!</v>
      </c>
      <c r="P20" s="283" t="e">
        <f t="shared" si="6"/>
        <v>#DIV/0!</v>
      </c>
      <c r="Q20" s="283" t="e">
        <f t="shared" si="6"/>
        <v>#DIV/0!</v>
      </c>
      <c r="R20" s="283" t="e">
        <f t="shared" si="6"/>
        <v>#DIV/0!</v>
      </c>
      <c r="S20" s="283" t="e">
        <f t="shared" si="6"/>
        <v>#DIV/0!</v>
      </c>
      <c r="T20" s="283" t="e">
        <f t="shared" si="6"/>
        <v>#DIV/0!</v>
      </c>
      <c r="U20" s="283" t="e">
        <f>U15-U18-U19</f>
        <v>#DIV/0!</v>
      </c>
    </row>
    <row r="21" spans="1:21" ht="13" x14ac:dyDescent="0.3">
      <c r="B21" s="51"/>
      <c r="C21" s="96" t="s">
        <v>184</v>
      </c>
      <c r="D21" s="113"/>
      <c r="E21" s="113"/>
      <c r="F21" s="246" t="s">
        <v>591</v>
      </c>
      <c r="G21" s="69" t="e">
        <f>SUM(G18:G20)</f>
        <v>#DIV/0!</v>
      </c>
      <c r="H21" s="69" t="e">
        <f t="shared" ref="H21" si="7">SUM(H18:H20)</f>
        <v>#DIV/0!</v>
      </c>
      <c r="I21" s="69" t="e">
        <f>SUM(I18:I20)</f>
        <v>#DIV/0!</v>
      </c>
      <c r="J21" s="69" t="e">
        <f>SUM(J18:J20)</f>
        <v>#DIV/0!</v>
      </c>
      <c r="K21" s="69" t="e">
        <f>SUM(K18:K20)</f>
        <v>#DIV/0!</v>
      </c>
      <c r="L21" s="69" t="e">
        <f>SUM(L18:L20)</f>
        <v>#DIV/0!</v>
      </c>
      <c r="M21" s="69" t="e">
        <f>SUM(M18:M20)</f>
        <v>#DIV/0!</v>
      </c>
      <c r="N21" s="69" t="e">
        <f t="shared" ref="N21:U21" si="8">SUM(N18:N20)</f>
        <v>#DIV/0!</v>
      </c>
      <c r="O21" s="69" t="e">
        <f>SUM(O18:O20)</f>
        <v>#DIV/0!</v>
      </c>
      <c r="P21" s="69" t="e">
        <f t="shared" si="8"/>
        <v>#DIV/0!</v>
      </c>
      <c r="Q21" s="69" t="e">
        <f t="shared" si="8"/>
        <v>#DIV/0!</v>
      </c>
      <c r="R21" s="69" t="e">
        <f t="shared" si="8"/>
        <v>#DIV/0!</v>
      </c>
      <c r="S21" s="69" t="e">
        <f t="shared" si="8"/>
        <v>#DIV/0!</v>
      </c>
      <c r="T21" s="69" t="e">
        <f t="shared" si="8"/>
        <v>#DIV/0!</v>
      </c>
      <c r="U21" s="69" t="e">
        <f t="shared" si="8"/>
        <v>#DIV/0!</v>
      </c>
    </row>
    <row r="22" spans="1:21" ht="13" x14ac:dyDescent="0.3">
      <c r="B22" s="51"/>
      <c r="C22" s="96"/>
      <c r="D22" s="96"/>
      <c r="E22" s="96"/>
      <c r="F22" s="96"/>
      <c r="G22" s="96"/>
      <c r="H22" s="96"/>
      <c r="I22" s="96"/>
      <c r="J22" s="96"/>
      <c r="K22" s="96"/>
      <c r="L22" s="96"/>
      <c r="M22" s="96"/>
      <c r="N22" s="96"/>
      <c r="O22" s="96"/>
      <c r="P22" s="96"/>
      <c r="Q22" s="96"/>
      <c r="R22" s="96"/>
      <c r="S22" s="96"/>
      <c r="T22" s="96"/>
      <c r="U22" s="96"/>
    </row>
    <row r="23" spans="1:21" ht="13" x14ac:dyDescent="0.3">
      <c r="B23" s="51"/>
      <c r="C23" s="51" t="s">
        <v>423</v>
      </c>
      <c r="D23" s="48"/>
      <c r="F23" s="244" t="s">
        <v>590</v>
      </c>
      <c r="G23" s="283" t="e">
        <f>G21*'1_Assumptions'!$E$9</f>
        <v>#DIV/0!</v>
      </c>
      <c r="H23" s="283" t="e">
        <f>H21*'1_Assumptions'!$E$9</f>
        <v>#DIV/0!</v>
      </c>
      <c r="I23" s="283" t="e">
        <f>I21*'1_Assumptions'!$E$9</f>
        <v>#DIV/0!</v>
      </c>
      <c r="J23" s="283" t="e">
        <f>J21*'1_Assumptions'!$E$9</f>
        <v>#DIV/0!</v>
      </c>
      <c r="K23" s="283" t="e">
        <f>K21*'1_Assumptions'!$E$9</f>
        <v>#DIV/0!</v>
      </c>
      <c r="L23" s="283" t="e">
        <f>L21*'1_Assumptions'!$E$9</f>
        <v>#DIV/0!</v>
      </c>
      <c r="M23" s="283" t="e">
        <f>M21*'1_Assumptions'!$E$9</f>
        <v>#DIV/0!</v>
      </c>
      <c r="N23" s="283" t="e">
        <f>N21*'1_Assumptions'!$E$9</f>
        <v>#DIV/0!</v>
      </c>
      <c r="O23" s="283" t="e">
        <f>O21*'1_Assumptions'!$E$9</f>
        <v>#DIV/0!</v>
      </c>
      <c r="P23" s="283" t="e">
        <f>P21*'1_Assumptions'!$E$9</f>
        <v>#DIV/0!</v>
      </c>
      <c r="Q23" s="283" t="e">
        <f>Q21*'1_Assumptions'!$E$9</f>
        <v>#DIV/0!</v>
      </c>
      <c r="R23" s="283" t="e">
        <f>R21*'1_Assumptions'!$E$9</f>
        <v>#DIV/0!</v>
      </c>
      <c r="S23" s="283" t="e">
        <f>S21*'1_Assumptions'!$E$9</f>
        <v>#DIV/0!</v>
      </c>
      <c r="T23" s="283" t="e">
        <f>T21*'1_Assumptions'!$E$9</f>
        <v>#DIV/0!</v>
      </c>
      <c r="U23" s="283" t="e">
        <f>U21*'1_Assumptions'!$E$9</f>
        <v>#DIV/0!</v>
      </c>
    </row>
    <row r="24" spans="1:21" ht="13" x14ac:dyDescent="0.3">
      <c r="B24" s="51"/>
      <c r="C24" s="51" t="s">
        <v>422</v>
      </c>
      <c r="D24" s="48"/>
      <c r="E24" s="49"/>
      <c r="F24" s="244" t="s">
        <v>590</v>
      </c>
      <c r="G24" s="283" t="e">
        <f>G21*(1-'1_Assumptions'!$E$9)</f>
        <v>#DIV/0!</v>
      </c>
      <c r="H24" s="283" t="e">
        <f>H21*(1-'1_Assumptions'!$E$9)</f>
        <v>#DIV/0!</v>
      </c>
      <c r="I24" s="283" t="e">
        <f>I21*(1-'1_Assumptions'!$E$9)</f>
        <v>#DIV/0!</v>
      </c>
      <c r="J24" s="283" t="e">
        <f>J21*(1-'1_Assumptions'!$E$9)</f>
        <v>#DIV/0!</v>
      </c>
      <c r="K24" s="283" t="e">
        <f>K21*(1-'1_Assumptions'!$E$9)</f>
        <v>#DIV/0!</v>
      </c>
      <c r="L24" s="283" t="e">
        <f>L21*(1-'1_Assumptions'!$E$9)</f>
        <v>#DIV/0!</v>
      </c>
      <c r="M24" s="283" t="e">
        <f>M21*(1-'1_Assumptions'!$E$9)</f>
        <v>#DIV/0!</v>
      </c>
      <c r="N24" s="283" t="e">
        <f>N21*(1-'1_Assumptions'!$E$9)</f>
        <v>#DIV/0!</v>
      </c>
      <c r="O24" s="283" t="e">
        <f>O21*(1-'1_Assumptions'!$E$9)</f>
        <v>#DIV/0!</v>
      </c>
      <c r="P24" s="283" t="e">
        <f>P21*(1-'1_Assumptions'!$E$9)</f>
        <v>#DIV/0!</v>
      </c>
      <c r="Q24" s="283" t="e">
        <f>Q21*(1-'1_Assumptions'!$E$9)</f>
        <v>#DIV/0!</v>
      </c>
      <c r="R24" s="283" t="e">
        <f>R21*(1-'1_Assumptions'!$E$9)</f>
        <v>#DIV/0!</v>
      </c>
      <c r="S24" s="283" t="e">
        <f>S21*(1-'1_Assumptions'!$E$9)</f>
        <v>#DIV/0!</v>
      </c>
      <c r="T24" s="283" t="e">
        <f>T21*(1-'1_Assumptions'!$E$9)</f>
        <v>#DIV/0!</v>
      </c>
      <c r="U24" s="283" t="e">
        <f>U21*(1-'1_Assumptions'!$E$9)</f>
        <v>#DIV/0!</v>
      </c>
    </row>
    <row r="25" spans="1:21" ht="13" x14ac:dyDescent="0.3">
      <c r="B25" s="51"/>
      <c r="C25" s="68" t="s">
        <v>424</v>
      </c>
      <c r="D25" s="7"/>
      <c r="E25" s="7"/>
      <c r="F25" s="7"/>
      <c r="G25" s="68" t="e">
        <f t="shared" ref="G25:U25" si="9">G24+G23</f>
        <v>#DIV/0!</v>
      </c>
      <c r="H25" s="68" t="e">
        <f t="shared" si="9"/>
        <v>#DIV/0!</v>
      </c>
      <c r="I25" s="68" t="e">
        <f t="shared" si="9"/>
        <v>#DIV/0!</v>
      </c>
      <c r="J25" s="68" t="e">
        <f t="shared" si="9"/>
        <v>#DIV/0!</v>
      </c>
      <c r="K25" s="68" t="e">
        <f t="shared" si="9"/>
        <v>#DIV/0!</v>
      </c>
      <c r="L25" s="68" t="e">
        <f t="shared" si="9"/>
        <v>#DIV/0!</v>
      </c>
      <c r="M25" s="68" t="e">
        <f t="shared" si="9"/>
        <v>#DIV/0!</v>
      </c>
      <c r="N25" s="68" t="e">
        <f t="shared" si="9"/>
        <v>#DIV/0!</v>
      </c>
      <c r="O25" s="68" t="e">
        <f t="shared" si="9"/>
        <v>#DIV/0!</v>
      </c>
      <c r="P25" s="68" t="e">
        <f t="shared" si="9"/>
        <v>#DIV/0!</v>
      </c>
      <c r="Q25" s="68" t="e">
        <f t="shared" si="9"/>
        <v>#DIV/0!</v>
      </c>
      <c r="R25" s="68" t="e">
        <f t="shared" si="9"/>
        <v>#DIV/0!</v>
      </c>
      <c r="S25" s="68" t="e">
        <f t="shared" si="9"/>
        <v>#DIV/0!</v>
      </c>
      <c r="T25" s="68" t="e">
        <f t="shared" si="9"/>
        <v>#DIV/0!</v>
      </c>
      <c r="U25" s="68" t="e">
        <f t="shared" si="9"/>
        <v>#DIV/0!</v>
      </c>
    </row>
    <row r="26" spans="1:21" ht="13" x14ac:dyDescent="0.3">
      <c r="B26" s="51"/>
      <c r="G26" s="49"/>
      <c r="H26" s="49"/>
      <c r="I26" s="49"/>
      <c r="J26" s="49"/>
      <c r="K26" s="49"/>
      <c r="L26" s="49"/>
      <c r="M26" s="49"/>
      <c r="N26" s="49"/>
      <c r="O26" s="49"/>
      <c r="P26" s="49"/>
      <c r="Q26" s="49"/>
      <c r="R26" s="49"/>
      <c r="S26" s="49"/>
      <c r="T26" s="49"/>
      <c r="U26" s="49"/>
    </row>
    <row r="27" spans="1:21" s="26" customFormat="1" ht="13" x14ac:dyDescent="0.3">
      <c r="A27" s="52"/>
      <c r="C27" s="138" t="s">
        <v>417</v>
      </c>
      <c r="D27" s="119"/>
      <c r="E27" s="119"/>
      <c r="F27" s="119"/>
      <c r="G27" s="139"/>
      <c r="H27" s="139"/>
      <c r="I27" s="139"/>
      <c r="J27" s="119"/>
      <c r="K27" s="119"/>
      <c r="L27" s="119"/>
      <c r="M27" s="119"/>
      <c r="N27" s="119"/>
      <c r="O27" s="119"/>
      <c r="P27" s="119"/>
      <c r="Q27" s="119"/>
      <c r="R27" s="119"/>
      <c r="S27" s="119"/>
      <c r="T27" s="119"/>
      <c r="U27" s="119"/>
    </row>
    <row r="28" spans="1:21" ht="13" x14ac:dyDescent="0.3">
      <c r="B28" s="51"/>
      <c r="C28" t="s">
        <v>186</v>
      </c>
      <c r="F28" s="245" t="s">
        <v>592</v>
      </c>
      <c r="G28" s="283">
        <f>G12*$D$15</f>
        <v>0</v>
      </c>
      <c r="H28" s="283">
        <f t="shared" ref="H28" si="10">H12*$D$15</f>
        <v>0</v>
      </c>
      <c r="I28" s="283">
        <f>I12*'1_Assumptions'!$E$10</f>
        <v>0</v>
      </c>
      <c r="J28" s="283">
        <f>J12*'1_Assumptions'!$E$10</f>
        <v>0</v>
      </c>
      <c r="K28" s="283">
        <f>K12*'1_Assumptions'!$E$10</f>
        <v>0</v>
      </c>
      <c r="L28" s="283">
        <f>L12*'1_Assumptions'!$E$10</f>
        <v>0</v>
      </c>
      <c r="M28" s="283">
        <f>M12*'1_Assumptions'!$E$10</f>
        <v>0</v>
      </c>
      <c r="N28" s="283">
        <f>N12*'1_Assumptions'!$E$10</f>
        <v>0</v>
      </c>
      <c r="O28" s="283">
        <f>O12*'1_Assumptions'!$E$10</f>
        <v>0</v>
      </c>
      <c r="P28" s="283">
        <f>P12*'1_Assumptions'!$E$10</f>
        <v>0</v>
      </c>
      <c r="Q28" s="283">
        <f>Q12*'1_Assumptions'!$E$10</f>
        <v>0</v>
      </c>
      <c r="R28" s="283">
        <f>R12*'1_Assumptions'!$E$10</f>
        <v>0</v>
      </c>
      <c r="S28" s="283">
        <f>S12*'1_Assumptions'!$E$10</f>
        <v>0</v>
      </c>
      <c r="T28" s="283">
        <f>T12*'1_Assumptions'!$E$10</f>
        <v>0</v>
      </c>
      <c r="U28" s="283">
        <f>U12*'1_Assumptions'!$E$10</f>
        <v>0</v>
      </c>
    </row>
    <row r="29" spans="1:21" ht="13" x14ac:dyDescent="0.3">
      <c r="B29" s="51"/>
      <c r="C29" s="51" t="s">
        <v>419</v>
      </c>
      <c r="F29" s="245" t="s">
        <v>592</v>
      </c>
      <c r="G29" s="283" t="e">
        <f>$D$15*G23</f>
        <v>#DIV/0!</v>
      </c>
      <c r="H29" s="283" t="e">
        <f>$D$15*H23</f>
        <v>#DIV/0!</v>
      </c>
      <c r="I29" s="283" t="e">
        <f>'1_Assumptions'!$E$10*I23</f>
        <v>#DIV/0!</v>
      </c>
      <c r="J29" s="283" t="e">
        <f>'1_Assumptions'!$E$10*J23</f>
        <v>#DIV/0!</v>
      </c>
      <c r="K29" s="283" t="e">
        <f>'1_Assumptions'!$E$10*K23</f>
        <v>#DIV/0!</v>
      </c>
      <c r="L29" s="283" t="e">
        <f>'1_Assumptions'!$E$10*L23</f>
        <v>#DIV/0!</v>
      </c>
      <c r="M29" s="283" t="e">
        <f>'1_Assumptions'!$E$10*M23</f>
        <v>#DIV/0!</v>
      </c>
      <c r="N29" s="283" t="e">
        <f>'1_Assumptions'!$E$10*N23</f>
        <v>#DIV/0!</v>
      </c>
      <c r="O29" s="283" t="e">
        <f>'1_Assumptions'!$E$10*O23</f>
        <v>#DIV/0!</v>
      </c>
      <c r="P29" s="283" t="e">
        <f>'1_Assumptions'!$E$10*P23</f>
        <v>#DIV/0!</v>
      </c>
      <c r="Q29" s="283" t="e">
        <f>'1_Assumptions'!$E$10*Q23</f>
        <v>#DIV/0!</v>
      </c>
      <c r="R29" s="283" t="e">
        <f>'1_Assumptions'!$E$10*R23</f>
        <v>#DIV/0!</v>
      </c>
      <c r="S29" s="283" t="e">
        <f>'1_Assumptions'!$E$10*S23</f>
        <v>#DIV/0!</v>
      </c>
      <c r="T29" s="283" t="e">
        <f>'1_Assumptions'!$E$10*T23</f>
        <v>#DIV/0!</v>
      </c>
      <c r="U29" s="283" t="e">
        <f>'1_Assumptions'!$E$10*U23</f>
        <v>#DIV/0!</v>
      </c>
    </row>
    <row r="30" spans="1:21" ht="13" x14ac:dyDescent="0.3">
      <c r="B30" s="51"/>
      <c r="C30" s="51" t="s">
        <v>418</v>
      </c>
      <c r="F30" s="245" t="s">
        <v>592</v>
      </c>
      <c r="G30" s="283" t="e">
        <f>$D$15*G24</f>
        <v>#DIV/0!</v>
      </c>
      <c r="H30" s="283" t="e">
        <f>$D$15*H24</f>
        <v>#DIV/0!</v>
      </c>
      <c r="I30" s="283" t="e">
        <f>'1_Assumptions'!$E$10*I24</f>
        <v>#DIV/0!</v>
      </c>
      <c r="J30" s="283" t="e">
        <f>'1_Assumptions'!$E$10*J24</f>
        <v>#DIV/0!</v>
      </c>
      <c r="K30" s="283" t="e">
        <f>'1_Assumptions'!$E$10*K24</f>
        <v>#DIV/0!</v>
      </c>
      <c r="L30" s="283" t="e">
        <f>'1_Assumptions'!$E$10*L24</f>
        <v>#DIV/0!</v>
      </c>
      <c r="M30" s="283" t="e">
        <f>'1_Assumptions'!$E$10*M24</f>
        <v>#DIV/0!</v>
      </c>
      <c r="N30" s="283" t="e">
        <f>'1_Assumptions'!$E$10*N24</f>
        <v>#DIV/0!</v>
      </c>
      <c r="O30" s="283" t="e">
        <f>'1_Assumptions'!$E$10*O24</f>
        <v>#DIV/0!</v>
      </c>
      <c r="P30" s="283" t="e">
        <f>'1_Assumptions'!$E$10*P24</f>
        <v>#DIV/0!</v>
      </c>
      <c r="Q30" s="283" t="e">
        <f>'1_Assumptions'!$E$10*Q24</f>
        <v>#DIV/0!</v>
      </c>
      <c r="R30" s="283" t="e">
        <f>'1_Assumptions'!$E$10*R24</f>
        <v>#DIV/0!</v>
      </c>
      <c r="S30" s="283" t="e">
        <f>'1_Assumptions'!$E$10*S24</f>
        <v>#DIV/0!</v>
      </c>
      <c r="T30" s="283" t="e">
        <f>'1_Assumptions'!$E$10*T24</f>
        <v>#DIV/0!</v>
      </c>
      <c r="U30" s="283" t="e">
        <f>'1_Assumptions'!$E$10*U24</f>
        <v>#DIV/0!</v>
      </c>
    </row>
    <row r="31" spans="1:21" ht="12.75" customHeight="1" x14ac:dyDescent="0.3">
      <c r="C31" s="98" t="s">
        <v>420</v>
      </c>
      <c r="D31" s="8"/>
      <c r="E31" s="8"/>
      <c r="F31" s="247" t="s">
        <v>592</v>
      </c>
      <c r="G31" s="98" t="e">
        <f t="shared" ref="G31:U31" si="11">G30+G29</f>
        <v>#DIV/0!</v>
      </c>
      <c r="H31" s="98" t="e">
        <f t="shared" si="11"/>
        <v>#DIV/0!</v>
      </c>
      <c r="I31" s="98" t="e">
        <f t="shared" si="11"/>
        <v>#DIV/0!</v>
      </c>
      <c r="J31" s="98" t="e">
        <f t="shared" si="11"/>
        <v>#DIV/0!</v>
      </c>
      <c r="K31" s="98" t="e">
        <f t="shared" si="11"/>
        <v>#DIV/0!</v>
      </c>
      <c r="L31" s="98" t="e">
        <f t="shared" si="11"/>
        <v>#DIV/0!</v>
      </c>
      <c r="M31" s="98" t="e">
        <f t="shared" si="11"/>
        <v>#DIV/0!</v>
      </c>
      <c r="N31" s="98" t="e">
        <f t="shared" si="11"/>
        <v>#DIV/0!</v>
      </c>
      <c r="O31" s="98" t="e">
        <f t="shared" si="11"/>
        <v>#DIV/0!</v>
      </c>
      <c r="P31" s="98" t="e">
        <f t="shared" si="11"/>
        <v>#DIV/0!</v>
      </c>
      <c r="Q31" s="98" t="e">
        <f t="shared" si="11"/>
        <v>#DIV/0!</v>
      </c>
      <c r="R31" s="98" t="e">
        <f t="shared" si="11"/>
        <v>#DIV/0!</v>
      </c>
      <c r="S31" s="98" t="e">
        <f t="shared" si="11"/>
        <v>#DIV/0!</v>
      </c>
      <c r="T31" s="98" t="e">
        <f t="shared" si="11"/>
        <v>#DIV/0!</v>
      </c>
      <c r="U31" s="98" t="e">
        <f t="shared" si="11"/>
        <v>#DIV/0!</v>
      </c>
    </row>
  </sheetData>
  <phoneticPr fontId="47" type="noConversion"/>
  <hyperlinks>
    <hyperlink ref="H2" location="'0_Control'!A1" display="Return to Contents Page" xr:uid="{C504D824-EE4A-473C-BAAE-EBCAFC311805}"/>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BCC31F6-2542-4E9E-AF2A-0C855739FF75}">
            <xm:f>COLUMNS($G12:G12) &lt;= '2_Capital Cost of Project'!$D$9</xm:f>
            <x14:dxf>
              <fill>
                <patternFill patternType="lightDown">
                  <bgColor theme="0"/>
                </patternFill>
              </fill>
            </x14:dxf>
          </x14:cfRule>
          <xm:sqref>G12:U12</xm:sqref>
        </x14:conditionalFormatting>
        <x14:conditionalFormatting xmlns:xm="http://schemas.microsoft.com/office/excel/2006/main">
          <x14:cfRule type="expression" priority="5" id="{FCFDC367-BD80-4874-9897-C76CFB49C757}">
            <xm:f>COLUMNS($G14:G14) &lt;= '2_Capital Cost of Project'!$D$9</xm:f>
            <x14:dxf>
              <fill>
                <patternFill patternType="lightDown">
                  <bgColor theme="0"/>
                </patternFill>
              </fill>
            </x14:dxf>
          </x14:cfRule>
          <xm:sqref>G14:U15</xm:sqref>
        </x14:conditionalFormatting>
        <x14:conditionalFormatting xmlns:xm="http://schemas.microsoft.com/office/excel/2006/main">
          <x14:cfRule type="expression" priority="3" id="{1E08D8D2-E470-4595-99F9-4777D6517FF2}">
            <xm:f>COLUMNS($G18:G18) &lt;= '2_Capital Cost of Project'!$D$9</xm:f>
            <x14:dxf>
              <fill>
                <patternFill patternType="lightDown">
                  <bgColor theme="0"/>
                </patternFill>
              </fill>
            </x14:dxf>
          </x14:cfRule>
          <xm:sqref>G18:U20</xm:sqref>
        </x14:conditionalFormatting>
        <x14:conditionalFormatting xmlns:xm="http://schemas.microsoft.com/office/excel/2006/main">
          <x14:cfRule type="expression" priority="2" id="{3E76E60F-2B0F-4D84-AE25-463221A4BFDD}">
            <xm:f>COLUMNS($G12:G23) &lt;= '2_Capital Cost of Project'!$D$9</xm:f>
            <x14:dxf>
              <fill>
                <patternFill patternType="lightDown">
                  <bgColor theme="0"/>
                </patternFill>
              </fill>
            </x14:dxf>
          </x14:cfRule>
          <xm:sqref>G23:U24</xm:sqref>
        </x14:conditionalFormatting>
        <x14:conditionalFormatting xmlns:xm="http://schemas.microsoft.com/office/excel/2006/main">
          <x14:cfRule type="expression" priority="1" id="{63F88137-AE27-4C24-B108-C219C1054CED}">
            <xm:f>COLUMNS($G28:G28)&lt;='2_Capital Cost of Project'!$D$9</xm:f>
            <x14:dxf>
              <fill>
                <patternFill patternType="lightDown"/>
              </fill>
            </x14:dxf>
          </x14:cfRule>
          <xm:sqref>G28:U30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A325-1DDA-4B2E-A856-F3A77F1594BE}">
  <sheetPr>
    <tabColor theme="4" tint="0.79998168889431442"/>
  </sheetPr>
  <dimension ref="A1:W78"/>
  <sheetViews>
    <sheetView topLeftCell="A25" zoomScale="85" zoomScaleNormal="85" workbookViewId="0">
      <selection activeCell="F9" sqref="F9:F10"/>
    </sheetView>
  </sheetViews>
  <sheetFormatPr defaultColWidth="9.1796875" defaultRowHeight="12.75" customHeight="1" outlineLevelRow="1" x14ac:dyDescent="0.25"/>
  <cols>
    <col min="1" max="2" width="3.26953125" customWidth="1"/>
    <col min="3" max="3" width="57.1796875" customWidth="1"/>
    <col min="4" max="4" width="19.54296875" bestFit="1" customWidth="1"/>
    <col min="5" max="5" width="14.453125" customWidth="1"/>
    <col min="6" max="21" width="12.7265625" customWidth="1"/>
  </cols>
  <sheetData>
    <row r="1" spans="1:21" s="19" customFormat="1" ht="20" x14ac:dyDescent="0.4">
      <c r="A1" s="40" t="s">
        <v>261</v>
      </c>
      <c r="B1" s="40"/>
      <c r="C1" s="40"/>
      <c r="D1" s="40"/>
      <c r="E1" s="40"/>
      <c r="F1" s="40"/>
      <c r="G1" s="40"/>
      <c r="H1" s="40"/>
      <c r="I1" s="40"/>
      <c r="J1" s="40"/>
      <c r="K1" s="40"/>
      <c r="L1" s="40"/>
      <c r="M1" s="40"/>
      <c r="N1" s="40"/>
      <c r="O1" s="40"/>
      <c r="P1" s="40"/>
      <c r="Q1" s="40"/>
      <c r="R1" s="40"/>
      <c r="S1" s="40"/>
      <c r="T1" s="40"/>
      <c r="U1" s="40"/>
    </row>
    <row r="2" spans="1:21" s="19" customFormat="1" ht="15.5" x14ac:dyDescent="0.35">
      <c r="A2" s="41" t="str">
        <f>Name_Project &amp; " | " &amp;  Name_Model</f>
        <v>LOW INTEREST LOANS SCHEME (LOAN SCHEME)  | FINANCIAL MODEL TEMPLATE</v>
      </c>
      <c r="B2" s="41"/>
      <c r="C2" s="41"/>
      <c r="D2" s="41"/>
      <c r="E2" s="41"/>
      <c r="F2" s="41"/>
      <c r="G2" s="198" t="s">
        <v>518</v>
      </c>
      <c r="H2" s="197"/>
      <c r="I2" s="41"/>
      <c r="J2" s="41"/>
      <c r="K2" s="41"/>
      <c r="L2" s="41"/>
      <c r="M2" s="41"/>
      <c r="N2" s="41"/>
      <c r="O2" s="41"/>
      <c r="P2" s="41"/>
      <c r="Q2" s="41"/>
      <c r="R2" s="41"/>
      <c r="S2" s="41"/>
      <c r="T2" s="41"/>
      <c r="U2" s="41"/>
    </row>
    <row r="3" spans="1:21"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row>
    <row r="5" spans="1:21" ht="23" thickBot="1" x14ac:dyDescent="0.5">
      <c r="C5" s="1" t="s">
        <v>444</v>
      </c>
      <c r="D5" s="1"/>
      <c r="E5" s="1"/>
      <c r="F5" s="1"/>
    </row>
    <row r="7" spans="1:21" ht="13.5" thickBot="1" x14ac:dyDescent="0.35">
      <c r="C7" s="121" t="s">
        <v>265</v>
      </c>
      <c r="D7" s="121"/>
      <c r="E7" s="121"/>
      <c r="F7" s="121"/>
      <c r="G7" s="121"/>
      <c r="H7" s="121"/>
      <c r="I7" s="121"/>
      <c r="J7" s="121"/>
      <c r="K7" s="121"/>
      <c r="L7" s="121"/>
      <c r="M7" s="121"/>
      <c r="N7" s="121"/>
      <c r="O7" s="121"/>
      <c r="P7" s="121"/>
      <c r="Q7" s="121"/>
      <c r="R7" s="121"/>
      <c r="S7" s="121"/>
      <c r="T7" s="121"/>
      <c r="U7" s="121"/>
    </row>
    <row r="8" spans="1:21" ht="13" outlineLevel="1" x14ac:dyDescent="0.3">
      <c r="C8" s="125" t="s">
        <v>207</v>
      </c>
      <c r="D8" s="126"/>
      <c r="E8" s="241" t="s">
        <v>79</v>
      </c>
      <c r="F8" s="122" t="s">
        <v>445</v>
      </c>
      <c r="G8" s="56" t="s">
        <v>187</v>
      </c>
      <c r="H8" s="56" t="s">
        <v>188</v>
      </c>
      <c r="I8" s="56" t="s">
        <v>189</v>
      </c>
      <c r="J8" s="56" t="s">
        <v>190</v>
      </c>
      <c r="K8" s="56" t="s">
        <v>191</v>
      </c>
      <c r="L8" s="56" t="s">
        <v>192</v>
      </c>
      <c r="M8" s="56" t="s">
        <v>193</v>
      </c>
      <c r="N8" s="56" t="s">
        <v>194</v>
      </c>
      <c r="O8" s="56" t="s">
        <v>195</v>
      </c>
      <c r="P8" s="56" t="s">
        <v>196</v>
      </c>
      <c r="Q8" s="56" t="s">
        <v>197</v>
      </c>
      <c r="R8" s="56" t="s">
        <v>198</v>
      </c>
      <c r="S8" s="56" t="s">
        <v>199</v>
      </c>
      <c r="T8" s="56" t="s">
        <v>200</v>
      </c>
      <c r="U8" s="56" t="s">
        <v>201</v>
      </c>
    </row>
    <row r="9" spans="1:21" ht="13" outlineLevel="1" x14ac:dyDescent="0.3">
      <c r="C9" s="57" t="s">
        <v>208</v>
      </c>
      <c r="E9" s="9" t="s">
        <v>438</v>
      </c>
      <c r="F9" s="307">
        <v>141.304732</v>
      </c>
      <c r="G9" s="296">
        <f>F9*(1+'1_Assumptions'!$E$15)</f>
        <v>145.54387396000001</v>
      </c>
      <c r="H9" s="296">
        <f>G9*(1+'1_Assumptions'!$E$15)</f>
        <v>149.91019017880001</v>
      </c>
      <c r="I9" s="296">
        <f>H9*(1+'1_Assumptions'!$E$15)</f>
        <v>154.40749588416401</v>
      </c>
      <c r="J9" s="296">
        <f>I9*(1+'1_Assumptions'!$E$15)</f>
        <v>159.03972076068894</v>
      </c>
      <c r="K9" s="296">
        <f>J9*(1+'1_Assumptions'!$E$15)</f>
        <v>163.81091238350962</v>
      </c>
      <c r="L9" s="296">
        <f>K9*(1+'1_Assumptions'!$E$15)</f>
        <v>168.72523975501491</v>
      </c>
      <c r="M9" s="296">
        <f>L9*(1+'1_Assumptions'!$E$15)</f>
        <v>173.78699694766536</v>
      </c>
      <c r="N9" s="296">
        <f>M9*(1+'1_Assumptions'!$E$15)</f>
        <v>179.00060685609532</v>
      </c>
      <c r="O9" s="296">
        <f>N9*(1+'1_Assumptions'!$E$15)</f>
        <v>184.37062506177818</v>
      </c>
      <c r="P9" s="296">
        <f>O9*(1+'1_Assumptions'!$E$15)</f>
        <v>189.90174381363153</v>
      </c>
      <c r="Q9" s="296">
        <f>P9*(1+'1_Assumptions'!$E$15)</f>
        <v>195.59879612804048</v>
      </c>
      <c r="R9" s="296">
        <f>Q9*(1+'1_Assumptions'!$E$15)</f>
        <v>201.46676001188169</v>
      </c>
      <c r="S9" s="296">
        <f>R9*(1+'1_Assumptions'!$E$15)</f>
        <v>207.51076281223814</v>
      </c>
      <c r="T9" s="296">
        <f>S9*(1+'1_Assumptions'!$E$15)</f>
        <v>213.7360856966053</v>
      </c>
      <c r="U9" s="296">
        <f>T9*(1+'1_Assumptions'!$E$15)</f>
        <v>220.14816826750348</v>
      </c>
    </row>
    <row r="10" spans="1:21" ht="13" outlineLevel="1" x14ac:dyDescent="0.3">
      <c r="C10" s="57" t="s">
        <v>209</v>
      </c>
      <c r="E10" s="9" t="s">
        <v>438</v>
      </c>
      <c r="F10" s="307">
        <v>141.22</v>
      </c>
      <c r="G10" s="296">
        <f>F10*(1+'1_Assumptions'!$E$15)</f>
        <v>145.45660000000001</v>
      </c>
      <c r="H10" s="296">
        <f>G10*(1+'1_Assumptions'!$E$15)</f>
        <v>149.82029800000001</v>
      </c>
      <c r="I10" s="296">
        <f>H10*(1+'1_Assumptions'!$E$15)</f>
        <v>154.31490694000001</v>
      </c>
      <c r="J10" s="296">
        <f>I10*(1+'1_Assumptions'!$E$15)</f>
        <v>158.94435414820001</v>
      </c>
      <c r="K10" s="296">
        <f>J10*(1+'1_Assumptions'!$E$15)</f>
        <v>163.71268477264601</v>
      </c>
      <c r="L10" s="296">
        <f>K10*(1+'1_Assumptions'!$E$15)</f>
        <v>168.62406531582539</v>
      </c>
      <c r="M10" s="296">
        <f>L10*(1+'1_Assumptions'!$E$15)</f>
        <v>173.68278727530014</v>
      </c>
      <c r="N10" s="296">
        <f>M10*(1+'1_Assumptions'!$E$15)</f>
        <v>178.89327089355916</v>
      </c>
      <c r="O10" s="296">
        <f>N10*(1+'1_Assumptions'!$E$15)</f>
        <v>184.26006902036593</v>
      </c>
      <c r="P10" s="296">
        <f>O10*(1+'1_Assumptions'!$E$15)</f>
        <v>189.78787109097692</v>
      </c>
      <c r="Q10" s="296">
        <f>P10*(1+'1_Assumptions'!$E$15)</f>
        <v>195.48150722370625</v>
      </c>
      <c r="R10" s="296">
        <f>Q10*(1+'1_Assumptions'!$E$15)</f>
        <v>201.34595244041745</v>
      </c>
      <c r="S10" s="296">
        <f>R10*(1+'1_Assumptions'!$E$15)</f>
        <v>207.38633101362998</v>
      </c>
      <c r="T10" s="296">
        <f>S10*(1+'1_Assumptions'!$E$15)</f>
        <v>213.60792094403888</v>
      </c>
      <c r="U10" s="296">
        <f>T10*(1+'1_Assumptions'!$E$15)</f>
        <v>220.01615857236004</v>
      </c>
    </row>
    <row r="11" spans="1:21" ht="13" outlineLevel="1" x14ac:dyDescent="0.3">
      <c r="C11" s="57" t="s">
        <v>210</v>
      </c>
      <c r="E11" s="9" t="s">
        <v>589</v>
      </c>
      <c r="F11" s="307">
        <v>1491.28</v>
      </c>
      <c r="G11" s="296">
        <f>F11*(1+'1_Assumptions'!$E$15)</f>
        <v>1536.0183999999999</v>
      </c>
      <c r="H11" s="296">
        <f>G11*(1+'1_Assumptions'!$E$15)</f>
        <v>1582.0989520000001</v>
      </c>
      <c r="I11" s="296">
        <f>H11*(1+'1_Assumptions'!$E$15)</f>
        <v>1629.5619205600001</v>
      </c>
      <c r="J11" s="296">
        <f>I11*(1+'1_Assumptions'!$E$15)</f>
        <v>1678.4487781768</v>
      </c>
      <c r="K11" s="296">
        <f>J11*(1+'1_Assumptions'!$E$15)</f>
        <v>1728.8022415221042</v>
      </c>
      <c r="L11" s="296">
        <f>K11*(1+'1_Assumptions'!$E$15)</f>
        <v>1780.6663087677673</v>
      </c>
      <c r="M11" s="296">
        <f>L11*(1+'1_Assumptions'!$E$15)</f>
        <v>1834.0862980308004</v>
      </c>
      <c r="N11" s="296">
        <f>M11*(1+'1_Assumptions'!$E$15)</f>
        <v>1889.1088869717246</v>
      </c>
      <c r="O11" s="296">
        <f>N11*(1+'1_Assumptions'!$E$15)</f>
        <v>1945.7821535808764</v>
      </c>
      <c r="P11" s="296">
        <f>O11*(1+'1_Assumptions'!$E$15)</f>
        <v>2004.1556181883027</v>
      </c>
      <c r="Q11" s="296">
        <f>P11*(1+'1_Assumptions'!$E$15)</f>
        <v>2064.2802867339519</v>
      </c>
      <c r="R11" s="296">
        <f>Q11*(1+'1_Assumptions'!$E$15)</f>
        <v>2126.2086953359703</v>
      </c>
      <c r="S11" s="296">
        <f>R11*(1+'1_Assumptions'!$E$15)</f>
        <v>2189.9949561960493</v>
      </c>
      <c r="T11" s="296">
        <f>S11*(1+'1_Assumptions'!$E$15)</f>
        <v>2255.6948048819308</v>
      </c>
      <c r="U11" s="296">
        <f>T11*(1+'1_Assumptions'!$E$15)</f>
        <v>2323.3656490283888</v>
      </c>
    </row>
    <row r="12" spans="1:21" ht="12.5" outlineLevel="1" x14ac:dyDescent="0.25">
      <c r="D12" s="58"/>
      <c r="F12" s="284"/>
      <c r="G12" s="308"/>
      <c r="H12" s="284"/>
      <c r="I12" s="284"/>
      <c r="J12" s="284"/>
      <c r="K12" s="284"/>
      <c r="L12" s="284"/>
      <c r="M12" s="284"/>
      <c r="N12" s="284"/>
      <c r="O12" s="284"/>
      <c r="P12" s="284"/>
      <c r="Q12" s="284"/>
      <c r="R12" s="284"/>
      <c r="S12" s="284"/>
      <c r="T12" s="284"/>
      <c r="U12" s="284"/>
    </row>
    <row r="13" spans="1:21" ht="13" outlineLevel="1" x14ac:dyDescent="0.3">
      <c r="C13" s="124" t="s">
        <v>211</v>
      </c>
      <c r="D13" s="127"/>
      <c r="E13" s="122"/>
      <c r="F13" s="309" t="s">
        <v>445</v>
      </c>
      <c r="G13" s="56" t="s">
        <v>187</v>
      </c>
      <c r="H13" s="56" t="s">
        <v>188</v>
      </c>
      <c r="I13" s="56" t="s">
        <v>189</v>
      </c>
      <c r="J13" s="56" t="s">
        <v>190</v>
      </c>
      <c r="K13" s="56" t="s">
        <v>191</v>
      </c>
      <c r="L13" s="56" t="s">
        <v>192</v>
      </c>
      <c r="M13" s="56" t="s">
        <v>193</v>
      </c>
      <c r="N13" s="56" t="s">
        <v>194</v>
      </c>
      <c r="O13" s="56" t="s">
        <v>195</v>
      </c>
      <c r="P13" s="56" t="s">
        <v>196</v>
      </c>
      <c r="Q13" s="56" t="s">
        <v>197</v>
      </c>
      <c r="R13" s="56" t="s">
        <v>198</v>
      </c>
      <c r="S13" s="56" t="s">
        <v>199</v>
      </c>
      <c r="T13" s="56" t="s">
        <v>200</v>
      </c>
      <c r="U13" s="56" t="s">
        <v>201</v>
      </c>
    </row>
    <row r="14" spans="1:21" ht="13" outlineLevel="1" x14ac:dyDescent="0.3">
      <c r="C14" s="130" t="s">
        <v>446</v>
      </c>
      <c r="D14" s="153"/>
      <c r="E14" s="119"/>
      <c r="F14" s="300"/>
      <c r="G14" s="310"/>
      <c r="H14" s="310"/>
      <c r="I14" s="310"/>
      <c r="J14" s="310"/>
      <c r="K14" s="310"/>
      <c r="L14" s="310"/>
      <c r="M14" s="310"/>
      <c r="N14" s="310"/>
      <c r="O14" s="310"/>
      <c r="P14" s="310"/>
      <c r="Q14" s="310"/>
      <c r="R14" s="310"/>
      <c r="S14" s="310"/>
      <c r="T14" s="310"/>
      <c r="U14" s="310"/>
    </row>
    <row r="15" spans="1:21" ht="13" outlineLevel="1" x14ac:dyDescent="0.3">
      <c r="C15" s="57" t="s">
        <v>212</v>
      </c>
      <c r="E15" s="9" t="s">
        <v>438</v>
      </c>
      <c r="F15" s="307">
        <v>63.82</v>
      </c>
      <c r="G15" s="296">
        <f>F15*(1+'1_Assumptions'!$E$15)</f>
        <v>65.7346</v>
      </c>
      <c r="H15" s="296">
        <f>G15*(1+'1_Assumptions'!$E$15)</f>
        <v>67.706637999999998</v>
      </c>
      <c r="I15" s="296">
        <f>H15*(1+'1_Assumptions'!$E$15)</f>
        <v>69.737837139999996</v>
      </c>
      <c r="J15" s="296">
        <f>I15*(1+'1_Assumptions'!$E$15)</f>
        <v>71.829972254200001</v>
      </c>
      <c r="K15" s="296">
        <f>J15*(1+'1_Assumptions'!$E$15)</f>
        <v>73.984871421826</v>
      </c>
      <c r="L15" s="296">
        <f>K15*(1+'1_Assumptions'!$E$15)</f>
        <v>76.204417564480778</v>
      </c>
      <c r="M15" s="296">
        <f>L15*(1+'1_Assumptions'!$E$15)</f>
        <v>78.490550091415201</v>
      </c>
      <c r="N15" s="296">
        <f>M15*(1+'1_Assumptions'!$E$15)</f>
        <v>80.845266594157664</v>
      </c>
      <c r="O15" s="296">
        <f>N15*(1+'1_Assumptions'!$E$15)</f>
        <v>83.270624591982397</v>
      </c>
      <c r="P15" s="296">
        <f>O15*(1+'1_Assumptions'!$E$15)</f>
        <v>85.768743329741866</v>
      </c>
      <c r="Q15" s="296">
        <f>P15*(1+'1_Assumptions'!$E$15)</f>
        <v>88.341805629634123</v>
      </c>
      <c r="R15" s="296">
        <f>Q15*(1+'1_Assumptions'!$E$15)</f>
        <v>90.992059798523144</v>
      </c>
      <c r="S15" s="296">
        <f>R15*(1+'1_Assumptions'!$E$15)</f>
        <v>93.721821592478847</v>
      </c>
      <c r="T15" s="296">
        <f>S15*(1+'1_Assumptions'!$E$15)</f>
        <v>96.533476240253208</v>
      </c>
      <c r="U15" s="296">
        <f>T15*(1+'1_Assumptions'!$E$15)</f>
        <v>99.429480527460811</v>
      </c>
    </row>
    <row r="16" spans="1:21" ht="13" outlineLevel="1" x14ac:dyDescent="0.3">
      <c r="C16" s="62" t="s">
        <v>215</v>
      </c>
      <c r="E16" s="9" t="s">
        <v>438</v>
      </c>
      <c r="F16" s="307">
        <v>15.6</v>
      </c>
      <c r="G16" s="296">
        <f>F16*(1+'1_Assumptions'!$E$15)</f>
        <v>16.068000000000001</v>
      </c>
      <c r="H16" s="296">
        <f>G16*(1+'1_Assumptions'!$E$15)</f>
        <v>16.550040000000003</v>
      </c>
      <c r="I16" s="296">
        <f>H16*(1+'1_Assumptions'!$E$15)</f>
        <v>17.046541200000004</v>
      </c>
      <c r="J16" s="296">
        <f>I16*(1+'1_Assumptions'!$E$15)</f>
        <v>17.557937436000003</v>
      </c>
      <c r="K16" s="296">
        <f>J16*(1+'1_Assumptions'!$E$15)</f>
        <v>18.084675559080004</v>
      </c>
      <c r="L16" s="296">
        <f>K16*(1+'1_Assumptions'!$E$15)</f>
        <v>18.627215825852407</v>
      </c>
      <c r="M16" s="296">
        <f>L16*(1+'1_Assumptions'!$E$15)</f>
        <v>19.186032300627978</v>
      </c>
      <c r="N16" s="296">
        <f>M16*(1+'1_Assumptions'!$E$15)</f>
        <v>19.761613269646819</v>
      </c>
      <c r="O16" s="296">
        <f>N16*(1+'1_Assumptions'!$E$15)</f>
        <v>20.354461667736224</v>
      </c>
      <c r="P16" s="296">
        <f>O16*(1+'1_Assumptions'!$E$15)</f>
        <v>20.965095517768312</v>
      </c>
      <c r="Q16" s="296">
        <f>P16*(1+'1_Assumptions'!$E$15)</f>
        <v>21.594048383301363</v>
      </c>
      <c r="R16" s="296">
        <f>Q16*(1+'1_Assumptions'!$E$15)</f>
        <v>22.241869834800404</v>
      </c>
      <c r="S16" s="296">
        <f>R16*(1+'1_Assumptions'!$E$15)</f>
        <v>22.909125929844418</v>
      </c>
      <c r="T16" s="296">
        <f>S16*(1+'1_Assumptions'!$E$15)</f>
        <v>23.596399707739749</v>
      </c>
      <c r="U16" s="296">
        <f>T16*(1+'1_Assumptions'!$E$15)</f>
        <v>24.304291698971941</v>
      </c>
    </row>
    <row r="17" spans="3:21" ht="13" outlineLevel="1" x14ac:dyDescent="0.3">
      <c r="C17" s="62" t="s">
        <v>216</v>
      </c>
      <c r="E17" s="9" t="s">
        <v>438</v>
      </c>
      <c r="F17" s="307">
        <v>10.4</v>
      </c>
      <c r="G17" s="296">
        <f>F17*(1+'1_Assumptions'!$E$15)</f>
        <v>10.712000000000002</v>
      </c>
      <c r="H17" s="296">
        <f>G17*(1+'1_Assumptions'!$E$15)</f>
        <v>11.033360000000002</v>
      </c>
      <c r="I17" s="296">
        <f>H17*(1+'1_Assumptions'!$E$15)</f>
        <v>11.364360800000002</v>
      </c>
      <c r="J17" s="296">
        <f>I17*(1+'1_Assumptions'!$E$15)</f>
        <v>11.705291624000003</v>
      </c>
      <c r="K17" s="296">
        <f>J17*(1+'1_Assumptions'!$E$15)</f>
        <v>12.056450372720002</v>
      </c>
      <c r="L17" s="296">
        <f>K17*(1+'1_Assumptions'!$E$15)</f>
        <v>12.418143883901603</v>
      </c>
      <c r="M17" s="296">
        <f>L17*(1+'1_Assumptions'!$E$15)</f>
        <v>12.790688200418652</v>
      </c>
      <c r="N17" s="296">
        <f>M17*(1+'1_Assumptions'!$E$15)</f>
        <v>13.174408846431211</v>
      </c>
      <c r="O17" s="296">
        <f>N17*(1+'1_Assumptions'!$E$15)</f>
        <v>13.569641111824147</v>
      </c>
      <c r="P17" s="296">
        <f>O17*(1+'1_Assumptions'!$E$15)</f>
        <v>13.976730345178872</v>
      </c>
      <c r="Q17" s="296">
        <f>P17*(1+'1_Assumptions'!$E$15)</f>
        <v>14.396032255534239</v>
      </c>
      <c r="R17" s="296">
        <f>Q17*(1+'1_Assumptions'!$E$15)</f>
        <v>14.827913223200266</v>
      </c>
      <c r="S17" s="296">
        <f>R17*(1+'1_Assumptions'!$E$15)</f>
        <v>15.272750619896275</v>
      </c>
      <c r="T17" s="296">
        <f>S17*(1+'1_Assumptions'!$E$15)</f>
        <v>15.730933138493164</v>
      </c>
      <c r="U17" s="296">
        <f>T17*(1+'1_Assumptions'!$E$15)</f>
        <v>16.202861132647961</v>
      </c>
    </row>
    <row r="18" spans="3:21" ht="13" outlineLevel="1" x14ac:dyDescent="0.3">
      <c r="C18" s="151" t="s">
        <v>108</v>
      </c>
      <c r="E18" s="9" t="s">
        <v>438</v>
      </c>
      <c r="F18" s="307"/>
      <c r="G18" s="296">
        <f>F18*(1+'1_Assumptions'!$E$15)</f>
        <v>0</v>
      </c>
      <c r="H18" s="296">
        <f>G18*(1+'1_Assumptions'!$E$15)</f>
        <v>0</v>
      </c>
      <c r="I18" s="296">
        <f>H18*(1+'1_Assumptions'!$E$15)</f>
        <v>0</v>
      </c>
      <c r="J18" s="296">
        <f>I18*(1+'1_Assumptions'!$E$15)</f>
        <v>0</v>
      </c>
      <c r="K18" s="296">
        <f>J18*(1+'1_Assumptions'!$E$15)</f>
        <v>0</v>
      </c>
      <c r="L18" s="296">
        <f>K18*(1+'1_Assumptions'!$E$15)</f>
        <v>0</v>
      </c>
      <c r="M18" s="296">
        <f>L18*(1+'1_Assumptions'!$E$15)</f>
        <v>0</v>
      </c>
      <c r="N18" s="296">
        <f>M18*(1+'1_Assumptions'!$E$15)</f>
        <v>0</v>
      </c>
      <c r="O18" s="296">
        <f>N18*(1+'1_Assumptions'!$E$15)</f>
        <v>0</v>
      </c>
      <c r="P18" s="296">
        <f>O18*(1+'1_Assumptions'!$E$15)</f>
        <v>0</v>
      </c>
      <c r="Q18" s="296">
        <f>P18*(1+'1_Assumptions'!$E$15)</f>
        <v>0</v>
      </c>
      <c r="R18" s="296">
        <f>Q18*(1+'1_Assumptions'!$E$15)</f>
        <v>0</v>
      </c>
      <c r="S18" s="296">
        <f>R18*(1+'1_Assumptions'!$E$15)</f>
        <v>0</v>
      </c>
      <c r="T18" s="296">
        <f>S18*(1+'1_Assumptions'!$E$15)</f>
        <v>0</v>
      </c>
      <c r="U18" s="296">
        <f>T18*(1+'1_Assumptions'!$E$15)</f>
        <v>0</v>
      </c>
    </row>
    <row r="19" spans="3:21" s="26" customFormat="1" ht="13" outlineLevel="1" x14ac:dyDescent="0.3">
      <c r="C19" s="63" t="s">
        <v>217</v>
      </c>
      <c r="D19" s="60"/>
      <c r="E19" s="242" t="s">
        <v>438</v>
      </c>
      <c r="F19" s="311">
        <f t="shared" ref="F19:U19" si="0">SUM(F15:F18)</f>
        <v>89.820000000000007</v>
      </c>
      <c r="G19" s="311">
        <f t="shared" si="0"/>
        <v>92.514600000000002</v>
      </c>
      <c r="H19" s="311">
        <f t="shared" si="0"/>
        <v>95.290037999999996</v>
      </c>
      <c r="I19" s="311">
        <f t="shared" si="0"/>
        <v>98.148739140000004</v>
      </c>
      <c r="J19" s="311">
        <f t="shared" si="0"/>
        <v>101.0932013142</v>
      </c>
      <c r="K19" s="311">
        <f t="shared" si="0"/>
        <v>104.12599735362602</v>
      </c>
      <c r="L19" s="311">
        <f t="shared" si="0"/>
        <v>107.24977727423479</v>
      </c>
      <c r="M19" s="311">
        <f t="shared" si="0"/>
        <v>110.46727059246183</v>
      </c>
      <c r="N19" s="311">
        <f t="shared" si="0"/>
        <v>113.78128871023569</v>
      </c>
      <c r="O19" s="311">
        <f t="shared" si="0"/>
        <v>117.19472737154277</v>
      </c>
      <c r="P19" s="311">
        <f t="shared" si="0"/>
        <v>120.71056919268906</v>
      </c>
      <c r="Q19" s="311">
        <f t="shared" si="0"/>
        <v>124.33188626846973</v>
      </c>
      <c r="R19" s="311">
        <f t="shared" si="0"/>
        <v>128.06184285652381</v>
      </c>
      <c r="S19" s="311">
        <f t="shared" si="0"/>
        <v>131.90369814221955</v>
      </c>
      <c r="T19" s="311">
        <f t="shared" si="0"/>
        <v>135.86080908648611</v>
      </c>
      <c r="U19" s="311">
        <f t="shared" si="0"/>
        <v>139.9366333590807</v>
      </c>
    </row>
    <row r="20" spans="3:21" s="26" customFormat="1" ht="13" outlineLevel="1" x14ac:dyDescent="0.3">
      <c r="C20" s="155" t="s">
        <v>447</v>
      </c>
      <c r="D20" s="136"/>
      <c r="E20" s="156"/>
      <c r="F20" s="299"/>
      <c r="G20" s="299"/>
      <c r="H20" s="312"/>
      <c r="I20" s="312"/>
      <c r="J20" s="312"/>
      <c r="K20" s="312"/>
      <c r="L20" s="312"/>
      <c r="M20" s="312"/>
      <c r="N20" s="312"/>
      <c r="O20" s="312"/>
      <c r="P20" s="312"/>
      <c r="Q20" s="312"/>
      <c r="R20" s="312"/>
      <c r="S20" s="312"/>
      <c r="T20" s="312"/>
      <c r="U20" s="312"/>
    </row>
    <row r="21" spans="3:21" ht="13" outlineLevel="1" x14ac:dyDescent="0.3">
      <c r="C21" s="57" t="s">
        <v>212</v>
      </c>
      <c r="E21" s="9" t="s">
        <v>438</v>
      </c>
      <c r="F21" s="307">
        <v>63.82</v>
      </c>
      <c r="G21" s="296">
        <f>F21*(1+'1_Assumptions'!$E$15)</f>
        <v>65.7346</v>
      </c>
      <c r="H21" s="296">
        <f>G21*(1+'1_Assumptions'!$E$15)</f>
        <v>67.706637999999998</v>
      </c>
      <c r="I21" s="296">
        <f>H21*(1+'1_Assumptions'!$E$15)</f>
        <v>69.737837139999996</v>
      </c>
      <c r="J21" s="296">
        <f>I21*(1+'1_Assumptions'!$E$15)</f>
        <v>71.829972254200001</v>
      </c>
      <c r="K21" s="296">
        <f>J21*(1+'1_Assumptions'!$E$15)</f>
        <v>73.984871421826</v>
      </c>
      <c r="L21" s="296">
        <f>K21*(1+'1_Assumptions'!$E$15)</f>
        <v>76.204417564480778</v>
      </c>
      <c r="M21" s="296">
        <f>L21*(1+'1_Assumptions'!$E$15)</f>
        <v>78.490550091415201</v>
      </c>
      <c r="N21" s="296">
        <f>M21*(1+'1_Assumptions'!$E$15)</f>
        <v>80.845266594157664</v>
      </c>
      <c r="O21" s="296">
        <f>N21*(1+'1_Assumptions'!$E$15)</f>
        <v>83.270624591982397</v>
      </c>
      <c r="P21" s="296">
        <f>O21*(1+'1_Assumptions'!$E$15)</f>
        <v>85.768743329741866</v>
      </c>
      <c r="Q21" s="296">
        <f>P21*(1+'1_Assumptions'!$E$15)</f>
        <v>88.341805629634123</v>
      </c>
      <c r="R21" s="296">
        <f>Q21*(1+'1_Assumptions'!$E$15)</f>
        <v>90.992059798523144</v>
      </c>
      <c r="S21" s="296">
        <f>R21*(1+'1_Assumptions'!$E$15)</f>
        <v>93.721821592478847</v>
      </c>
      <c r="T21" s="296">
        <f>S21*(1+'1_Assumptions'!$E$15)</f>
        <v>96.533476240253208</v>
      </c>
      <c r="U21" s="296">
        <f>T21*(1+'1_Assumptions'!$E$15)</f>
        <v>99.429480527460811</v>
      </c>
    </row>
    <row r="22" spans="3:21" ht="13" outlineLevel="1" x14ac:dyDescent="0.3">
      <c r="C22" s="62" t="s">
        <v>213</v>
      </c>
      <c r="E22" s="9" t="s">
        <v>438</v>
      </c>
      <c r="F22" s="307">
        <v>84.8</v>
      </c>
      <c r="G22" s="296">
        <f>F22*(1+'1_Assumptions'!$E$15)</f>
        <v>87.343999999999994</v>
      </c>
      <c r="H22" s="296">
        <f>G22*(1+'1_Assumptions'!$E$15)</f>
        <v>89.964320000000001</v>
      </c>
      <c r="I22" s="296">
        <f>H22*(1+'1_Assumptions'!$E$15)</f>
        <v>92.6632496</v>
      </c>
      <c r="J22" s="296">
        <f>I22*(1+'1_Assumptions'!$E$15)</f>
        <v>95.443147088000003</v>
      </c>
      <c r="K22" s="296">
        <f>J22*(1+'1_Assumptions'!$E$15)</f>
        <v>98.306441500640005</v>
      </c>
      <c r="L22" s="296">
        <f>K22*(1+'1_Assumptions'!$E$15)</f>
        <v>101.25563474565921</v>
      </c>
      <c r="M22" s="296">
        <f>L22*(1+'1_Assumptions'!$E$15)</f>
        <v>104.29330378802899</v>
      </c>
      <c r="N22" s="296">
        <f>M22*(1+'1_Assumptions'!$E$15)</f>
        <v>107.42210290166986</v>
      </c>
      <c r="O22" s="296">
        <f>N22*(1+'1_Assumptions'!$E$15)</f>
        <v>110.64476598871995</v>
      </c>
      <c r="P22" s="296">
        <f>O22*(1+'1_Assumptions'!$E$15)</f>
        <v>113.96410896838155</v>
      </c>
      <c r="Q22" s="296">
        <f>P22*(1+'1_Assumptions'!$E$15)</f>
        <v>117.383032237433</v>
      </c>
      <c r="R22" s="296">
        <f>Q22*(1+'1_Assumptions'!$E$15)</f>
        <v>120.90452320455599</v>
      </c>
      <c r="S22" s="296">
        <f>R22*(1+'1_Assumptions'!$E$15)</f>
        <v>124.53165890069266</v>
      </c>
      <c r="T22" s="296">
        <f>S22*(1+'1_Assumptions'!$E$15)</f>
        <v>128.26760866771343</v>
      </c>
      <c r="U22" s="296">
        <f>T22*(1+'1_Assumptions'!$E$15)</f>
        <v>132.11563692774484</v>
      </c>
    </row>
    <row r="23" spans="3:21" ht="13" outlineLevel="1" x14ac:dyDescent="0.3">
      <c r="C23" s="62" t="s">
        <v>214</v>
      </c>
      <c r="E23" s="9" t="s">
        <v>438</v>
      </c>
      <c r="F23" s="307">
        <v>8.9499999999999993</v>
      </c>
      <c r="G23" s="296">
        <f>F23*(1+'1_Assumptions'!$E$15)</f>
        <v>9.2184999999999988</v>
      </c>
      <c r="H23" s="296">
        <f>G23*(1+'1_Assumptions'!$E$15)</f>
        <v>9.4950549999999989</v>
      </c>
      <c r="I23" s="296">
        <f>H23*(1+'1_Assumptions'!$E$15)</f>
        <v>9.7799066499999991</v>
      </c>
      <c r="J23" s="296">
        <f>I23*(1+'1_Assumptions'!$E$15)</f>
        <v>10.0733038495</v>
      </c>
      <c r="K23" s="296">
        <f>J23*(1+'1_Assumptions'!$E$15)</f>
        <v>10.375502964985001</v>
      </c>
      <c r="L23" s="296">
        <f>K23*(1+'1_Assumptions'!$E$15)</f>
        <v>10.686768053934552</v>
      </c>
      <c r="M23" s="296">
        <f>L23*(1+'1_Assumptions'!$E$15)</f>
        <v>11.007371095552589</v>
      </c>
      <c r="N23" s="296">
        <f>M23*(1+'1_Assumptions'!$E$15)</f>
        <v>11.337592228419167</v>
      </c>
      <c r="O23" s="296">
        <f>N23*(1+'1_Assumptions'!$E$15)</f>
        <v>11.677719995271742</v>
      </c>
      <c r="P23" s="296">
        <f>O23*(1+'1_Assumptions'!$E$15)</f>
        <v>12.028051595129895</v>
      </c>
      <c r="Q23" s="296">
        <f>P23*(1+'1_Assumptions'!$E$15)</f>
        <v>12.388893142983793</v>
      </c>
      <c r="R23" s="296">
        <f>Q23*(1+'1_Assumptions'!$E$15)</f>
        <v>12.760559937273307</v>
      </c>
      <c r="S23" s="296">
        <f>R23*(1+'1_Assumptions'!$E$15)</f>
        <v>13.143376735391506</v>
      </c>
      <c r="T23" s="296">
        <f>S23*(1+'1_Assumptions'!$E$15)</f>
        <v>13.537678037453251</v>
      </c>
      <c r="U23" s="296">
        <f>T23*(1+'1_Assumptions'!$E$15)</f>
        <v>13.943808378576849</v>
      </c>
    </row>
    <row r="24" spans="3:21" s="26" customFormat="1" ht="13" outlineLevel="1" x14ac:dyDescent="0.3">
      <c r="C24" s="151" t="s">
        <v>108</v>
      </c>
      <c r="D24" s="52"/>
      <c r="E24" s="9" t="s">
        <v>438</v>
      </c>
      <c r="F24" s="307"/>
      <c r="G24" s="296">
        <f>F24*(1+'1_Assumptions'!$E$15)</f>
        <v>0</v>
      </c>
      <c r="H24" s="296">
        <f>G24*(1+'1_Assumptions'!$E$15)</f>
        <v>0</v>
      </c>
      <c r="I24" s="296">
        <f>H24*(1+'1_Assumptions'!$E$15)</f>
        <v>0</v>
      </c>
      <c r="J24" s="296">
        <f>I24*(1+'1_Assumptions'!$E$15)</f>
        <v>0</v>
      </c>
      <c r="K24" s="296">
        <f>J24*(1+'1_Assumptions'!$E$15)</f>
        <v>0</v>
      </c>
      <c r="L24" s="296">
        <f>K24*(1+'1_Assumptions'!$E$15)</f>
        <v>0</v>
      </c>
      <c r="M24" s="296">
        <f>L24*(1+'1_Assumptions'!$E$15)</f>
        <v>0</v>
      </c>
      <c r="N24" s="296">
        <f>M24*(1+'1_Assumptions'!$E$15)</f>
        <v>0</v>
      </c>
      <c r="O24" s="296">
        <f>N24*(1+'1_Assumptions'!$E$15)</f>
        <v>0</v>
      </c>
      <c r="P24" s="296">
        <f>O24*(1+'1_Assumptions'!$E$15)</f>
        <v>0</v>
      </c>
      <c r="Q24" s="296">
        <f>P24*(1+'1_Assumptions'!$E$15)</f>
        <v>0</v>
      </c>
      <c r="R24" s="296">
        <f>Q24*(1+'1_Assumptions'!$E$15)</f>
        <v>0</v>
      </c>
      <c r="S24" s="296">
        <f>R24*(1+'1_Assumptions'!$E$15)</f>
        <v>0</v>
      </c>
      <c r="T24" s="296">
        <f>S24*(1+'1_Assumptions'!$E$15)</f>
        <v>0</v>
      </c>
      <c r="U24" s="296">
        <f>T24*(1+'1_Assumptions'!$E$15)</f>
        <v>0</v>
      </c>
    </row>
    <row r="25" spans="3:21" s="26" customFormat="1" ht="13" outlineLevel="1" x14ac:dyDescent="0.3">
      <c r="C25" s="157" t="s">
        <v>218</v>
      </c>
      <c r="D25" s="158"/>
      <c r="E25" s="242" t="s">
        <v>438</v>
      </c>
      <c r="F25" s="311">
        <f t="shared" ref="F25:U25" si="1">SUM(F21:F24)</f>
        <v>157.57</v>
      </c>
      <c r="G25" s="311">
        <f t="shared" si="1"/>
        <v>162.2971</v>
      </c>
      <c r="H25" s="311">
        <f t="shared" si="1"/>
        <v>167.16601299999999</v>
      </c>
      <c r="I25" s="311">
        <f t="shared" si="1"/>
        <v>172.18099338999997</v>
      </c>
      <c r="J25" s="311">
        <f t="shared" si="1"/>
        <v>177.34642319170001</v>
      </c>
      <c r="K25" s="311">
        <f t="shared" si="1"/>
        <v>182.66681588745101</v>
      </c>
      <c r="L25" s="311">
        <f t="shared" si="1"/>
        <v>188.14682036407453</v>
      </c>
      <c r="M25" s="311">
        <f t="shared" si="1"/>
        <v>193.79122497499679</v>
      </c>
      <c r="N25" s="311">
        <f t="shared" si="1"/>
        <v>199.60496172424669</v>
      </c>
      <c r="O25" s="311">
        <f t="shared" si="1"/>
        <v>205.59311057597409</v>
      </c>
      <c r="P25" s="311">
        <f t="shared" si="1"/>
        <v>211.76090389325333</v>
      </c>
      <c r="Q25" s="311">
        <f t="shared" si="1"/>
        <v>218.11373101005091</v>
      </c>
      <c r="R25" s="311">
        <f t="shared" si="1"/>
        <v>224.65714294035243</v>
      </c>
      <c r="S25" s="311">
        <f t="shared" si="1"/>
        <v>231.39685722856302</v>
      </c>
      <c r="T25" s="311">
        <f t="shared" si="1"/>
        <v>238.33876294541989</v>
      </c>
      <c r="U25" s="311">
        <f t="shared" si="1"/>
        <v>245.4889258337825</v>
      </c>
    </row>
    <row r="27" spans="3:21" ht="13" x14ac:dyDescent="0.3">
      <c r="C27" s="124" t="s">
        <v>448</v>
      </c>
      <c r="D27" s="128"/>
      <c r="E27" s="122"/>
      <c r="F27" s="122"/>
      <c r="G27" s="56" t="s">
        <v>187</v>
      </c>
      <c r="H27" s="56" t="s">
        <v>188</v>
      </c>
      <c r="I27" s="56" t="s">
        <v>189</v>
      </c>
      <c r="J27" s="56" t="s">
        <v>190</v>
      </c>
      <c r="K27" s="56" t="s">
        <v>191</v>
      </c>
      <c r="L27" s="56" t="s">
        <v>192</v>
      </c>
      <c r="M27" s="56" t="s">
        <v>193</v>
      </c>
      <c r="N27" s="56" t="s">
        <v>194</v>
      </c>
      <c r="O27" s="56" t="s">
        <v>195</v>
      </c>
      <c r="P27" s="56" t="s">
        <v>196</v>
      </c>
      <c r="Q27" s="56" t="s">
        <v>197</v>
      </c>
      <c r="R27" s="56" t="s">
        <v>198</v>
      </c>
      <c r="S27" s="56" t="s">
        <v>199</v>
      </c>
      <c r="T27" s="56" t="s">
        <v>200</v>
      </c>
      <c r="U27" s="56" t="s">
        <v>201</v>
      </c>
    </row>
    <row r="28" spans="3:21" ht="13" x14ac:dyDescent="0.3">
      <c r="C28" s="130" t="s">
        <v>449</v>
      </c>
      <c r="D28" s="153"/>
      <c r="E28" s="119"/>
      <c r="F28" s="119"/>
      <c r="G28" s="154"/>
      <c r="H28" s="154"/>
      <c r="I28" s="154"/>
      <c r="J28" s="154"/>
      <c r="K28" s="154"/>
      <c r="L28" s="154"/>
      <c r="M28" s="154"/>
      <c r="N28" s="154"/>
      <c r="O28" s="154"/>
      <c r="P28" s="154"/>
      <c r="Q28" s="154"/>
      <c r="R28" s="154"/>
      <c r="S28" s="154"/>
      <c r="T28" s="154"/>
      <c r="U28" s="154"/>
    </row>
    <row r="29" spans="3:21" ht="13" x14ac:dyDescent="0.3">
      <c r="C29" s="57" t="s">
        <v>221</v>
      </c>
      <c r="E29" s="9" t="s">
        <v>438</v>
      </c>
      <c r="F29" s="307">
        <v>55</v>
      </c>
      <c r="G29" s="296">
        <f>F29*(1+'1_Assumptions'!$E$15)</f>
        <v>56.65</v>
      </c>
      <c r="H29" s="296">
        <f>G29*(1+'1_Assumptions'!$E$15)</f>
        <v>58.349499999999999</v>
      </c>
      <c r="I29" s="296">
        <f>H29*(1+'1_Assumptions'!$E$15)</f>
        <v>60.099985000000004</v>
      </c>
      <c r="J29" s="296">
        <f>I29*(1+'1_Assumptions'!$E$15)</f>
        <v>61.902984550000006</v>
      </c>
      <c r="K29" s="296">
        <f>J29*(1+'1_Assumptions'!$E$15)</f>
        <v>63.760074086500005</v>
      </c>
      <c r="L29" s="296">
        <f>K29*(1+'1_Assumptions'!$E$15)</f>
        <v>65.672876309095003</v>
      </c>
      <c r="M29" s="296">
        <f>L29*(1+'1_Assumptions'!$E$15)</f>
        <v>67.643062598367848</v>
      </c>
      <c r="N29" s="296">
        <f>M29*(1+'1_Assumptions'!$E$15)</f>
        <v>69.672354476318887</v>
      </c>
      <c r="O29" s="296">
        <f>N29*(1+'1_Assumptions'!$E$15)</f>
        <v>71.762525110608451</v>
      </c>
      <c r="P29" s="296">
        <f>O29*(1+'1_Assumptions'!$E$15)</f>
        <v>73.915400863926706</v>
      </c>
      <c r="Q29" s="296">
        <f>P29*(1+'1_Assumptions'!$E$15)</f>
        <v>76.132862889844503</v>
      </c>
      <c r="R29" s="296">
        <f>Q29*(1+'1_Assumptions'!$E$15)</f>
        <v>78.416848776539837</v>
      </c>
      <c r="S29" s="296">
        <f>R29*(1+'1_Assumptions'!$E$15)</f>
        <v>80.769354239836034</v>
      </c>
      <c r="T29" s="296">
        <f>S29*(1+'1_Assumptions'!$E$15)</f>
        <v>83.19243486703111</v>
      </c>
      <c r="U29" s="296">
        <f>T29*(1+'1_Assumptions'!$E$15)</f>
        <v>85.688207913042049</v>
      </c>
    </row>
    <row r="30" spans="3:21" ht="13" x14ac:dyDescent="0.3">
      <c r="C30" s="57" t="s">
        <v>222</v>
      </c>
      <c r="E30" s="9" t="s">
        <v>438</v>
      </c>
      <c r="F30" s="307">
        <v>14.790000000000006</v>
      </c>
      <c r="G30" s="296">
        <f>F30*(1+'1_Assumptions'!$E$15)</f>
        <v>15.233700000000006</v>
      </c>
      <c r="H30" s="296">
        <f>G30*(1+'1_Assumptions'!$E$15)</f>
        <v>15.690711000000007</v>
      </c>
      <c r="I30" s="296">
        <f>H30*(1+'1_Assumptions'!$E$15)</f>
        <v>16.161432330000007</v>
      </c>
      <c r="J30" s="296">
        <f>I30*(1+'1_Assumptions'!$E$15)</f>
        <v>16.646275299900008</v>
      </c>
      <c r="K30" s="296">
        <f>J30*(1+'1_Assumptions'!$E$15)</f>
        <v>17.145663558897009</v>
      </c>
      <c r="L30" s="296">
        <f>K30*(1+'1_Assumptions'!$E$15)</f>
        <v>17.660033465663918</v>
      </c>
      <c r="M30" s="296">
        <f>L30*(1+'1_Assumptions'!$E$15)</f>
        <v>18.189834469633837</v>
      </c>
      <c r="N30" s="296">
        <f>M30*(1+'1_Assumptions'!$E$15)</f>
        <v>18.735529503722852</v>
      </c>
      <c r="O30" s="296">
        <f>N30*(1+'1_Assumptions'!$E$15)</f>
        <v>19.297595388834537</v>
      </c>
      <c r="P30" s="296">
        <f>O30*(1+'1_Assumptions'!$E$15)</f>
        <v>19.876523250499574</v>
      </c>
      <c r="Q30" s="296">
        <f>P30*(1+'1_Assumptions'!$E$15)</f>
        <v>20.472818948014563</v>
      </c>
      <c r="R30" s="296">
        <f>Q30*(1+'1_Assumptions'!$E$15)</f>
        <v>21.087003516454999</v>
      </c>
      <c r="S30" s="296">
        <f>R30*(1+'1_Assumptions'!$E$15)</f>
        <v>21.71961362194865</v>
      </c>
      <c r="T30" s="296">
        <f>S30*(1+'1_Assumptions'!$E$15)</f>
        <v>22.371202030607108</v>
      </c>
      <c r="U30" s="296">
        <f>T30*(1+'1_Assumptions'!$E$15)</f>
        <v>23.042338091525323</v>
      </c>
    </row>
    <row r="31" spans="3:21" s="26" customFormat="1" ht="13" x14ac:dyDescent="0.3">
      <c r="C31" s="155" t="s">
        <v>450</v>
      </c>
      <c r="D31" s="136"/>
      <c r="E31" s="156"/>
      <c r="F31" s="299"/>
      <c r="G31" s="299"/>
      <c r="H31" s="312"/>
      <c r="I31" s="312"/>
      <c r="J31" s="312"/>
      <c r="K31" s="312"/>
      <c r="L31" s="312"/>
      <c r="M31" s="312"/>
      <c r="N31" s="312"/>
      <c r="O31" s="312"/>
      <c r="P31" s="312"/>
      <c r="Q31" s="312"/>
      <c r="R31" s="312"/>
      <c r="S31" s="312"/>
      <c r="T31" s="312"/>
      <c r="U31" s="312"/>
    </row>
    <row r="32" spans="3:21" ht="13" x14ac:dyDescent="0.3">
      <c r="C32" s="57" t="s">
        <v>451</v>
      </c>
      <c r="E32" s="9" t="s">
        <v>438</v>
      </c>
      <c r="F32" s="314">
        <f>'1_Assumptions'!E23</f>
        <v>0</v>
      </c>
      <c r="G32" s="296">
        <f>F32*(1+'1_Assumptions'!$E$15)</f>
        <v>0</v>
      </c>
      <c r="H32" s="296">
        <f>G32*(1+'1_Assumptions'!$E$15)</f>
        <v>0</v>
      </c>
      <c r="I32" s="296">
        <f>H32*(1+'1_Assumptions'!$E$15)</f>
        <v>0</v>
      </c>
      <c r="J32" s="296">
        <f>I32*(1+'1_Assumptions'!$E$15)</f>
        <v>0</v>
      </c>
      <c r="K32" s="296">
        <f>J32*(1+'1_Assumptions'!$E$15)</f>
        <v>0</v>
      </c>
      <c r="L32" s="296">
        <f>K32*(1+'1_Assumptions'!$E$15)</f>
        <v>0</v>
      </c>
      <c r="M32" s="296">
        <f>L32*(1+'1_Assumptions'!$E$15)</f>
        <v>0</v>
      </c>
      <c r="N32" s="296">
        <f>M32*(1+'1_Assumptions'!$E$15)</f>
        <v>0</v>
      </c>
      <c r="O32" s="296">
        <f>N32*(1+'1_Assumptions'!$E$15)</f>
        <v>0</v>
      </c>
      <c r="P32" s="296">
        <f>O32*(1+'1_Assumptions'!$E$15)</f>
        <v>0</v>
      </c>
      <c r="Q32" s="296">
        <f>P32*(1+'1_Assumptions'!$E$15)</f>
        <v>0</v>
      </c>
      <c r="R32" s="296">
        <f>Q32*(1+'1_Assumptions'!$E$15)</f>
        <v>0</v>
      </c>
      <c r="S32" s="296">
        <f>R32*(1+'1_Assumptions'!$E$15)</f>
        <v>0</v>
      </c>
      <c r="T32" s="296">
        <f>S32*(1+'1_Assumptions'!$E$15)</f>
        <v>0</v>
      </c>
      <c r="U32" s="296">
        <f>T32*(1+'1_Assumptions'!$E$15)</f>
        <v>0</v>
      </c>
    </row>
    <row r="33" spans="3:23" ht="12.5" x14ac:dyDescent="0.25">
      <c r="C33" s="57"/>
      <c r="E33" s="57"/>
      <c r="F33" s="57"/>
      <c r="G33" s="57"/>
      <c r="H33" s="61"/>
      <c r="I33" s="61"/>
      <c r="J33" s="61"/>
      <c r="K33" s="61"/>
      <c r="L33" s="61"/>
      <c r="M33" s="61"/>
      <c r="N33" s="61"/>
      <c r="O33" s="61"/>
      <c r="P33" s="61"/>
      <c r="Q33" s="61"/>
      <c r="R33" s="61"/>
      <c r="S33" s="61"/>
      <c r="T33" s="61"/>
      <c r="U33" s="61"/>
    </row>
    <row r="34" spans="3:23" ht="15" customHeight="1" thickBot="1" x14ac:dyDescent="0.35">
      <c r="C34" s="121" t="s">
        <v>283</v>
      </c>
      <c r="D34" s="121"/>
      <c r="E34" s="121"/>
      <c r="F34" s="121"/>
      <c r="G34" s="121"/>
      <c r="H34" s="121"/>
      <c r="I34" s="121"/>
      <c r="J34" s="121"/>
      <c r="K34" s="121"/>
      <c r="L34" s="121"/>
      <c r="M34" s="121"/>
      <c r="N34" s="121"/>
      <c r="O34" s="121"/>
      <c r="P34" s="121"/>
      <c r="Q34" s="121"/>
      <c r="R34" s="121"/>
      <c r="S34" s="121"/>
      <c r="T34" s="121"/>
      <c r="U34" s="121"/>
    </row>
    <row r="35" spans="3:23" s="70" customFormat="1" ht="13" x14ac:dyDescent="0.3">
      <c r="C35" s="125" t="s">
        <v>277</v>
      </c>
      <c r="D35" s="125"/>
      <c r="E35" s="125"/>
      <c r="F35" s="125"/>
      <c r="G35" s="56" t="s">
        <v>187</v>
      </c>
      <c r="H35" s="56" t="s">
        <v>188</v>
      </c>
      <c r="I35" s="56" t="s">
        <v>189</v>
      </c>
      <c r="J35" s="56" t="s">
        <v>190</v>
      </c>
      <c r="K35" s="56" t="s">
        <v>191</v>
      </c>
      <c r="L35" s="56" t="s">
        <v>192</v>
      </c>
      <c r="M35" s="56" t="s">
        <v>193</v>
      </c>
      <c r="N35" s="56" t="s">
        <v>194</v>
      </c>
      <c r="O35" s="56" t="s">
        <v>195</v>
      </c>
      <c r="P35" s="56" t="s">
        <v>196</v>
      </c>
      <c r="Q35" s="56" t="s">
        <v>197</v>
      </c>
      <c r="R35" s="56" t="s">
        <v>198</v>
      </c>
      <c r="S35" s="56" t="s">
        <v>199</v>
      </c>
      <c r="T35" s="56" t="s">
        <v>200</v>
      </c>
      <c r="U35" s="56" t="s">
        <v>201</v>
      </c>
      <c r="V35" s="72"/>
      <c r="W35" s="72"/>
    </row>
    <row r="36" spans="3:23" ht="13" outlineLevel="1" x14ac:dyDescent="0.3">
      <c r="C36" s="130" t="s">
        <v>269</v>
      </c>
      <c r="D36" s="130"/>
      <c r="E36" s="130"/>
      <c r="F36" s="130"/>
      <c r="G36" s="130"/>
      <c r="H36" s="130"/>
      <c r="I36" s="130"/>
      <c r="J36" s="130"/>
      <c r="K36" s="130"/>
      <c r="L36" s="130"/>
      <c r="M36" s="130"/>
      <c r="N36" s="130"/>
      <c r="O36" s="130"/>
      <c r="P36" s="130"/>
      <c r="Q36" s="130"/>
      <c r="R36" s="130"/>
      <c r="S36" s="130"/>
      <c r="T36" s="130"/>
      <c r="U36" s="130"/>
    </row>
    <row r="37" spans="3:23" ht="12.5" outlineLevel="1" x14ac:dyDescent="0.25">
      <c r="C37" s="57" t="s">
        <v>208</v>
      </c>
      <c r="D37" s="59"/>
      <c r="E37" s="59"/>
      <c r="F37" s="59"/>
      <c r="G37" s="286" t="e">
        <f>G9*'4_2_Activity'!G$29</f>
        <v>#DIV/0!</v>
      </c>
      <c r="H37" s="286" t="e">
        <f>H9*'4_2_Activity'!H$29</f>
        <v>#DIV/0!</v>
      </c>
      <c r="I37" s="286" t="e">
        <f>I9*'4_2_Activity'!I$29</f>
        <v>#DIV/0!</v>
      </c>
      <c r="J37" s="286" t="e">
        <f>J9*'4_2_Activity'!J$29</f>
        <v>#DIV/0!</v>
      </c>
      <c r="K37" s="286" t="e">
        <f>K9*'4_2_Activity'!K$29</f>
        <v>#DIV/0!</v>
      </c>
      <c r="L37" s="286" t="e">
        <f>L9*'4_2_Activity'!L$29</f>
        <v>#DIV/0!</v>
      </c>
      <c r="M37" s="286" t="e">
        <f>M9*'4_2_Activity'!M$29</f>
        <v>#DIV/0!</v>
      </c>
      <c r="N37" s="286" t="e">
        <f>N9*'4_2_Activity'!N$29</f>
        <v>#DIV/0!</v>
      </c>
      <c r="O37" s="286" t="e">
        <f>O9*'4_2_Activity'!O$29</f>
        <v>#DIV/0!</v>
      </c>
      <c r="P37" s="286" t="e">
        <f>P9*'4_2_Activity'!P$29</f>
        <v>#DIV/0!</v>
      </c>
      <c r="Q37" s="286" t="e">
        <f>Q9*'4_2_Activity'!Q$29</f>
        <v>#DIV/0!</v>
      </c>
      <c r="R37" s="286" t="e">
        <f>R9*'4_2_Activity'!R$29</f>
        <v>#DIV/0!</v>
      </c>
      <c r="S37" s="286" t="e">
        <f>S9*'4_2_Activity'!S$29</f>
        <v>#DIV/0!</v>
      </c>
      <c r="T37" s="286" t="e">
        <f>T9*'4_2_Activity'!T$29</f>
        <v>#DIV/0!</v>
      </c>
      <c r="U37" s="286" t="e">
        <f>U9*'4_2_Activity'!U$29</f>
        <v>#DIV/0!</v>
      </c>
    </row>
    <row r="38" spans="3:23" ht="12.5" outlineLevel="1" x14ac:dyDescent="0.25">
      <c r="C38" s="57" t="s">
        <v>209</v>
      </c>
      <c r="D38" s="59"/>
      <c r="E38" s="59"/>
      <c r="F38" s="59"/>
      <c r="G38" s="286" t="e">
        <f>G10*'4_2_Activity'!G$29</f>
        <v>#DIV/0!</v>
      </c>
      <c r="H38" s="286" t="e">
        <f>H10*'4_2_Activity'!H$29</f>
        <v>#DIV/0!</v>
      </c>
      <c r="I38" s="286" t="e">
        <f>I10*'4_2_Activity'!I$29</f>
        <v>#DIV/0!</v>
      </c>
      <c r="J38" s="286" t="e">
        <f>J10*'4_2_Activity'!J$29</f>
        <v>#DIV/0!</v>
      </c>
      <c r="K38" s="286" t="e">
        <f>K10*'4_2_Activity'!K$29</f>
        <v>#DIV/0!</v>
      </c>
      <c r="L38" s="286" t="e">
        <f>L10*'4_2_Activity'!L$29</f>
        <v>#DIV/0!</v>
      </c>
      <c r="M38" s="286" t="e">
        <f>M10*'4_2_Activity'!M$29</f>
        <v>#DIV/0!</v>
      </c>
      <c r="N38" s="286" t="e">
        <f>N10*'4_2_Activity'!N$29</f>
        <v>#DIV/0!</v>
      </c>
      <c r="O38" s="286" t="e">
        <f>O10*'4_2_Activity'!O$29</f>
        <v>#DIV/0!</v>
      </c>
      <c r="P38" s="286" t="e">
        <f>P10*'4_2_Activity'!P$29</f>
        <v>#DIV/0!</v>
      </c>
      <c r="Q38" s="286" t="e">
        <f>Q10*'4_2_Activity'!Q$29</f>
        <v>#DIV/0!</v>
      </c>
      <c r="R38" s="286" t="e">
        <f>R10*'4_2_Activity'!R$29</f>
        <v>#DIV/0!</v>
      </c>
      <c r="S38" s="286" t="e">
        <f>S10*'4_2_Activity'!S$29</f>
        <v>#DIV/0!</v>
      </c>
      <c r="T38" s="286" t="e">
        <f>T10*'4_2_Activity'!T$29</f>
        <v>#DIV/0!</v>
      </c>
      <c r="U38" s="286" t="e">
        <f>U10*'4_2_Activity'!U$29</f>
        <v>#DIV/0!</v>
      </c>
    </row>
    <row r="39" spans="3:23" ht="12.5" outlineLevel="1" x14ac:dyDescent="0.25">
      <c r="C39" s="57" t="s">
        <v>270</v>
      </c>
      <c r="D39" s="59"/>
      <c r="E39" s="59"/>
      <c r="F39" s="59"/>
      <c r="G39" s="286" t="e">
        <f>G11*'4_2_Activity'!G23</f>
        <v>#DIV/0!</v>
      </c>
      <c r="H39" s="286" t="e">
        <f>H11*'4_2_Activity'!H23</f>
        <v>#DIV/0!</v>
      </c>
      <c r="I39" s="286" t="e">
        <f>I11*'4_2_Activity'!I23</f>
        <v>#DIV/0!</v>
      </c>
      <c r="J39" s="286" t="e">
        <f>J11*'4_2_Activity'!J23</f>
        <v>#DIV/0!</v>
      </c>
      <c r="K39" s="286" t="e">
        <f>K11*'4_2_Activity'!K23</f>
        <v>#DIV/0!</v>
      </c>
      <c r="L39" s="286" t="e">
        <f>L11*'4_2_Activity'!L23</f>
        <v>#DIV/0!</v>
      </c>
      <c r="M39" s="286" t="e">
        <f>M11*'4_2_Activity'!M23</f>
        <v>#DIV/0!</v>
      </c>
      <c r="N39" s="286" t="e">
        <f>N11*'4_2_Activity'!N23</f>
        <v>#DIV/0!</v>
      </c>
      <c r="O39" s="286" t="e">
        <f>O11*'4_2_Activity'!O23</f>
        <v>#DIV/0!</v>
      </c>
      <c r="P39" s="286" t="e">
        <f>P11*'4_2_Activity'!P23</f>
        <v>#DIV/0!</v>
      </c>
      <c r="Q39" s="286" t="e">
        <f>Q11*'4_2_Activity'!Q23</f>
        <v>#DIV/0!</v>
      </c>
      <c r="R39" s="286" t="e">
        <f>R11*'4_2_Activity'!R23</f>
        <v>#DIV/0!</v>
      </c>
      <c r="S39" s="286" t="e">
        <f>S11*'4_2_Activity'!S23</f>
        <v>#DIV/0!</v>
      </c>
      <c r="T39" s="286" t="e">
        <f>T11*'4_2_Activity'!T23</f>
        <v>#DIV/0!</v>
      </c>
      <c r="U39" s="286" t="e">
        <f>U11*'4_2_Activity'!U23</f>
        <v>#DIV/0!</v>
      </c>
    </row>
    <row r="40" spans="3:23" ht="13" outlineLevel="1" x14ac:dyDescent="0.3">
      <c r="C40" s="68" t="s">
        <v>271</v>
      </c>
      <c r="D40" s="68"/>
      <c r="E40" s="68"/>
      <c r="F40" s="68"/>
      <c r="G40" s="301" t="e">
        <f t="shared" ref="G40:U40" si="2">SUM(G37:G39)</f>
        <v>#DIV/0!</v>
      </c>
      <c r="H40" s="301" t="e">
        <f t="shared" si="2"/>
        <v>#DIV/0!</v>
      </c>
      <c r="I40" s="301" t="e">
        <f t="shared" si="2"/>
        <v>#DIV/0!</v>
      </c>
      <c r="J40" s="301" t="e">
        <f t="shared" si="2"/>
        <v>#DIV/0!</v>
      </c>
      <c r="K40" s="301" t="e">
        <f t="shared" si="2"/>
        <v>#DIV/0!</v>
      </c>
      <c r="L40" s="301" t="e">
        <f t="shared" si="2"/>
        <v>#DIV/0!</v>
      </c>
      <c r="M40" s="301" t="e">
        <f t="shared" si="2"/>
        <v>#DIV/0!</v>
      </c>
      <c r="N40" s="301" t="e">
        <f t="shared" si="2"/>
        <v>#DIV/0!</v>
      </c>
      <c r="O40" s="301" t="e">
        <f t="shared" si="2"/>
        <v>#DIV/0!</v>
      </c>
      <c r="P40" s="301" t="e">
        <f t="shared" si="2"/>
        <v>#DIV/0!</v>
      </c>
      <c r="Q40" s="301" t="e">
        <f t="shared" si="2"/>
        <v>#DIV/0!</v>
      </c>
      <c r="R40" s="301" t="e">
        <f t="shared" si="2"/>
        <v>#DIV/0!</v>
      </c>
      <c r="S40" s="301" t="e">
        <f t="shared" si="2"/>
        <v>#DIV/0!</v>
      </c>
      <c r="T40" s="301" t="e">
        <f t="shared" si="2"/>
        <v>#DIV/0!</v>
      </c>
      <c r="U40" s="301" t="e">
        <f t="shared" si="2"/>
        <v>#DIV/0!</v>
      </c>
    </row>
    <row r="41" spans="3:23" ht="12.5" outlineLevel="1" x14ac:dyDescent="0.25">
      <c r="G41" s="285"/>
      <c r="H41" s="285"/>
      <c r="I41" s="285"/>
      <c r="J41" s="285"/>
      <c r="K41" s="285"/>
      <c r="L41" s="285"/>
      <c r="M41" s="285"/>
      <c r="N41" s="285"/>
      <c r="O41" s="285"/>
      <c r="P41" s="285"/>
      <c r="Q41" s="285"/>
      <c r="R41" s="285"/>
      <c r="S41" s="285"/>
      <c r="T41" s="285"/>
      <c r="U41" s="285"/>
    </row>
    <row r="42" spans="3:23" ht="13" outlineLevel="1" x14ac:dyDescent="0.3">
      <c r="C42" s="130" t="s">
        <v>211</v>
      </c>
      <c r="D42" s="130"/>
      <c r="E42" s="130"/>
      <c r="F42" s="130"/>
      <c r="G42" s="302"/>
      <c r="H42" s="302"/>
      <c r="I42" s="302"/>
      <c r="J42" s="302"/>
      <c r="K42" s="302"/>
      <c r="L42" s="302"/>
      <c r="M42" s="302"/>
      <c r="N42" s="302"/>
      <c r="O42" s="302"/>
      <c r="P42" s="302"/>
      <c r="Q42" s="302"/>
      <c r="R42" s="302"/>
      <c r="S42" s="302"/>
      <c r="T42" s="302"/>
      <c r="U42" s="302"/>
    </row>
    <row r="43" spans="3:23" ht="12.5" outlineLevel="1" x14ac:dyDescent="0.25">
      <c r="C43" s="57" t="s">
        <v>212</v>
      </c>
      <c r="D43" s="59"/>
      <c r="E43" s="59"/>
      <c r="F43" s="59"/>
      <c r="G43" s="287" t="e">
        <f>G15*'4_2_Activity'!G$29</f>
        <v>#DIV/0!</v>
      </c>
      <c r="H43" s="287" t="e">
        <f>H15*'4_2_Activity'!H$29</f>
        <v>#DIV/0!</v>
      </c>
      <c r="I43" s="287" t="e">
        <f>I15*'4_2_Activity'!I$29</f>
        <v>#DIV/0!</v>
      </c>
      <c r="J43" s="287" t="e">
        <f>J15*'4_2_Activity'!J$29</f>
        <v>#DIV/0!</v>
      </c>
      <c r="K43" s="287" t="e">
        <f>K15*'4_2_Activity'!K$29</f>
        <v>#DIV/0!</v>
      </c>
      <c r="L43" s="287" t="e">
        <f>L15*'4_2_Activity'!L$29</f>
        <v>#DIV/0!</v>
      </c>
      <c r="M43" s="287" t="e">
        <f>M15*'4_2_Activity'!M$29</f>
        <v>#DIV/0!</v>
      </c>
      <c r="N43" s="287" t="e">
        <f>N15*'4_2_Activity'!N$29</f>
        <v>#DIV/0!</v>
      </c>
      <c r="O43" s="287" t="e">
        <f>O15*'4_2_Activity'!O$29</f>
        <v>#DIV/0!</v>
      </c>
      <c r="P43" s="287" t="e">
        <f>P15*'4_2_Activity'!P$29</f>
        <v>#DIV/0!</v>
      </c>
      <c r="Q43" s="287" t="e">
        <f>Q15*'4_2_Activity'!Q$29</f>
        <v>#DIV/0!</v>
      </c>
      <c r="R43" s="287" t="e">
        <f>R15*'4_2_Activity'!R$29</f>
        <v>#DIV/0!</v>
      </c>
      <c r="S43" s="287" t="e">
        <f>S15*'4_2_Activity'!S$29</f>
        <v>#DIV/0!</v>
      </c>
      <c r="T43" s="287" t="e">
        <f>T15*'4_2_Activity'!T$29</f>
        <v>#DIV/0!</v>
      </c>
      <c r="U43" s="287" t="e">
        <f>U15*'4_2_Activity'!U$29</f>
        <v>#DIV/0!</v>
      </c>
    </row>
    <row r="44" spans="3:23" ht="12.5" outlineLevel="1" x14ac:dyDescent="0.25">
      <c r="C44" s="57" t="s">
        <v>215</v>
      </c>
      <c r="D44" s="59"/>
      <c r="E44" s="59"/>
      <c r="F44" s="59"/>
      <c r="G44" s="287" t="e">
        <f>G16*'4_2_Activity'!G$29</f>
        <v>#DIV/0!</v>
      </c>
      <c r="H44" s="287" t="e">
        <f>H16*'4_2_Activity'!H$29</f>
        <v>#DIV/0!</v>
      </c>
      <c r="I44" s="287" t="e">
        <f>I16*'4_2_Activity'!I$29</f>
        <v>#DIV/0!</v>
      </c>
      <c r="J44" s="287" t="e">
        <f>J16*'4_2_Activity'!J$29</f>
        <v>#DIV/0!</v>
      </c>
      <c r="K44" s="287" t="e">
        <f>K16*'4_2_Activity'!K$29</f>
        <v>#DIV/0!</v>
      </c>
      <c r="L44" s="287" t="e">
        <f>L16*'4_2_Activity'!L$29</f>
        <v>#DIV/0!</v>
      </c>
      <c r="M44" s="287" t="e">
        <f>M16*'4_2_Activity'!M$29</f>
        <v>#DIV/0!</v>
      </c>
      <c r="N44" s="287" t="e">
        <f>N16*'4_2_Activity'!N$29</f>
        <v>#DIV/0!</v>
      </c>
      <c r="O44" s="287" t="e">
        <f>O16*'4_2_Activity'!O$29</f>
        <v>#DIV/0!</v>
      </c>
      <c r="P44" s="287" t="e">
        <f>P16*'4_2_Activity'!P$29</f>
        <v>#DIV/0!</v>
      </c>
      <c r="Q44" s="287" t="e">
        <f>Q16*'4_2_Activity'!Q$29</f>
        <v>#DIV/0!</v>
      </c>
      <c r="R44" s="287" t="e">
        <f>R16*'4_2_Activity'!R$29</f>
        <v>#DIV/0!</v>
      </c>
      <c r="S44" s="287" t="e">
        <f>S16*'4_2_Activity'!S$29</f>
        <v>#DIV/0!</v>
      </c>
      <c r="T44" s="287" t="e">
        <f>T16*'4_2_Activity'!T$29</f>
        <v>#DIV/0!</v>
      </c>
      <c r="U44" s="287" t="e">
        <f>U16*'4_2_Activity'!U$29</f>
        <v>#DIV/0!</v>
      </c>
    </row>
    <row r="45" spans="3:23" ht="12.5" outlineLevel="1" x14ac:dyDescent="0.25">
      <c r="C45" s="57" t="s">
        <v>216</v>
      </c>
      <c r="D45" s="59"/>
      <c r="E45" s="59"/>
      <c r="F45" s="59"/>
      <c r="G45" s="287" t="e">
        <f>G17*'4_2_Activity'!G$29</f>
        <v>#DIV/0!</v>
      </c>
      <c r="H45" s="287" t="e">
        <f>H17*'4_2_Activity'!H$29</f>
        <v>#DIV/0!</v>
      </c>
      <c r="I45" s="287" t="e">
        <f>I17*'4_2_Activity'!I$29</f>
        <v>#DIV/0!</v>
      </c>
      <c r="J45" s="287" t="e">
        <f>J17*'4_2_Activity'!J$29</f>
        <v>#DIV/0!</v>
      </c>
      <c r="K45" s="287" t="e">
        <f>K17*'4_2_Activity'!K$29</f>
        <v>#DIV/0!</v>
      </c>
      <c r="L45" s="287" t="e">
        <f>L17*'4_2_Activity'!L$29</f>
        <v>#DIV/0!</v>
      </c>
      <c r="M45" s="287" t="e">
        <f>M17*'4_2_Activity'!M$29</f>
        <v>#DIV/0!</v>
      </c>
      <c r="N45" s="287" t="e">
        <f>N17*'4_2_Activity'!N$29</f>
        <v>#DIV/0!</v>
      </c>
      <c r="O45" s="287" t="e">
        <f>O17*'4_2_Activity'!O$29</f>
        <v>#DIV/0!</v>
      </c>
      <c r="P45" s="287" t="e">
        <f>P17*'4_2_Activity'!P$29</f>
        <v>#DIV/0!</v>
      </c>
      <c r="Q45" s="287" t="e">
        <f>Q17*'4_2_Activity'!Q$29</f>
        <v>#DIV/0!</v>
      </c>
      <c r="R45" s="287" t="e">
        <f>R17*'4_2_Activity'!R$29</f>
        <v>#DIV/0!</v>
      </c>
      <c r="S45" s="287" t="e">
        <f>S17*'4_2_Activity'!S$29</f>
        <v>#DIV/0!</v>
      </c>
      <c r="T45" s="287" t="e">
        <f>T17*'4_2_Activity'!T$29</f>
        <v>#DIV/0!</v>
      </c>
      <c r="U45" s="287" t="e">
        <f>U17*'4_2_Activity'!U$29</f>
        <v>#DIV/0!</v>
      </c>
    </row>
    <row r="46" spans="3:23" ht="12.5" outlineLevel="1" x14ac:dyDescent="0.25">
      <c r="C46" s="151" t="s">
        <v>108</v>
      </c>
      <c r="D46" s="59"/>
      <c r="E46" s="59"/>
      <c r="F46" s="59"/>
      <c r="G46" s="287" t="e">
        <f>G18*'4_2_Activity'!G$29</f>
        <v>#DIV/0!</v>
      </c>
      <c r="H46" s="287" t="e">
        <f>H18*'4_2_Activity'!H$29</f>
        <v>#DIV/0!</v>
      </c>
      <c r="I46" s="287" t="e">
        <f>I18*'4_2_Activity'!I$29</f>
        <v>#DIV/0!</v>
      </c>
      <c r="J46" s="287" t="e">
        <f>J18*'4_2_Activity'!J$29</f>
        <v>#DIV/0!</v>
      </c>
      <c r="K46" s="287" t="e">
        <f>K18*'4_2_Activity'!K$29</f>
        <v>#DIV/0!</v>
      </c>
      <c r="L46" s="287" t="e">
        <f>L18*'4_2_Activity'!L$29</f>
        <v>#DIV/0!</v>
      </c>
      <c r="M46" s="287" t="e">
        <f>M18*'4_2_Activity'!M$29</f>
        <v>#DIV/0!</v>
      </c>
      <c r="N46" s="287" t="e">
        <f>N18*'4_2_Activity'!N$29</f>
        <v>#DIV/0!</v>
      </c>
      <c r="O46" s="287" t="e">
        <f>O18*'4_2_Activity'!O$29</f>
        <v>#DIV/0!</v>
      </c>
      <c r="P46" s="287" t="e">
        <f>P18*'4_2_Activity'!P$29</f>
        <v>#DIV/0!</v>
      </c>
      <c r="Q46" s="287" t="e">
        <f>Q18*'4_2_Activity'!Q$29</f>
        <v>#DIV/0!</v>
      </c>
      <c r="R46" s="287" t="e">
        <f>R18*'4_2_Activity'!R$29</f>
        <v>#DIV/0!</v>
      </c>
      <c r="S46" s="287" t="e">
        <f>S18*'4_2_Activity'!S$29</f>
        <v>#DIV/0!</v>
      </c>
      <c r="T46" s="287" t="e">
        <f>T18*'4_2_Activity'!T$29</f>
        <v>#DIV/0!</v>
      </c>
      <c r="U46" s="287" t="e">
        <f>U18*'4_2_Activity'!U$29</f>
        <v>#DIV/0!</v>
      </c>
    </row>
    <row r="47" spans="3:23" ht="13" outlineLevel="1" x14ac:dyDescent="0.3">
      <c r="C47" s="68" t="s">
        <v>272</v>
      </c>
      <c r="D47" s="135"/>
      <c r="E47" s="135"/>
      <c r="F47" s="135"/>
      <c r="G47" s="301" t="e">
        <f t="shared" ref="G47:U47" si="3">SUM(G43:G46)</f>
        <v>#DIV/0!</v>
      </c>
      <c r="H47" s="301" t="e">
        <f t="shared" si="3"/>
        <v>#DIV/0!</v>
      </c>
      <c r="I47" s="301" t="e">
        <f t="shared" si="3"/>
        <v>#DIV/0!</v>
      </c>
      <c r="J47" s="301" t="e">
        <f t="shared" si="3"/>
        <v>#DIV/0!</v>
      </c>
      <c r="K47" s="301" t="e">
        <f t="shared" si="3"/>
        <v>#DIV/0!</v>
      </c>
      <c r="L47" s="301" t="e">
        <f t="shared" si="3"/>
        <v>#DIV/0!</v>
      </c>
      <c r="M47" s="301" t="e">
        <f t="shared" si="3"/>
        <v>#DIV/0!</v>
      </c>
      <c r="N47" s="301" t="e">
        <f t="shared" si="3"/>
        <v>#DIV/0!</v>
      </c>
      <c r="O47" s="301" t="e">
        <f t="shared" si="3"/>
        <v>#DIV/0!</v>
      </c>
      <c r="P47" s="301" t="e">
        <f t="shared" si="3"/>
        <v>#DIV/0!</v>
      </c>
      <c r="Q47" s="301" t="e">
        <f t="shared" si="3"/>
        <v>#DIV/0!</v>
      </c>
      <c r="R47" s="301" t="e">
        <f t="shared" si="3"/>
        <v>#DIV/0!</v>
      </c>
      <c r="S47" s="301" t="e">
        <f t="shared" si="3"/>
        <v>#DIV/0!</v>
      </c>
      <c r="T47" s="301" t="e">
        <f t="shared" si="3"/>
        <v>#DIV/0!</v>
      </c>
      <c r="U47" s="301" t="e">
        <f t="shared" si="3"/>
        <v>#DIV/0!</v>
      </c>
    </row>
    <row r="48" spans="3:23" ht="12.5" outlineLevel="1" x14ac:dyDescent="0.25">
      <c r="C48" s="57"/>
      <c r="G48" s="285"/>
      <c r="H48" s="285"/>
      <c r="I48" s="285"/>
      <c r="J48" s="285"/>
      <c r="K48" s="285"/>
      <c r="L48" s="285"/>
      <c r="M48" s="285"/>
      <c r="N48" s="285"/>
      <c r="O48" s="285"/>
      <c r="P48" s="285"/>
      <c r="Q48" s="285"/>
      <c r="R48" s="285"/>
      <c r="S48" s="285"/>
      <c r="T48" s="285"/>
      <c r="U48" s="285"/>
    </row>
    <row r="49" spans="3:23" ht="13" outlineLevel="1" x14ac:dyDescent="0.3">
      <c r="C49" s="55" t="s">
        <v>448</v>
      </c>
      <c r="D49" s="75"/>
      <c r="G49" s="285"/>
      <c r="H49" s="285"/>
      <c r="I49" s="285"/>
      <c r="J49" s="285"/>
      <c r="K49" s="285"/>
      <c r="L49" s="285"/>
      <c r="M49" s="285"/>
      <c r="N49" s="285"/>
      <c r="O49" s="285"/>
      <c r="P49" s="285"/>
      <c r="Q49" s="285"/>
      <c r="R49" s="285"/>
      <c r="S49" s="285"/>
      <c r="T49" s="285"/>
      <c r="U49" s="285"/>
    </row>
    <row r="50" spans="3:23" ht="12.5" outlineLevel="1" x14ac:dyDescent="0.25">
      <c r="C50" s="57" t="s">
        <v>278</v>
      </c>
      <c r="D50" s="75"/>
      <c r="E50" s="75"/>
      <c r="F50" s="75"/>
      <c r="G50" s="287" t="e">
        <f>G29*'4_2_Activity'!G$29*(1-'1_Assumptions'!$E$17)</f>
        <v>#DIV/0!</v>
      </c>
      <c r="H50" s="287" t="e">
        <f>H29*'4_2_Activity'!H$29*(1-'1_Assumptions'!$E$17)</f>
        <v>#DIV/0!</v>
      </c>
      <c r="I50" s="287" t="e">
        <f>I29*'4_2_Activity'!I$29*(1-'1_Assumptions'!$E$17)</f>
        <v>#DIV/0!</v>
      </c>
      <c r="J50" s="287" t="e">
        <f>J29*'4_2_Activity'!J$29*(1-'1_Assumptions'!$E$17)</f>
        <v>#DIV/0!</v>
      </c>
      <c r="K50" s="287" t="e">
        <f>K29*'4_2_Activity'!K$29*(1-'1_Assumptions'!$E$17)</f>
        <v>#DIV/0!</v>
      </c>
      <c r="L50" s="287" t="e">
        <f>L29*'4_2_Activity'!L$29*(1-'1_Assumptions'!$E$17)</f>
        <v>#DIV/0!</v>
      </c>
      <c r="M50" s="287" t="e">
        <f>M29*'4_2_Activity'!M$29*(1-'1_Assumptions'!$E$17)</f>
        <v>#DIV/0!</v>
      </c>
      <c r="N50" s="287" t="e">
        <f>N29*'4_2_Activity'!N$29*(1-'1_Assumptions'!$E$17)</f>
        <v>#DIV/0!</v>
      </c>
      <c r="O50" s="287" t="e">
        <f>O29*'4_2_Activity'!O$29*(1-'1_Assumptions'!$E$17)</f>
        <v>#DIV/0!</v>
      </c>
      <c r="P50" s="287" t="e">
        <f>P29*'4_2_Activity'!P$29*(1-'1_Assumptions'!$E$17)</f>
        <v>#DIV/0!</v>
      </c>
      <c r="Q50" s="287" t="e">
        <f>Q29*'4_2_Activity'!Q$29*(1-'1_Assumptions'!$E$17)</f>
        <v>#DIV/0!</v>
      </c>
      <c r="R50" s="287" t="e">
        <f>R29*'4_2_Activity'!R$29*(1-'1_Assumptions'!$E$17)</f>
        <v>#DIV/0!</v>
      </c>
      <c r="S50" s="287" t="e">
        <f>S29*'4_2_Activity'!S$29*(1-'1_Assumptions'!$E$17)</f>
        <v>#DIV/0!</v>
      </c>
      <c r="T50" s="287" t="e">
        <f>T29*'4_2_Activity'!T$29*(1-'1_Assumptions'!$E$17)</f>
        <v>#DIV/0!</v>
      </c>
      <c r="U50" s="287" t="e">
        <f>U29*'4_2_Activity'!U$29*(1-'1_Assumptions'!$E$17)</f>
        <v>#DIV/0!</v>
      </c>
    </row>
    <row r="51" spans="3:23" ht="12.5" outlineLevel="1" x14ac:dyDescent="0.25">
      <c r="C51" s="76" t="s">
        <v>222</v>
      </c>
      <c r="D51" s="75"/>
      <c r="E51" s="75"/>
      <c r="F51" s="75"/>
      <c r="G51" s="287" t="e">
        <f>G30*'4_2_Activity'!G$29*(1-'1_Assumptions'!$E$17)</f>
        <v>#DIV/0!</v>
      </c>
      <c r="H51" s="287" t="e">
        <f>H30*'4_2_Activity'!H$29*(1-'1_Assumptions'!$E$17)</f>
        <v>#DIV/0!</v>
      </c>
      <c r="I51" s="287" t="e">
        <f>I30*'4_2_Activity'!I$29*(1-'1_Assumptions'!$E$17)</f>
        <v>#DIV/0!</v>
      </c>
      <c r="J51" s="287" t="e">
        <f>J30*'4_2_Activity'!J$29*(1-'1_Assumptions'!$E$17)</f>
        <v>#DIV/0!</v>
      </c>
      <c r="K51" s="287" t="e">
        <f>K30*'4_2_Activity'!K$29*(1-'1_Assumptions'!$E$17)</f>
        <v>#DIV/0!</v>
      </c>
      <c r="L51" s="287" t="e">
        <f>L30*'4_2_Activity'!L$29*(1-'1_Assumptions'!$E$17)</f>
        <v>#DIV/0!</v>
      </c>
      <c r="M51" s="287" t="e">
        <f>M30*'4_2_Activity'!M$29*(1-'1_Assumptions'!$E$17)</f>
        <v>#DIV/0!</v>
      </c>
      <c r="N51" s="287" t="e">
        <f>N30*'4_2_Activity'!N$29*(1-'1_Assumptions'!$E$17)</f>
        <v>#DIV/0!</v>
      </c>
      <c r="O51" s="287" t="e">
        <f>O30*'4_2_Activity'!O$29*(1-'1_Assumptions'!$E$17)</f>
        <v>#DIV/0!</v>
      </c>
      <c r="P51" s="287" t="e">
        <f>P30*'4_2_Activity'!P$29*(1-'1_Assumptions'!$E$17)</f>
        <v>#DIV/0!</v>
      </c>
      <c r="Q51" s="287" t="e">
        <f>Q30*'4_2_Activity'!Q$29*(1-'1_Assumptions'!$E$17)</f>
        <v>#DIV/0!</v>
      </c>
      <c r="R51" s="287" t="e">
        <f>R30*'4_2_Activity'!R$29*(1-'1_Assumptions'!$E$17)</f>
        <v>#DIV/0!</v>
      </c>
      <c r="S51" s="287" t="e">
        <f>S30*'4_2_Activity'!S$29*(1-'1_Assumptions'!$E$17)</f>
        <v>#DIV/0!</v>
      </c>
      <c r="T51" s="287" t="e">
        <f>T30*'4_2_Activity'!T$29*(1-'1_Assumptions'!$E$17)</f>
        <v>#DIV/0!</v>
      </c>
      <c r="U51" s="287" t="e">
        <f>U30*'4_2_Activity'!U$29*(1-'1_Assumptions'!$E$17)</f>
        <v>#DIV/0!</v>
      </c>
    </row>
    <row r="52" spans="3:23" ht="13" outlineLevel="1" x14ac:dyDescent="0.3">
      <c r="C52" s="68" t="s">
        <v>275</v>
      </c>
      <c r="D52" s="68"/>
      <c r="E52" s="68"/>
      <c r="F52" s="68"/>
      <c r="G52" s="301" t="e">
        <f t="shared" ref="G52:U52" si="4">SUM(G50:G51)</f>
        <v>#DIV/0!</v>
      </c>
      <c r="H52" s="301" t="e">
        <f t="shared" si="4"/>
        <v>#DIV/0!</v>
      </c>
      <c r="I52" s="301" t="e">
        <f t="shared" si="4"/>
        <v>#DIV/0!</v>
      </c>
      <c r="J52" s="301" t="e">
        <f t="shared" si="4"/>
        <v>#DIV/0!</v>
      </c>
      <c r="K52" s="301" t="e">
        <f t="shared" si="4"/>
        <v>#DIV/0!</v>
      </c>
      <c r="L52" s="301" t="e">
        <f t="shared" si="4"/>
        <v>#DIV/0!</v>
      </c>
      <c r="M52" s="301" t="e">
        <f t="shared" si="4"/>
        <v>#DIV/0!</v>
      </c>
      <c r="N52" s="301" t="e">
        <f t="shared" si="4"/>
        <v>#DIV/0!</v>
      </c>
      <c r="O52" s="301" t="e">
        <f t="shared" si="4"/>
        <v>#DIV/0!</v>
      </c>
      <c r="P52" s="301" t="e">
        <f t="shared" si="4"/>
        <v>#DIV/0!</v>
      </c>
      <c r="Q52" s="301" t="e">
        <f t="shared" si="4"/>
        <v>#DIV/0!</v>
      </c>
      <c r="R52" s="301" t="e">
        <f t="shared" si="4"/>
        <v>#DIV/0!</v>
      </c>
      <c r="S52" s="301" t="e">
        <f t="shared" si="4"/>
        <v>#DIV/0!</v>
      </c>
      <c r="T52" s="301" t="e">
        <f t="shared" si="4"/>
        <v>#DIV/0!</v>
      </c>
      <c r="U52" s="301" t="e">
        <f t="shared" si="4"/>
        <v>#DIV/0!</v>
      </c>
    </row>
    <row r="53" spans="3:23" ht="13" x14ac:dyDescent="0.3">
      <c r="C53" s="68"/>
      <c r="D53" s="68"/>
      <c r="E53" s="68"/>
      <c r="F53" s="68"/>
      <c r="G53" s="301"/>
      <c r="H53" s="301"/>
      <c r="I53" s="301"/>
      <c r="J53" s="301"/>
      <c r="K53" s="301"/>
      <c r="L53" s="301"/>
      <c r="M53" s="301"/>
      <c r="N53" s="301"/>
      <c r="O53" s="301"/>
      <c r="P53" s="301"/>
      <c r="Q53" s="301"/>
      <c r="R53" s="301"/>
      <c r="S53" s="301"/>
      <c r="T53" s="301"/>
      <c r="U53" s="301"/>
    </row>
    <row r="54" spans="3:23" ht="13" x14ac:dyDescent="0.3">
      <c r="C54" s="98" t="s">
        <v>279</v>
      </c>
      <c r="D54" s="98"/>
      <c r="E54" s="98"/>
      <c r="F54" s="98"/>
      <c r="G54" s="303" t="e">
        <f t="shared" ref="G54:U54" si="5">G52+G47+G40</f>
        <v>#DIV/0!</v>
      </c>
      <c r="H54" s="303" t="e">
        <f t="shared" si="5"/>
        <v>#DIV/0!</v>
      </c>
      <c r="I54" s="303" t="e">
        <f t="shared" si="5"/>
        <v>#DIV/0!</v>
      </c>
      <c r="J54" s="303" t="e">
        <f t="shared" si="5"/>
        <v>#DIV/0!</v>
      </c>
      <c r="K54" s="303" t="e">
        <f t="shared" si="5"/>
        <v>#DIV/0!</v>
      </c>
      <c r="L54" s="303" t="e">
        <f t="shared" si="5"/>
        <v>#DIV/0!</v>
      </c>
      <c r="M54" s="303" t="e">
        <f t="shared" si="5"/>
        <v>#DIV/0!</v>
      </c>
      <c r="N54" s="303" t="e">
        <f t="shared" si="5"/>
        <v>#DIV/0!</v>
      </c>
      <c r="O54" s="303" t="e">
        <f t="shared" si="5"/>
        <v>#DIV/0!</v>
      </c>
      <c r="P54" s="303" t="e">
        <f t="shared" si="5"/>
        <v>#DIV/0!</v>
      </c>
      <c r="Q54" s="303" t="e">
        <f t="shared" si="5"/>
        <v>#DIV/0!</v>
      </c>
      <c r="R54" s="303" t="e">
        <f t="shared" si="5"/>
        <v>#DIV/0!</v>
      </c>
      <c r="S54" s="303" t="e">
        <f t="shared" si="5"/>
        <v>#DIV/0!</v>
      </c>
      <c r="T54" s="303" t="e">
        <f t="shared" si="5"/>
        <v>#DIV/0!</v>
      </c>
      <c r="U54" s="303" t="e">
        <f t="shared" si="5"/>
        <v>#DIV/0!</v>
      </c>
    </row>
    <row r="55" spans="3:23" ht="13" x14ac:dyDescent="0.3">
      <c r="C55" s="98"/>
      <c r="D55" s="98"/>
      <c r="E55" s="98"/>
      <c r="F55" s="98"/>
      <c r="G55" s="303"/>
      <c r="H55" s="303"/>
      <c r="I55" s="303"/>
      <c r="J55" s="303"/>
      <c r="K55" s="303"/>
      <c r="L55" s="303"/>
      <c r="M55" s="303"/>
      <c r="N55" s="303"/>
      <c r="O55" s="303"/>
      <c r="P55" s="303"/>
      <c r="Q55" s="303"/>
      <c r="R55" s="303"/>
      <c r="S55" s="303"/>
      <c r="T55" s="303"/>
      <c r="U55" s="303"/>
    </row>
    <row r="56" spans="3:23" s="70" customFormat="1" ht="13" x14ac:dyDescent="0.3">
      <c r="C56" s="125" t="s">
        <v>268</v>
      </c>
      <c r="D56" s="125"/>
      <c r="E56" s="125"/>
      <c r="F56" s="125"/>
      <c r="G56" s="56" t="s">
        <v>187</v>
      </c>
      <c r="H56" s="56" t="s">
        <v>188</v>
      </c>
      <c r="I56" s="56" t="s">
        <v>189</v>
      </c>
      <c r="J56" s="56" t="s">
        <v>190</v>
      </c>
      <c r="K56" s="56" t="s">
        <v>191</v>
      </c>
      <c r="L56" s="56" t="s">
        <v>192</v>
      </c>
      <c r="M56" s="56" t="s">
        <v>193</v>
      </c>
      <c r="N56" s="56" t="s">
        <v>194</v>
      </c>
      <c r="O56" s="56" t="s">
        <v>195</v>
      </c>
      <c r="P56" s="56" t="s">
        <v>196</v>
      </c>
      <c r="Q56" s="56" t="s">
        <v>197</v>
      </c>
      <c r="R56" s="56" t="s">
        <v>198</v>
      </c>
      <c r="S56" s="56" t="s">
        <v>199</v>
      </c>
      <c r="T56" s="56" t="s">
        <v>200</v>
      </c>
      <c r="U56" s="56" t="s">
        <v>201</v>
      </c>
      <c r="V56" s="72"/>
      <c r="W56" s="72"/>
    </row>
    <row r="57" spans="3:23" ht="13" outlineLevel="1" x14ac:dyDescent="0.3">
      <c r="C57" s="130" t="s">
        <v>269</v>
      </c>
      <c r="D57" s="131"/>
      <c r="E57" s="132"/>
      <c r="F57" s="132"/>
      <c r="G57" s="304"/>
      <c r="H57" s="304"/>
      <c r="I57" s="304"/>
      <c r="J57" s="304"/>
      <c r="K57" s="304"/>
      <c r="L57" s="304"/>
      <c r="M57" s="304"/>
      <c r="N57" s="304"/>
      <c r="O57" s="304"/>
      <c r="P57" s="304"/>
      <c r="Q57" s="304"/>
      <c r="R57" s="304"/>
      <c r="S57" s="304"/>
      <c r="T57" s="304"/>
      <c r="U57" s="304"/>
    </row>
    <row r="58" spans="3:23" ht="12.5" outlineLevel="1" x14ac:dyDescent="0.25">
      <c r="C58" s="57" t="s">
        <v>208</v>
      </c>
      <c r="D58" s="59"/>
      <c r="E58" s="59"/>
      <c r="F58" s="59"/>
      <c r="G58" s="287" t="e">
        <f>G9*'4_2_Activity'!G$30</f>
        <v>#DIV/0!</v>
      </c>
      <c r="H58" s="287" t="e">
        <f>H9*'4_2_Activity'!H$30</f>
        <v>#DIV/0!</v>
      </c>
      <c r="I58" s="287" t="e">
        <f>I9*'4_2_Activity'!I$30</f>
        <v>#DIV/0!</v>
      </c>
      <c r="J58" s="287" t="e">
        <f>J9*'4_2_Activity'!J$30</f>
        <v>#DIV/0!</v>
      </c>
      <c r="K58" s="287" t="e">
        <f>K9*'4_2_Activity'!K$30</f>
        <v>#DIV/0!</v>
      </c>
      <c r="L58" s="287" t="e">
        <f>L9*'4_2_Activity'!L$30</f>
        <v>#DIV/0!</v>
      </c>
      <c r="M58" s="287" t="e">
        <f>M9*'4_2_Activity'!M$30</f>
        <v>#DIV/0!</v>
      </c>
      <c r="N58" s="287" t="e">
        <f>N9*'4_2_Activity'!N$30</f>
        <v>#DIV/0!</v>
      </c>
      <c r="O58" s="287" t="e">
        <f>O9*'4_2_Activity'!O$30</f>
        <v>#DIV/0!</v>
      </c>
      <c r="P58" s="287" t="e">
        <f>P9*'4_2_Activity'!P$30</f>
        <v>#DIV/0!</v>
      </c>
      <c r="Q58" s="287" t="e">
        <f>Q9*'4_2_Activity'!Q$30</f>
        <v>#DIV/0!</v>
      </c>
      <c r="R58" s="287" t="e">
        <f>R9*'4_2_Activity'!R$30</f>
        <v>#DIV/0!</v>
      </c>
      <c r="S58" s="287" t="e">
        <f>S9*'4_2_Activity'!S$30</f>
        <v>#DIV/0!</v>
      </c>
      <c r="T58" s="287" t="e">
        <f>T9*'4_2_Activity'!T$30</f>
        <v>#DIV/0!</v>
      </c>
      <c r="U58" s="287" t="e">
        <f>U9*'4_2_Activity'!U$30</f>
        <v>#DIV/0!</v>
      </c>
    </row>
    <row r="59" spans="3:23" ht="12.5" outlineLevel="1" x14ac:dyDescent="0.25">
      <c r="C59" s="57" t="s">
        <v>209</v>
      </c>
      <c r="D59" s="59"/>
      <c r="E59" s="59"/>
      <c r="F59" s="59"/>
      <c r="G59" s="287" t="e">
        <f>G10*'4_2_Activity'!G$30</f>
        <v>#DIV/0!</v>
      </c>
      <c r="H59" s="287" t="e">
        <f>H10*'4_2_Activity'!H$30</f>
        <v>#DIV/0!</v>
      </c>
      <c r="I59" s="287" t="e">
        <f>I10*'4_2_Activity'!I$30</f>
        <v>#DIV/0!</v>
      </c>
      <c r="J59" s="287" t="e">
        <f>J10*'4_2_Activity'!J$30</f>
        <v>#DIV/0!</v>
      </c>
      <c r="K59" s="287" t="e">
        <f>K10*'4_2_Activity'!K$30</f>
        <v>#DIV/0!</v>
      </c>
      <c r="L59" s="287" t="e">
        <f>L10*'4_2_Activity'!L$30</f>
        <v>#DIV/0!</v>
      </c>
      <c r="M59" s="287" t="e">
        <f>M10*'4_2_Activity'!M$30</f>
        <v>#DIV/0!</v>
      </c>
      <c r="N59" s="287" t="e">
        <f>N10*'4_2_Activity'!N$30</f>
        <v>#DIV/0!</v>
      </c>
      <c r="O59" s="287" t="e">
        <f>O10*'4_2_Activity'!O$30</f>
        <v>#DIV/0!</v>
      </c>
      <c r="P59" s="287" t="e">
        <f>P10*'4_2_Activity'!P$30</f>
        <v>#DIV/0!</v>
      </c>
      <c r="Q59" s="287" t="e">
        <f>Q10*'4_2_Activity'!Q$30</f>
        <v>#DIV/0!</v>
      </c>
      <c r="R59" s="287" t="e">
        <f>R10*'4_2_Activity'!R$30</f>
        <v>#DIV/0!</v>
      </c>
      <c r="S59" s="287" t="e">
        <f>S10*'4_2_Activity'!S$30</f>
        <v>#DIV/0!</v>
      </c>
      <c r="T59" s="287" t="e">
        <f>T10*'4_2_Activity'!T$30</f>
        <v>#DIV/0!</v>
      </c>
      <c r="U59" s="287" t="e">
        <f>U10*'4_2_Activity'!U$30</f>
        <v>#DIV/0!</v>
      </c>
    </row>
    <row r="60" spans="3:23" ht="12.5" outlineLevel="1" x14ac:dyDescent="0.25">
      <c r="C60" s="57" t="s">
        <v>270</v>
      </c>
      <c r="D60" s="59"/>
      <c r="E60" s="59"/>
      <c r="F60" s="59"/>
      <c r="G60" s="287" t="e">
        <f>G11*'4_2_Activity'!G24</f>
        <v>#DIV/0!</v>
      </c>
      <c r="H60" s="287" t="e">
        <f>H11*'4_2_Activity'!H24</f>
        <v>#DIV/0!</v>
      </c>
      <c r="I60" s="287" t="e">
        <f>I11*'4_2_Activity'!I24</f>
        <v>#DIV/0!</v>
      </c>
      <c r="J60" s="287" t="e">
        <f>J11*'4_2_Activity'!J24</f>
        <v>#DIV/0!</v>
      </c>
      <c r="K60" s="287" t="e">
        <f>K11*'4_2_Activity'!K24</f>
        <v>#DIV/0!</v>
      </c>
      <c r="L60" s="287" t="e">
        <f>L11*'4_2_Activity'!L24</f>
        <v>#DIV/0!</v>
      </c>
      <c r="M60" s="287" t="e">
        <f>M11*'4_2_Activity'!M24</f>
        <v>#DIV/0!</v>
      </c>
      <c r="N60" s="287" t="e">
        <f>N11*'4_2_Activity'!N24</f>
        <v>#DIV/0!</v>
      </c>
      <c r="O60" s="287" t="e">
        <f>O11*'4_2_Activity'!O24</f>
        <v>#DIV/0!</v>
      </c>
      <c r="P60" s="287" t="e">
        <f>P11*'4_2_Activity'!P24</f>
        <v>#DIV/0!</v>
      </c>
      <c r="Q60" s="287" t="e">
        <f>Q11*'4_2_Activity'!Q24</f>
        <v>#DIV/0!</v>
      </c>
      <c r="R60" s="287" t="e">
        <f>R11*'4_2_Activity'!R24</f>
        <v>#DIV/0!</v>
      </c>
      <c r="S60" s="287" t="e">
        <f>S11*'4_2_Activity'!S24</f>
        <v>#DIV/0!</v>
      </c>
      <c r="T60" s="287" t="e">
        <f>T11*'4_2_Activity'!T24</f>
        <v>#DIV/0!</v>
      </c>
      <c r="U60" s="287" t="e">
        <f>U11*'4_2_Activity'!U24</f>
        <v>#DIV/0!</v>
      </c>
    </row>
    <row r="61" spans="3:23" ht="13" outlineLevel="1" x14ac:dyDescent="0.3">
      <c r="C61" s="68" t="s">
        <v>271</v>
      </c>
      <c r="D61" s="68"/>
      <c r="E61" s="68"/>
      <c r="F61" s="68"/>
      <c r="G61" s="301" t="e">
        <f t="shared" ref="G61:U61" si="6">SUM(G58:G60)</f>
        <v>#DIV/0!</v>
      </c>
      <c r="H61" s="301" t="e">
        <f t="shared" si="6"/>
        <v>#DIV/0!</v>
      </c>
      <c r="I61" s="301" t="e">
        <f t="shared" si="6"/>
        <v>#DIV/0!</v>
      </c>
      <c r="J61" s="301" t="e">
        <f t="shared" si="6"/>
        <v>#DIV/0!</v>
      </c>
      <c r="K61" s="301" t="e">
        <f t="shared" si="6"/>
        <v>#DIV/0!</v>
      </c>
      <c r="L61" s="301" t="e">
        <f t="shared" si="6"/>
        <v>#DIV/0!</v>
      </c>
      <c r="M61" s="301" t="e">
        <f t="shared" si="6"/>
        <v>#DIV/0!</v>
      </c>
      <c r="N61" s="301" t="e">
        <f t="shared" si="6"/>
        <v>#DIV/0!</v>
      </c>
      <c r="O61" s="301" t="e">
        <f t="shared" si="6"/>
        <v>#DIV/0!</v>
      </c>
      <c r="P61" s="301" t="e">
        <f t="shared" si="6"/>
        <v>#DIV/0!</v>
      </c>
      <c r="Q61" s="301" t="e">
        <f t="shared" si="6"/>
        <v>#DIV/0!</v>
      </c>
      <c r="R61" s="301" t="e">
        <f t="shared" si="6"/>
        <v>#DIV/0!</v>
      </c>
      <c r="S61" s="301" t="e">
        <f t="shared" si="6"/>
        <v>#DIV/0!</v>
      </c>
      <c r="T61" s="301" t="e">
        <f t="shared" si="6"/>
        <v>#DIV/0!</v>
      </c>
      <c r="U61" s="301" t="e">
        <f t="shared" si="6"/>
        <v>#DIV/0!</v>
      </c>
    </row>
    <row r="62" spans="3:23" ht="12.5" outlineLevel="1" x14ac:dyDescent="0.25">
      <c r="G62" s="285"/>
      <c r="H62" s="285"/>
      <c r="I62" s="285"/>
      <c r="J62" s="285"/>
      <c r="K62" s="285"/>
      <c r="L62" s="285"/>
      <c r="M62" s="285"/>
      <c r="N62" s="285"/>
      <c r="O62" s="285"/>
      <c r="P62" s="285"/>
      <c r="Q62" s="285"/>
      <c r="R62" s="285"/>
      <c r="S62" s="285"/>
      <c r="T62" s="285"/>
      <c r="U62" s="285"/>
    </row>
    <row r="63" spans="3:23" ht="13" outlineLevel="1" x14ac:dyDescent="0.3">
      <c r="C63" s="130" t="s">
        <v>211</v>
      </c>
      <c r="D63" s="132"/>
      <c r="E63" s="132"/>
      <c r="F63" s="132"/>
      <c r="G63" s="305"/>
      <c r="H63" s="305"/>
      <c r="I63" s="305"/>
      <c r="J63" s="305"/>
      <c r="K63" s="305"/>
      <c r="L63" s="305"/>
      <c r="M63" s="305"/>
      <c r="N63" s="305"/>
      <c r="O63" s="305"/>
      <c r="P63" s="305"/>
      <c r="Q63" s="305"/>
      <c r="R63" s="305"/>
      <c r="S63" s="305"/>
      <c r="T63" s="305"/>
      <c r="U63" s="305"/>
    </row>
    <row r="64" spans="3:23" ht="12.5" outlineLevel="1" x14ac:dyDescent="0.25">
      <c r="C64" s="57" t="s">
        <v>212</v>
      </c>
      <c r="D64" s="59"/>
      <c r="E64" s="59"/>
      <c r="F64" s="59"/>
      <c r="G64" s="287" t="e">
        <f>G21*'4_2_Activity'!G$30</f>
        <v>#DIV/0!</v>
      </c>
      <c r="H64" s="287" t="e">
        <f>H21*'4_2_Activity'!H$30</f>
        <v>#DIV/0!</v>
      </c>
      <c r="I64" s="287" t="e">
        <f>I21*'4_2_Activity'!I$30</f>
        <v>#DIV/0!</v>
      </c>
      <c r="J64" s="287" t="e">
        <f>J21*'4_2_Activity'!J$30</f>
        <v>#DIV/0!</v>
      </c>
      <c r="K64" s="287" t="e">
        <f>K21*'4_2_Activity'!K$30</f>
        <v>#DIV/0!</v>
      </c>
      <c r="L64" s="287" t="e">
        <f>L21*'4_2_Activity'!L$30</f>
        <v>#DIV/0!</v>
      </c>
      <c r="M64" s="287" t="e">
        <f>M21*'4_2_Activity'!M$30</f>
        <v>#DIV/0!</v>
      </c>
      <c r="N64" s="287" t="e">
        <f>N21*'4_2_Activity'!N$30</f>
        <v>#DIV/0!</v>
      </c>
      <c r="O64" s="287" t="e">
        <f>O21*'4_2_Activity'!O$30</f>
        <v>#DIV/0!</v>
      </c>
      <c r="P64" s="287" t="e">
        <f>P21*'4_2_Activity'!P$30</f>
        <v>#DIV/0!</v>
      </c>
      <c r="Q64" s="287" t="e">
        <f>Q21*'4_2_Activity'!Q$30</f>
        <v>#DIV/0!</v>
      </c>
      <c r="R64" s="287" t="e">
        <f>R21*'4_2_Activity'!R$30</f>
        <v>#DIV/0!</v>
      </c>
      <c r="S64" s="287" t="e">
        <f>S21*'4_2_Activity'!S$30</f>
        <v>#DIV/0!</v>
      </c>
      <c r="T64" s="287" t="e">
        <f>T21*'4_2_Activity'!T$30</f>
        <v>#DIV/0!</v>
      </c>
      <c r="U64" s="287" t="e">
        <f>U21*'4_2_Activity'!U$30</f>
        <v>#DIV/0!</v>
      </c>
    </row>
    <row r="65" spans="3:23" ht="12.5" outlineLevel="1" x14ac:dyDescent="0.25">
      <c r="C65" s="57" t="s">
        <v>213</v>
      </c>
      <c r="D65" s="59"/>
      <c r="E65" s="59"/>
      <c r="F65" s="59"/>
      <c r="G65" s="287" t="e">
        <f>G22*'4_2_Activity'!G$30</f>
        <v>#DIV/0!</v>
      </c>
      <c r="H65" s="287" t="e">
        <f>H22*'4_2_Activity'!H$30</f>
        <v>#DIV/0!</v>
      </c>
      <c r="I65" s="287" t="e">
        <f>I22*'4_2_Activity'!I$30</f>
        <v>#DIV/0!</v>
      </c>
      <c r="J65" s="287" t="e">
        <f>J22*'4_2_Activity'!J$30</f>
        <v>#DIV/0!</v>
      </c>
      <c r="K65" s="287" t="e">
        <f>K22*'4_2_Activity'!K$30</f>
        <v>#DIV/0!</v>
      </c>
      <c r="L65" s="287" t="e">
        <f>L22*'4_2_Activity'!L$30</f>
        <v>#DIV/0!</v>
      </c>
      <c r="M65" s="287" t="e">
        <f>M22*'4_2_Activity'!M$30</f>
        <v>#DIV/0!</v>
      </c>
      <c r="N65" s="287" t="e">
        <f>N22*'4_2_Activity'!N$30</f>
        <v>#DIV/0!</v>
      </c>
      <c r="O65" s="287" t="e">
        <f>O22*'4_2_Activity'!O$30</f>
        <v>#DIV/0!</v>
      </c>
      <c r="P65" s="287" t="e">
        <f>P22*'4_2_Activity'!P$30</f>
        <v>#DIV/0!</v>
      </c>
      <c r="Q65" s="287" t="e">
        <f>Q22*'4_2_Activity'!Q$30</f>
        <v>#DIV/0!</v>
      </c>
      <c r="R65" s="287" t="e">
        <f>R22*'4_2_Activity'!R$30</f>
        <v>#DIV/0!</v>
      </c>
      <c r="S65" s="287" t="e">
        <f>S22*'4_2_Activity'!S$30</f>
        <v>#DIV/0!</v>
      </c>
      <c r="T65" s="287" t="e">
        <f>T22*'4_2_Activity'!T$30</f>
        <v>#DIV/0!</v>
      </c>
      <c r="U65" s="287" t="e">
        <f>U22*'4_2_Activity'!U$30</f>
        <v>#DIV/0!</v>
      </c>
    </row>
    <row r="66" spans="3:23" ht="12.5" outlineLevel="1" x14ac:dyDescent="0.25">
      <c r="C66" s="57" t="s">
        <v>214</v>
      </c>
      <c r="D66" s="59"/>
      <c r="E66" s="59"/>
      <c r="F66" s="59"/>
      <c r="G66" s="287" t="e">
        <f>G23*'4_2_Activity'!G$30</f>
        <v>#DIV/0!</v>
      </c>
      <c r="H66" s="287" t="e">
        <f>H23*'4_2_Activity'!H$30</f>
        <v>#DIV/0!</v>
      </c>
      <c r="I66" s="287" t="e">
        <f>I23*'4_2_Activity'!I$30</f>
        <v>#DIV/0!</v>
      </c>
      <c r="J66" s="287" t="e">
        <f>J23*'4_2_Activity'!J$30</f>
        <v>#DIV/0!</v>
      </c>
      <c r="K66" s="287" t="e">
        <f>K23*'4_2_Activity'!K$30</f>
        <v>#DIV/0!</v>
      </c>
      <c r="L66" s="287" t="e">
        <f>L23*'4_2_Activity'!L$30</f>
        <v>#DIV/0!</v>
      </c>
      <c r="M66" s="287" t="e">
        <f>M23*'4_2_Activity'!M$30</f>
        <v>#DIV/0!</v>
      </c>
      <c r="N66" s="287" t="e">
        <f>N23*'4_2_Activity'!N$30</f>
        <v>#DIV/0!</v>
      </c>
      <c r="O66" s="287" t="e">
        <f>O23*'4_2_Activity'!O$30</f>
        <v>#DIV/0!</v>
      </c>
      <c r="P66" s="287" t="e">
        <f>P23*'4_2_Activity'!P$30</f>
        <v>#DIV/0!</v>
      </c>
      <c r="Q66" s="287" t="e">
        <f>Q23*'4_2_Activity'!Q$30</f>
        <v>#DIV/0!</v>
      </c>
      <c r="R66" s="287" t="e">
        <f>R23*'4_2_Activity'!R$30</f>
        <v>#DIV/0!</v>
      </c>
      <c r="S66" s="287" t="e">
        <f>S23*'4_2_Activity'!S$30</f>
        <v>#DIV/0!</v>
      </c>
      <c r="T66" s="287" t="e">
        <f>T23*'4_2_Activity'!T$30</f>
        <v>#DIV/0!</v>
      </c>
      <c r="U66" s="287" t="e">
        <f>U23*'4_2_Activity'!U$30</f>
        <v>#DIV/0!</v>
      </c>
    </row>
    <row r="67" spans="3:23" ht="12.5" outlineLevel="1" x14ac:dyDescent="0.25">
      <c r="C67" s="151" t="s">
        <v>108</v>
      </c>
      <c r="D67" s="59"/>
      <c r="E67" s="59"/>
      <c r="F67" s="59"/>
      <c r="G67" s="287" t="e">
        <f>G24*'4_2_Activity'!G$30</f>
        <v>#DIV/0!</v>
      </c>
      <c r="H67" s="287" t="e">
        <f>H24*'4_2_Activity'!H$30</f>
        <v>#DIV/0!</v>
      </c>
      <c r="I67" s="287" t="e">
        <f>I24*'4_2_Activity'!I$30</f>
        <v>#DIV/0!</v>
      </c>
      <c r="J67" s="287" t="e">
        <f>J24*'4_2_Activity'!J$30</f>
        <v>#DIV/0!</v>
      </c>
      <c r="K67" s="287" t="e">
        <f>K24*'4_2_Activity'!K$30</f>
        <v>#DIV/0!</v>
      </c>
      <c r="L67" s="287" t="e">
        <f>L24*'4_2_Activity'!L$30</f>
        <v>#DIV/0!</v>
      </c>
      <c r="M67" s="287" t="e">
        <f>M24*'4_2_Activity'!M$30</f>
        <v>#DIV/0!</v>
      </c>
      <c r="N67" s="287" t="e">
        <f>N24*'4_2_Activity'!N$30</f>
        <v>#DIV/0!</v>
      </c>
      <c r="O67" s="287" t="e">
        <f>O24*'4_2_Activity'!O$30</f>
        <v>#DIV/0!</v>
      </c>
      <c r="P67" s="287" t="e">
        <f>P24*'4_2_Activity'!P$30</f>
        <v>#DIV/0!</v>
      </c>
      <c r="Q67" s="287" t="e">
        <f>Q24*'4_2_Activity'!Q$30</f>
        <v>#DIV/0!</v>
      </c>
      <c r="R67" s="287" t="e">
        <f>R24*'4_2_Activity'!R$30</f>
        <v>#DIV/0!</v>
      </c>
      <c r="S67" s="287" t="e">
        <f>S24*'4_2_Activity'!S$30</f>
        <v>#DIV/0!</v>
      </c>
      <c r="T67" s="287" t="e">
        <f>T24*'4_2_Activity'!T$30</f>
        <v>#DIV/0!</v>
      </c>
      <c r="U67" s="287" t="e">
        <f>U24*'4_2_Activity'!U$30</f>
        <v>#DIV/0!</v>
      </c>
    </row>
    <row r="68" spans="3:23" ht="13" outlineLevel="1" x14ac:dyDescent="0.3">
      <c r="C68" s="68" t="s">
        <v>272</v>
      </c>
      <c r="D68" s="135"/>
      <c r="E68" s="135"/>
      <c r="F68" s="135"/>
      <c r="G68" s="301" t="e">
        <f t="shared" ref="G68:U68" si="7">SUM(G64:G67)</f>
        <v>#DIV/0!</v>
      </c>
      <c r="H68" s="301" t="e">
        <f t="shared" si="7"/>
        <v>#DIV/0!</v>
      </c>
      <c r="I68" s="301" t="e">
        <f t="shared" si="7"/>
        <v>#DIV/0!</v>
      </c>
      <c r="J68" s="301" t="e">
        <f t="shared" si="7"/>
        <v>#DIV/0!</v>
      </c>
      <c r="K68" s="301" t="e">
        <f t="shared" si="7"/>
        <v>#DIV/0!</v>
      </c>
      <c r="L68" s="301" t="e">
        <f t="shared" si="7"/>
        <v>#DIV/0!</v>
      </c>
      <c r="M68" s="301" t="e">
        <f t="shared" si="7"/>
        <v>#DIV/0!</v>
      </c>
      <c r="N68" s="301" t="e">
        <f t="shared" si="7"/>
        <v>#DIV/0!</v>
      </c>
      <c r="O68" s="301" t="e">
        <f t="shared" si="7"/>
        <v>#DIV/0!</v>
      </c>
      <c r="P68" s="301" t="e">
        <f t="shared" si="7"/>
        <v>#DIV/0!</v>
      </c>
      <c r="Q68" s="301" t="e">
        <f t="shared" si="7"/>
        <v>#DIV/0!</v>
      </c>
      <c r="R68" s="301" t="e">
        <f t="shared" si="7"/>
        <v>#DIV/0!</v>
      </c>
      <c r="S68" s="301" t="e">
        <f t="shared" si="7"/>
        <v>#DIV/0!</v>
      </c>
      <c r="T68" s="301" t="e">
        <f t="shared" si="7"/>
        <v>#DIV/0!</v>
      </c>
      <c r="U68" s="301" t="e">
        <f t="shared" si="7"/>
        <v>#DIV/0!</v>
      </c>
    </row>
    <row r="69" spans="3:23" ht="12.5" outlineLevel="1" x14ac:dyDescent="0.25">
      <c r="C69" s="57"/>
      <c r="G69" s="285"/>
      <c r="H69" s="285"/>
      <c r="I69" s="285"/>
      <c r="J69" s="285"/>
      <c r="K69" s="285"/>
      <c r="L69" s="285"/>
      <c r="M69" s="285"/>
      <c r="N69" s="285"/>
      <c r="O69" s="285"/>
      <c r="P69" s="285"/>
      <c r="Q69" s="285"/>
      <c r="R69" s="285"/>
      <c r="S69" s="285"/>
      <c r="T69" s="285"/>
      <c r="U69" s="285"/>
    </row>
    <row r="70" spans="3:23" ht="13" outlineLevel="1" x14ac:dyDescent="0.3">
      <c r="C70" s="130" t="s">
        <v>273</v>
      </c>
      <c r="D70" s="136"/>
      <c r="E70" s="119"/>
      <c r="F70" s="119"/>
      <c r="G70" s="305"/>
      <c r="H70" s="305"/>
      <c r="I70" s="305"/>
      <c r="J70" s="305"/>
      <c r="K70" s="305"/>
      <c r="L70" s="305"/>
      <c r="M70" s="305"/>
      <c r="N70" s="305"/>
      <c r="O70" s="305"/>
      <c r="P70" s="305"/>
      <c r="Q70" s="305"/>
      <c r="R70" s="305"/>
      <c r="S70" s="305"/>
      <c r="T70" s="305"/>
      <c r="U70" s="305"/>
    </row>
    <row r="71" spans="3:23" ht="12.5" outlineLevel="1" x14ac:dyDescent="0.25">
      <c r="C71" s="57" t="s">
        <v>274</v>
      </c>
      <c r="D71" s="59"/>
      <c r="E71" s="59"/>
      <c r="F71" s="59"/>
      <c r="G71" s="287" t="e">
        <f>G32*'4_2_Activity'!G$30*(1-'1_Assumptions'!$E$17)</f>
        <v>#DIV/0!</v>
      </c>
      <c r="H71" s="287" t="e">
        <f>H32*'4_2_Activity'!H$30*(1-'1_Assumptions'!$E$17)</f>
        <v>#DIV/0!</v>
      </c>
      <c r="I71" s="287" t="e">
        <f>I32*'4_2_Activity'!I$30*(1-'1_Assumptions'!$E$17)</f>
        <v>#DIV/0!</v>
      </c>
      <c r="J71" s="287" t="e">
        <f>J32*'4_2_Activity'!J$30*(1-'1_Assumptions'!$E$17)</f>
        <v>#DIV/0!</v>
      </c>
      <c r="K71" s="287" t="e">
        <f>K32*'4_2_Activity'!K$30*(1-'1_Assumptions'!$E$17)</f>
        <v>#DIV/0!</v>
      </c>
      <c r="L71" s="287" t="e">
        <f>L32*'4_2_Activity'!L$30*(1-'1_Assumptions'!$E$17)</f>
        <v>#DIV/0!</v>
      </c>
      <c r="M71" s="287" t="e">
        <f>M32*'4_2_Activity'!M$30*(1-'1_Assumptions'!$E$17)</f>
        <v>#DIV/0!</v>
      </c>
      <c r="N71" s="287" t="e">
        <f>N32*'4_2_Activity'!N$30*(1-'1_Assumptions'!$E$17)</f>
        <v>#DIV/0!</v>
      </c>
      <c r="O71" s="287" t="e">
        <f>O32*'4_2_Activity'!O$30*(1-'1_Assumptions'!$E$17)</f>
        <v>#DIV/0!</v>
      </c>
      <c r="P71" s="287" t="e">
        <f>P32*'4_2_Activity'!P$30*(1-'1_Assumptions'!$E$17)</f>
        <v>#DIV/0!</v>
      </c>
      <c r="Q71" s="287" t="e">
        <f>Q32*'4_2_Activity'!Q$30*(1-'1_Assumptions'!$E$17)</f>
        <v>#DIV/0!</v>
      </c>
      <c r="R71" s="287" t="e">
        <f>R32*'4_2_Activity'!R$30*(1-'1_Assumptions'!$E$17)</f>
        <v>#DIV/0!</v>
      </c>
      <c r="S71" s="287" t="e">
        <f>S32*'4_2_Activity'!S$30*(1-'1_Assumptions'!$E$17)</f>
        <v>#DIV/0!</v>
      </c>
      <c r="T71" s="287" t="e">
        <f>T32*'4_2_Activity'!T$30*(1-'1_Assumptions'!$E$17)</f>
        <v>#DIV/0!</v>
      </c>
      <c r="U71" s="287" t="e">
        <f>U32*'4_2_Activity'!U$30*(1-'1_Assumptions'!$E$17)</f>
        <v>#DIV/0!</v>
      </c>
    </row>
    <row r="72" spans="3:23" ht="13" outlineLevel="1" x14ac:dyDescent="0.3">
      <c r="C72" s="68" t="s">
        <v>275</v>
      </c>
      <c r="D72" s="68"/>
      <c r="E72" s="68"/>
      <c r="F72" s="68"/>
      <c r="G72" s="301" t="e">
        <f t="shared" ref="G72:U72" si="8">G71</f>
        <v>#DIV/0!</v>
      </c>
      <c r="H72" s="301" t="e">
        <f t="shared" si="8"/>
        <v>#DIV/0!</v>
      </c>
      <c r="I72" s="301" t="e">
        <f t="shared" si="8"/>
        <v>#DIV/0!</v>
      </c>
      <c r="J72" s="301" t="e">
        <f t="shared" si="8"/>
        <v>#DIV/0!</v>
      </c>
      <c r="K72" s="301" t="e">
        <f t="shared" si="8"/>
        <v>#DIV/0!</v>
      </c>
      <c r="L72" s="301" t="e">
        <f t="shared" si="8"/>
        <v>#DIV/0!</v>
      </c>
      <c r="M72" s="301" t="e">
        <f t="shared" si="8"/>
        <v>#DIV/0!</v>
      </c>
      <c r="N72" s="301" t="e">
        <f t="shared" si="8"/>
        <v>#DIV/0!</v>
      </c>
      <c r="O72" s="301" t="e">
        <f t="shared" si="8"/>
        <v>#DIV/0!</v>
      </c>
      <c r="P72" s="301" t="e">
        <f t="shared" si="8"/>
        <v>#DIV/0!</v>
      </c>
      <c r="Q72" s="301" t="e">
        <f t="shared" si="8"/>
        <v>#DIV/0!</v>
      </c>
      <c r="R72" s="301" t="e">
        <f t="shared" si="8"/>
        <v>#DIV/0!</v>
      </c>
      <c r="S72" s="301" t="e">
        <f t="shared" si="8"/>
        <v>#DIV/0!</v>
      </c>
      <c r="T72" s="301" t="e">
        <f t="shared" si="8"/>
        <v>#DIV/0!</v>
      </c>
      <c r="U72" s="301" t="e">
        <f t="shared" si="8"/>
        <v>#DIV/0!</v>
      </c>
    </row>
    <row r="73" spans="3:23" ht="13" outlineLevel="1" x14ac:dyDescent="0.3">
      <c r="C73" s="49"/>
      <c r="D73" s="49"/>
      <c r="E73" s="49"/>
      <c r="F73" s="49"/>
      <c r="G73" s="306"/>
      <c r="H73" s="306"/>
      <c r="I73" s="306"/>
      <c r="J73" s="306"/>
      <c r="K73" s="306"/>
      <c r="L73" s="306"/>
      <c r="M73" s="306"/>
      <c r="N73" s="306"/>
      <c r="O73" s="306"/>
      <c r="P73" s="306"/>
      <c r="Q73" s="306"/>
      <c r="R73" s="306"/>
      <c r="S73" s="306"/>
      <c r="T73" s="306"/>
      <c r="U73" s="306"/>
    </row>
    <row r="74" spans="3:23" ht="13" x14ac:dyDescent="0.3">
      <c r="C74" s="98" t="s">
        <v>276</v>
      </c>
      <c r="D74" s="98"/>
      <c r="E74" s="98"/>
      <c r="F74" s="98"/>
      <c r="G74" s="303" t="e">
        <f t="shared" ref="G74:U74" si="9">G72+G68+G61</f>
        <v>#DIV/0!</v>
      </c>
      <c r="H74" s="303" t="e">
        <f t="shared" si="9"/>
        <v>#DIV/0!</v>
      </c>
      <c r="I74" s="303" t="e">
        <f t="shared" si="9"/>
        <v>#DIV/0!</v>
      </c>
      <c r="J74" s="303" t="e">
        <f t="shared" si="9"/>
        <v>#DIV/0!</v>
      </c>
      <c r="K74" s="303" t="e">
        <f t="shared" si="9"/>
        <v>#DIV/0!</v>
      </c>
      <c r="L74" s="303" t="e">
        <f t="shared" si="9"/>
        <v>#DIV/0!</v>
      </c>
      <c r="M74" s="303" t="e">
        <f t="shared" si="9"/>
        <v>#DIV/0!</v>
      </c>
      <c r="N74" s="303" t="e">
        <f t="shared" si="9"/>
        <v>#DIV/0!</v>
      </c>
      <c r="O74" s="303" t="e">
        <f t="shared" si="9"/>
        <v>#DIV/0!</v>
      </c>
      <c r="P74" s="303" t="e">
        <f t="shared" si="9"/>
        <v>#DIV/0!</v>
      </c>
      <c r="Q74" s="303" t="e">
        <f t="shared" si="9"/>
        <v>#DIV/0!</v>
      </c>
      <c r="R74" s="303" t="e">
        <f t="shared" si="9"/>
        <v>#DIV/0!</v>
      </c>
      <c r="S74" s="303" t="e">
        <f t="shared" si="9"/>
        <v>#DIV/0!</v>
      </c>
      <c r="T74" s="303" t="e">
        <f t="shared" si="9"/>
        <v>#DIV/0!</v>
      </c>
      <c r="U74" s="303" t="e">
        <f t="shared" si="9"/>
        <v>#DIV/0!</v>
      </c>
    </row>
    <row r="75" spans="3:23" ht="13" x14ac:dyDescent="0.3">
      <c r="C75" s="73"/>
      <c r="D75" s="74"/>
      <c r="E75" s="74"/>
      <c r="F75" s="74"/>
      <c r="G75" s="297"/>
      <c r="H75" s="297"/>
      <c r="I75" s="297"/>
      <c r="J75" s="297"/>
      <c r="K75" s="297"/>
      <c r="L75" s="297"/>
      <c r="M75" s="297"/>
      <c r="N75" s="297"/>
      <c r="O75" s="297"/>
      <c r="P75" s="297"/>
      <c r="Q75" s="297"/>
      <c r="R75" s="297"/>
      <c r="S75" s="297"/>
      <c r="T75" s="297"/>
      <c r="U75" s="297"/>
    </row>
    <row r="76" spans="3:23" ht="13.5" thickBot="1" x14ac:dyDescent="0.35">
      <c r="C76" s="77" t="s">
        <v>280</v>
      </c>
      <c r="D76" s="77"/>
      <c r="E76" s="77"/>
      <c r="F76" s="77"/>
      <c r="G76" s="295" t="e">
        <f t="shared" ref="G76:U76" si="10">G74+G54</f>
        <v>#DIV/0!</v>
      </c>
      <c r="H76" s="295" t="e">
        <f t="shared" si="10"/>
        <v>#DIV/0!</v>
      </c>
      <c r="I76" s="295" t="e">
        <f t="shared" si="10"/>
        <v>#DIV/0!</v>
      </c>
      <c r="J76" s="295" t="e">
        <f t="shared" si="10"/>
        <v>#DIV/0!</v>
      </c>
      <c r="K76" s="295" t="e">
        <f t="shared" si="10"/>
        <v>#DIV/0!</v>
      </c>
      <c r="L76" s="295" t="e">
        <f t="shared" si="10"/>
        <v>#DIV/0!</v>
      </c>
      <c r="M76" s="295" t="e">
        <f t="shared" si="10"/>
        <v>#DIV/0!</v>
      </c>
      <c r="N76" s="295" t="e">
        <f t="shared" si="10"/>
        <v>#DIV/0!</v>
      </c>
      <c r="O76" s="295" t="e">
        <f t="shared" si="10"/>
        <v>#DIV/0!</v>
      </c>
      <c r="P76" s="295" t="e">
        <f t="shared" si="10"/>
        <v>#DIV/0!</v>
      </c>
      <c r="Q76" s="295" t="e">
        <f t="shared" si="10"/>
        <v>#DIV/0!</v>
      </c>
      <c r="R76" s="295" t="e">
        <f t="shared" si="10"/>
        <v>#DIV/0!</v>
      </c>
      <c r="S76" s="295" t="e">
        <f t="shared" si="10"/>
        <v>#DIV/0!</v>
      </c>
      <c r="T76" s="295" t="e">
        <f t="shared" si="10"/>
        <v>#DIV/0!</v>
      </c>
      <c r="U76" s="295" t="e">
        <f t="shared" si="10"/>
        <v>#DIV/0!</v>
      </c>
    </row>
    <row r="77" spans="3:23" ht="13" x14ac:dyDescent="0.3">
      <c r="C77" s="73"/>
      <c r="D77" s="74"/>
      <c r="E77" s="74"/>
      <c r="F77" s="74"/>
      <c r="G77" s="297"/>
      <c r="H77" s="297"/>
      <c r="I77" s="285"/>
      <c r="J77" s="285"/>
      <c r="K77" s="285"/>
      <c r="L77" s="285"/>
      <c r="M77" s="297"/>
      <c r="N77" s="297"/>
      <c r="O77" s="297"/>
      <c r="P77" s="297"/>
      <c r="Q77" s="297"/>
      <c r="R77" s="297"/>
      <c r="S77" s="297"/>
      <c r="T77" s="297"/>
      <c r="U77" s="297"/>
      <c r="V77" s="74"/>
      <c r="W77" s="74"/>
    </row>
    <row r="78" spans="3:23" ht="12.75" customHeight="1" x14ac:dyDescent="0.3">
      <c r="C78" s="123" t="s">
        <v>281</v>
      </c>
      <c r="D78" s="9"/>
      <c r="E78" s="9"/>
      <c r="F78" s="9"/>
      <c r="G78" s="298">
        <f>IFERROR(G76/'4_2_Activity'!G31,0)</f>
        <v>0</v>
      </c>
      <c r="H78" s="298">
        <f>IFERROR(H76/'4_2_Activity'!H31,0)</f>
        <v>0</v>
      </c>
      <c r="I78" s="298">
        <f>IFERROR(I76/'4_2_Activity'!I31,0)</f>
        <v>0</v>
      </c>
      <c r="J78" s="298">
        <f>IFERROR(J76/'4_2_Activity'!J31,0)</f>
        <v>0</v>
      </c>
      <c r="K78" s="298">
        <f>IFERROR(K76/'4_2_Activity'!K31,0)</f>
        <v>0</v>
      </c>
      <c r="L78" s="298">
        <f>IFERROR(L76/'4_2_Activity'!L31,0)</f>
        <v>0</v>
      </c>
      <c r="M78" s="298">
        <f>IFERROR(M76/'4_2_Activity'!M31,0)</f>
        <v>0</v>
      </c>
      <c r="N78" s="298">
        <f>IFERROR(N76/'4_2_Activity'!N31,0)</f>
        <v>0</v>
      </c>
      <c r="O78" s="298">
        <f>IFERROR(O76/'4_2_Activity'!O31,0)</f>
        <v>0</v>
      </c>
      <c r="P78" s="298">
        <f>IFERROR(P76/'4_2_Activity'!P31,0)</f>
        <v>0</v>
      </c>
      <c r="Q78" s="298">
        <f>IFERROR(Q76/'4_2_Activity'!Q31,0)</f>
        <v>0</v>
      </c>
      <c r="R78" s="298">
        <f>IFERROR(R76/'4_2_Activity'!R31,0)</f>
        <v>0</v>
      </c>
      <c r="S78" s="298">
        <f>IFERROR(S76/'4_2_Activity'!S31,0)</f>
        <v>0</v>
      </c>
      <c r="T78" s="298">
        <f>IFERROR(T76/'4_2_Activity'!T31,0)</f>
        <v>0</v>
      </c>
      <c r="U78" s="298">
        <f>IFERROR(U76/'4_2_Activity'!U31,0)</f>
        <v>0</v>
      </c>
      <c r="V78" s="74"/>
      <c r="W78" s="74"/>
    </row>
  </sheetData>
  <phoneticPr fontId="47" type="noConversion"/>
  <dataValidations disablePrompts="1" count="1">
    <dataValidation type="list" allowBlank="1" showInputMessage="1" showErrorMessage="1" sqref="D64 D43 D19:D20 D24 D31:D32" xr:uid="{C5458AFD-19F9-4580-8B7B-ED8BAF914134}">
      <formula1>$C$133:$C$134</formula1>
    </dataValidation>
  </dataValidations>
  <hyperlinks>
    <hyperlink ref="G2" location="'0_Control'!A1" display="Return to Contents Page" xr:uid="{FC6B389C-B033-4A66-8A06-35FD734B55E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4" id="{7557EE2B-5990-4E49-BDDB-EA4252BA499D}">
            <xm:f>COLUMNS('4_2_Activity'!$G37:G37) &lt;= '2_Capital Cost of Project'!$D$9</xm:f>
            <x14:dxf>
              <fill>
                <patternFill patternType="lightDown">
                  <bgColor theme="0"/>
                </patternFill>
              </fill>
            </x14:dxf>
          </x14:cfRule>
          <xm:sqref>G37:U39</xm:sqref>
        </x14:conditionalFormatting>
        <x14:conditionalFormatting xmlns:xm="http://schemas.microsoft.com/office/excel/2006/main">
          <x14:cfRule type="expression" priority="3" id="{3035EF49-58F4-4715-AC41-350A8554DFF5}">
            <xm:f>COLUMNS('4_2_Activity'!$G37:G43) &lt;= '2_Capital Cost of Project'!$D$9</xm:f>
            <x14:dxf>
              <fill>
                <patternFill patternType="lightDown">
                  <bgColor theme="0"/>
                </patternFill>
              </fill>
            </x14:dxf>
          </x14:cfRule>
          <xm:sqref>G43:U46</xm:sqref>
        </x14:conditionalFormatting>
        <x14:conditionalFormatting xmlns:xm="http://schemas.microsoft.com/office/excel/2006/main">
          <x14:cfRule type="expression" priority="2" id="{7DF6815E-04F2-459A-9666-47179B93ADDC}">
            <xm:f>COLUMNS('4_2_Activity'!$G37:G37) &lt;= '2_Capital Cost of Project'!$D$9</xm:f>
            <x14:dxf>
              <fill>
                <patternFill patternType="lightDown">
                  <bgColor theme="0"/>
                </patternFill>
              </fill>
            </x14:dxf>
          </x14:cfRule>
          <xm:sqref>G50:U51</xm:sqref>
        </x14:conditionalFormatting>
        <x14:conditionalFormatting xmlns:xm="http://schemas.microsoft.com/office/excel/2006/main">
          <x14:cfRule type="expression" priority="1" id="{7F2CF114-0C4B-45E0-BB83-379965D8EFCF}">
            <xm:f>COLUMNS('4_2_Activity'!$G24:G24) &lt;= '2_Capital Cost of Project'!$D$9</xm:f>
            <x14:dxf>
              <fill>
                <patternFill patternType="lightDown">
                  <bgColor theme="0"/>
                </patternFill>
              </fill>
            </x14:dxf>
          </x14:cfRule>
          <xm:sqref>G58:U60 G64:U67 G71:U71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04236-A2BC-4AF5-9F02-6CA262CFD919}">
  <sheetPr>
    <tabColor theme="4" tint="0.79998168889431442"/>
  </sheetPr>
  <dimension ref="A1:W17"/>
  <sheetViews>
    <sheetView zoomScale="85" zoomScaleNormal="85" workbookViewId="0">
      <selection activeCell="D8" sqref="D8:D14"/>
    </sheetView>
  </sheetViews>
  <sheetFormatPr defaultColWidth="9.1796875" defaultRowHeight="12.75" customHeight="1" x14ac:dyDescent="0.25"/>
  <cols>
    <col min="1" max="2" width="3.26953125" customWidth="1"/>
    <col min="3" max="3" width="46.26953125" customWidth="1"/>
    <col min="4" max="4" width="19.26953125" bestFit="1" customWidth="1"/>
    <col min="5" max="5" width="17.7265625" bestFit="1" customWidth="1"/>
    <col min="6" max="6" width="7.81640625" customWidth="1"/>
    <col min="7" max="21" width="12.7265625" customWidth="1"/>
  </cols>
  <sheetData>
    <row r="1" spans="1:23" s="19" customFormat="1" ht="20" x14ac:dyDescent="0.4">
      <c r="A1" s="40" t="s">
        <v>261</v>
      </c>
      <c r="B1" s="40"/>
      <c r="C1" s="40"/>
      <c r="D1" s="40"/>
      <c r="E1" s="40"/>
      <c r="F1" s="40"/>
      <c r="G1" s="40"/>
      <c r="H1" s="40"/>
      <c r="I1" s="40"/>
      <c r="J1" s="40"/>
      <c r="K1" s="40"/>
      <c r="L1" s="40"/>
      <c r="M1" s="40"/>
      <c r="N1" s="40"/>
      <c r="O1" s="40"/>
      <c r="P1" s="40"/>
      <c r="Q1" s="40"/>
      <c r="R1" s="40"/>
      <c r="S1" s="40"/>
      <c r="T1" s="40"/>
      <c r="U1" s="40"/>
    </row>
    <row r="2" spans="1:23"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row>
    <row r="3" spans="1:23"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row>
    <row r="5" spans="1:23" ht="23" thickBot="1" x14ac:dyDescent="0.5">
      <c r="C5" s="1" t="s">
        <v>264</v>
      </c>
      <c r="D5" s="1"/>
      <c r="E5" s="1"/>
      <c r="F5" s="1"/>
    </row>
    <row r="6" spans="1:23" ht="12.75" customHeight="1" x14ac:dyDescent="0.4">
      <c r="C6" s="42"/>
      <c r="G6" s="148">
        <v>1</v>
      </c>
      <c r="H6" s="148">
        <v>2</v>
      </c>
      <c r="I6" s="148">
        <v>3</v>
      </c>
      <c r="J6" s="148">
        <v>4</v>
      </c>
      <c r="K6" s="148">
        <v>5</v>
      </c>
      <c r="L6" s="148">
        <v>6</v>
      </c>
      <c r="M6" s="148">
        <v>7</v>
      </c>
      <c r="N6" s="148">
        <v>8</v>
      </c>
      <c r="O6" s="148">
        <v>9</v>
      </c>
      <c r="P6" s="148">
        <v>10</v>
      </c>
      <c r="Q6" s="148">
        <v>11</v>
      </c>
      <c r="R6" s="148">
        <v>12</v>
      </c>
      <c r="S6" s="148">
        <v>13</v>
      </c>
      <c r="T6" s="148">
        <v>14</v>
      </c>
      <c r="U6" s="148">
        <v>15</v>
      </c>
    </row>
    <row r="7" spans="1:23" ht="13.5" customHeight="1" thickBot="1" x14ac:dyDescent="0.4">
      <c r="C7" s="145" t="s">
        <v>343</v>
      </c>
      <c r="D7" s="258" t="s">
        <v>588</v>
      </c>
      <c r="E7" s="258" t="s">
        <v>79</v>
      </c>
      <c r="F7" s="120"/>
      <c r="G7" s="56" t="s">
        <v>187</v>
      </c>
      <c r="H7" s="56" t="s">
        <v>188</v>
      </c>
      <c r="I7" s="56" t="s">
        <v>189</v>
      </c>
      <c r="J7" s="56" t="s">
        <v>190</v>
      </c>
      <c r="K7" s="56" t="s">
        <v>191</v>
      </c>
      <c r="L7" s="56" t="s">
        <v>192</v>
      </c>
      <c r="M7" s="56" t="s">
        <v>193</v>
      </c>
      <c r="N7" s="56" t="s">
        <v>194</v>
      </c>
      <c r="O7" s="56" t="s">
        <v>195</v>
      </c>
      <c r="P7" s="56" t="s">
        <v>196</v>
      </c>
      <c r="Q7" s="56" t="s">
        <v>197</v>
      </c>
      <c r="R7" s="56" t="s">
        <v>198</v>
      </c>
      <c r="S7" s="56" t="s">
        <v>199</v>
      </c>
      <c r="T7" s="56" t="s">
        <v>200</v>
      </c>
      <c r="U7" s="56" t="s">
        <v>201</v>
      </c>
    </row>
    <row r="8" spans="1:23" ht="13" x14ac:dyDescent="0.3">
      <c r="B8" s="79"/>
      <c r="C8" s="51" t="s">
        <v>427</v>
      </c>
      <c r="D8" s="146">
        <v>140</v>
      </c>
      <c r="E8" s="147" t="s">
        <v>438</v>
      </c>
      <c r="F8" s="9"/>
      <c r="G8" s="287" t="e">
        <f>$D8*'4_2_Activity'!G$31*(1+'1_Assumptions'!$E$16)^G$6</f>
        <v>#DIV/0!</v>
      </c>
      <c r="H8" s="287" t="e">
        <f>$D8*'4_2_Activity'!H$31*(1+'1_Assumptions'!$E$16)^H$6</f>
        <v>#DIV/0!</v>
      </c>
      <c r="I8" s="287" t="e">
        <f>$D8*'4_2_Activity'!I$31*(1+'1_Assumptions'!$E$16)^I$6</f>
        <v>#DIV/0!</v>
      </c>
      <c r="J8" s="287" t="e">
        <f>$D8*'4_2_Activity'!J$31*(1+'1_Assumptions'!$E$16)^J$6</f>
        <v>#DIV/0!</v>
      </c>
      <c r="K8" s="287" t="e">
        <f>$D8*'4_2_Activity'!K$31*(1+'1_Assumptions'!$E$16)^K$6</f>
        <v>#DIV/0!</v>
      </c>
      <c r="L8" s="287" t="e">
        <f>$D8*'4_2_Activity'!L$31*(1+'1_Assumptions'!$E$16)^L$6</f>
        <v>#DIV/0!</v>
      </c>
      <c r="M8" s="287" t="e">
        <f>$D8*'4_2_Activity'!M$31*(1+'1_Assumptions'!$E$16)^M$6</f>
        <v>#DIV/0!</v>
      </c>
      <c r="N8" s="287" t="e">
        <f>$D8*'4_2_Activity'!N$31*(1+'1_Assumptions'!$E$16)^N$6</f>
        <v>#DIV/0!</v>
      </c>
      <c r="O8" s="287" t="e">
        <f>$D8*'4_2_Activity'!O$31*(1+'1_Assumptions'!$E$16)^O$6</f>
        <v>#DIV/0!</v>
      </c>
      <c r="P8" s="287" t="e">
        <f>$D8*'4_2_Activity'!P$31*(1+'1_Assumptions'!$E$16)^P$6</f>
        <v>#DIV/0!</v>
      </c>
      <c r="Q8" s="287" t="e">
        <f>$D8*'4_2_Activity'!Q$31*(1+'1_Assumptions'!$E$16)^Q$6</f>
        <v>#DIV/0!</v>
      </c>
      <c r="R8" s="287" t="e">
        <f>$D8*'4_2_Activity'!R$31*(1+'1_Assumptions'!$E$16)^R$6</f>
        <v>#DIV/0!</v>
      </c>
      <c r="S8" s="287" t="e">
        <f>$D8*'4_2_Activity'!S$31*(1+'1_Assumptions'!$E$16)^S$6</f>
        <v>#DIV/0!</v>
      </c>
      <c r="T8" s="287" t="e">
        <f>$D8*'4_2_Activity'!T$31*(1+'1_Assumptions'!$E$16)^T$6</f>
        <v>#DIV/0!</v>
      </c>
      <c r="U8" s="287" t="e">
        <f>$D8*'4_2_Activity'!U$31*(1+'1_Assumptions'!$E$16)^U$6</f>
        <v>#DIV/0!</v>
      </c>
    </row>
    <row r="9" spans="1:23" ht="13" x14ac:dyDescent="0.3">
      <c r="B9" s="79"/>
      <c r="C9" s="51" t="s">
        <v>428</v>
      </c>
      <c r="D9" s="146">
        <v>60</v>
      </c>
      <c r="E9" s="147" t="s">
        <v>438</v>
      </c>
      <c r="F9" s="9"/>
      <c r="G9" s="287" t="e">
        <f>$D9*'4_2_Activity'!G$31*(1+'1_Assumptions'!$E$16)^G$6</f>
        <v>#DIV/0!</v>
      </c>
      <c r="H9" s="287" t="e">
        <f>$D9*'4_2_Activity'!H$31*(1+'1_Assumptions'!$E$16)^H$6</f>
        <v>#DIV/0!</v>
      </c>
      <c r="I9" s="287" t="e">
        <f>$D9*'4_2_Activity'!I$31*(1+'1_Assumptions'!$E$16)^I$6</f>
        <v>#DIV/0!</v>
      </c>
      <c r="J9" s="287" t="e">
        <f>$D9*'4_2_Activity'!J$31*(1+'1_Assumptions'!$E$16)^J$6</f>
        <v>#DIV/0!</v>
      </c>
      <c r="K9" s="287" t="e">
        <f>$D9*'4_2_Activity'!K$31*(1+'1_Assumptions'!$E$16)^K$6</f>
        <v>#DIV/0!</v>
      </c>
      <c r="L9" s="287" t="e">
        <f>$D9*'4_2_Activity'!L$31*(1+'1_Assumptions'!$E$16)^L$6</f>
        <v>#DIV/0!</v>
      </c>
      <c r="M9" s="287" t="e">
        <f>$D9*'4_2_Activity'!M$31*(1+'1_Assumptions'!$E$16)^M$6</f>
        <v>#DIV/0!</v>
      </c>
      <c r="N9" s="287" t="e">
        <f>$D9*'4_2_Activity'!N$31*(1+'1_Assumptions'!$E$16)^N$6</f>
        <v>#DIV/0!</v>
      </c>
      <c r="O9" s="287" t="e">
        <f>$D9*'4_2_Activity'!O$31*(1+'1_Assumptions'!$E$16)^O$6</f>
        <v>#DIV/0!</v>
      </c>
      <c r="P9" s="287" t="e">
        <f>$D9*'4_2_Activity'!P$31*(1+'1_Assumptions'!$E$16)^P$6</f>
        <v>#DIV/0!</v>
      </c>
      <c r="Q9" s="287" t="e">
        <f>$D9*'4_2_Activity'!Q$31*(1+'1_Assumptions'!$E$16)^Q$6</f>
        <v>#DIV/0!</v>
      </c>
      <c r="R9" s="287" t="e">
        <f>$D9*'4_2_Activity'!R$31*(1+'1_Assumptions'!$E$16)^R$6</f>
        <v>#DIV/0!</v>
      </c>
      <c r="S9" s="287" t="e">
        <f>$D9*'4_2_Activity'!S$31*(1+'1_Assumptions'!$E$16)^S$6</f>
        <v>#DIV/0!</v>
      </c>
      <c r="T9" s="287" t="e">
        <f>$D9*'4_2_Activity'!T$31*(1+'1_Assumptions'!$E$16)^T$6</f>
        <v>#DIV/0!</v>
      </c>
      <c r="U9" s="287" t="e">
        <f>$D9*'4_2_Activity'!U$31*(1+'1_Assumptions'!$E$16)^U$6</f>
        <v>#DIV/0!</v>
      </c>
    </row>
    <row r="10" spans="1:23" ht="13" x14ac:dyDescent="0.3">
      <c r="B10" s="79"/>
      <c r="C10" s="51" t="s">
        <v>429</v>
      </c>
      <c r="D10" s="146">
        <v>35</v>
      </c>
      <c r="E10" s="147" t="s">
        <v>438</v>
      </c>
      <c r="F10" s="9"/>
      <c r="G10" s="287" t="e">
        <f>$D10*'4_2_Activity'!G$31*(1+'1_Assumptions'!$E$16)^G$6</f>
        <v>#DIV/0!</v>
      </c>
      <c r="H10" s="287" t="e">
        <f>$D10*'4_2_Activity'!H$31*(1+'1_Assumptions'!$E$16)^H$6</f>
        <v>#DIV/0!</v>
      </c>
      <c r="I10" s="287" t="e">
        <f>$D10*'4_2_Activity'!I$31*(1+'1_Assumptions'!$E$16)^I$6</f>
        <v>#DIV/0!</v>
      </c>
      <c r="J10" s="287" t="e">
        <f>$D10*'4_2_Activity'!J$31*(1+'1_Assumptions'!$E$16)^J$6</f>
        <v>#DIV/0!</v>
      </c>
      <c r="K10" s="287" t="e">
        <f>$D10*'4_2_Activity'!K$31*(1+'1_Assumptions'!$E$16)^K$6</f>
        <v>#DIV/0!</v>
      </c>
      <c r="L10" s="287" t="e">
        <f>$D10*'4_2_Activity'!L$31*(1+'1_Assumptions'!$E$16)^L$6</f>
        <v>#DIV/0!</v>
      </c>
      <c r="M10" s="287" t="e">
        <f>$D10*'4_2_Activity'!M$31*(1+'1_Assumptions'!$E$16)^M$6</f>
        <v>#DIV/0!</v>
      </c>
      <c r="N10" s="287" t="e">
        <f>$D10*'4_2_Activity'!N$31*(1+'1_Assumptions'!$E$16)^N$6</f>
        <v>#DIV/0!</v>
      </c>
      <c r="O10" s="287" t="e">
        <f>$D10*'4_2_Activity'!O$31*(1+'1_Assumptions'!$E$16)^O$6</f>
        <v>#DIV/0!</v>
      </c>
      <c r="P10" s="287" t="e">
        <f>$D10*'4_2_Activity'!P$31*(1+'1_Assumptions'!$E$16)^P$6</f>
        <v>#DIV/0!</v>
      </c>
      <c r="Q10" s="287" t="e">
        <f>$D10*'4_2_Activity'!Q$31*(1+'1_Assumptions'!$E$16)^Q$6</f>
        <v>#DIV/0!</v>
      </c>
      <c r="R10" s="287" t="e">
        <f>$D10*'4_2_Activity'!R$31*(1+'1_Assumptions'!$E$16)^R$6</f>
        <v>#DIV/0!</v>
      </c>
      <c r="S10" s="287" t="e">
        <f>$D10*'4_2_Activity'!S$31*(1+'1_Assumptions'!$E$16)^S$6</f>
        <v>#DIV/0!</v>
      </c>
      <c r="T10" s="287" t="e">
        <f>$D10*'4_2_Activity'!T$31*(1+'1_Assumptions'!$E$16)^T$6</f>
        <v>#DIV/0!</v>
      </c>
      <c r="U10" s="287" t="e">
        <f>$D10*'4_2_Activity'!U$31*(1+'1_Assumptions'!$E$16)^U$6</f>
        <v>#DIV/0!</v>
      </c>
    </row>
    <row r="11" spans="1:23" ht="13" x14ac:dyDescent="0.3">
      <c r="B11" s="79"/>
      <c r="C11" s="51" t="s">
        <v>430</v>
      </c>
      <c r="D11" s="146">
        <v>25</v>
      </c>
      <c r="E11" s="147" t="s">
        <v>438</v>
      </c>
      <c r="F11" s="9"/>
      <c r="G11" s="287" t="e">
        <f>$D11*'4_2_Activity'!G$31*(1+'1_Assumptions'!$E$16)^G$6</f>
        <v>#DIV/0!</v>
      </c>
      <c r="H11" s="287" t="e">
        <f>$D11*'4_2_Activity'!H$31*(1+'1_Assumptions'!$E$16)^H$6</f>
        <v>#DIV/0!</v>
      </c>
      <c r="I11" s="287" t="e">
        <f>$D11*'4_2_Activity'!I$31*(1+'1_Assumptions'!$E$16)^I$6</f>
        <v>#DIV/0!</v>
      </c>
      <c r="J11" s="287" t="e">
        <f>$D11*'4_2_Activity'!J$31*(1+'1_Assumptions'!$E$16)^J$6</f>
        <v>#DIV/0!</v>
      </c>
      <c r="K11" s="287" t="e">
        <f>$D11*'4_2_Activity'!K$31*(1+'1_Assumptions'!$E$16)^K$6</f>
        <v>#DIV/0!</v>
      </c>
      <c r="L11" s="287" t="e">
        <f>$D11*'4_2_Activity'!L$31*(1+'1_Assumptions'!$E$16)^L$6</f>
        <v>#DIV/0!</v>
      </c>
      <c r="M11" s="287" t="e">
        <f>$D11*'4_2_Activity'!M$31*(1+'1_Assumptions'!$E$16)^M$6</f>
        <v>#DIV/0!</v>
      </c>
      <c r="N11" s="287" t="e">
        <f>$D11*'4_2_Activity'!N$31*(1+'1_Assumptions'!$E$16)^N$6</f>
        <v>#DIV/0!</v>
      </c>
      <c r="O11" s="287" t="e">
        <f>$D11*'4_2_Activity'!O$31*(1+'1_Assumptions'!$E$16)^O$6</f>
        <v>#DIV/0!</v>
      </c>
      <c r="P11" s="287" t="e">
        <f>$D11*'4_2_Activity'!P$31*(1+'1_Assumptions'!$E$16)^P$6</f>
        <v>#DIV/0!</v>
      </c>
      <c r="Q11" s="287" t="e">
        <f>$D11*'4_2_Activity'!Q$31*(1+'1_Assumptions'!$E$16)^Q$6</f>
        <v>#DIV/0!</v>
      </c>
      <c r="R11" s="287" t="e">
        <f>$D11*'4_2_Activity'!R$31*(1+'1_Assumptions'!$E$16)^R$6</f>
        <v>#DIV/0!</v>
      </c>
      <c r="S11" s="287" t="e">
        <f>$D11*'4_2_Activity'!S$31*(1+'1_Assumptions'!$E$16)^S$6</f>
        <v>#DIV/0!</v>
      </c>
      <c r="T11" s="287" t="e">
        <f>$D11*'4_2_Activity'!T$31*(1+'1_Assumptions'!$E$16)^T$6</f>
        <v>#DIV/0!</v>
      </c>
      <c r="U11" s="287" t="e">
        <f>$D11*'4_2_Activity'!U$31*(1+'1_Assumptions'!$E$16)^U$6</f>
        <v>#DIV/0!</v>
      </c>
    </row>
    <row r="12" spans="1:23" ht="13" x14ac:dyDescent="0.3">
      <c r="B12" s="79"/>
      <c r="C12" s="51" t="s">
        <v>431</v>
      </c>
      <c r="D12" s="146">
        <v>60</v>
      </c>
      <c r="E12" s="147" t="s">
        <v>438</v>
      </c>
      <c r="F12" s="51"/>
      <c r="G12" s="287" t="e">
        <f>$D12*'4_2_Activity'!G$31*(1+'1_Assumptions'!$E$16)^G$6</f>
        <v>#DIV/0!</v>
      </c>
      <c r="H12" s="287" t="e">
        <f>$D12*'4_2_Activity'!H$31*(1+'1_Assumptions'!$E$16)^H$6</f>
        <v>#DIV/0!</v>
      </c>
      <c r="I12" s="287" t="e">
        <f>$D12*'4_2_Activity'!I$31*(1+'1_Assumptions'!$E$16)^I$6</f>
        <v>#DIV/0!</v>
      </c>
      <c r="J12" s="287" t="e">
        <f>$D12*'4_2_Activity'!J$31*(1+'1_Assumptions'!$E$16)^J$6</f>
        <v>#DIV/0!</v>
      </c>
      <c r="K12" s="287" t="e">
        <f>$D12*'4_2_Activity'!K$31*(1+'1_Assumptions'!$E$16)^K$6</f>
        <v>#DIV/0!</v>
      </c>
      <c r="L12" s="287" t="e">
        <f>$D12*'4_2_Activity'!L$31*(1+'1_Assumptions'!$E$16)^L$6</f>
        <v>#DIV/0!</v>
      </c>
      <c r="M12" s="287" t="e">
        <f>$D12*'4_2_Activity'!M$31*(1+'1_Assumptions'!$E$16)^M$6</f>
        <v>#DIV/0!</v>
      </c>
      <c r="N12" s="287" t="e">
        <f>$D12*'4_2_Activity'!N$31*(1+'1_Assumptions'!$E$16)^N$6</f>
        <v>#DIV/0!</v>
      </c>
      <c r="O12" s="287" t="e">
        <f>$D12*'4_2_Activity'!O$31*(1+'1_Assumptions'!$E$16)^O$6</f>
        <v>#DIV/0!</v>
      </c>
      <c r="P12" s="287" t="e">
        <f>$D12*'4_2_Activity'!P$31*(1+'1_Assumptions'!$E$16)^P$6</f>
        <v>#DIV/0!</v>
      </c>
      <c r="Q12" s="287" t="e">
        <f>$D12*'4_2_Activity'!Q$31*(1+'1_Assumptions'!$E$16)^Q$6</f>
        <v>#DIV/0!</v>
      </c>
      <c r="R12" s="287" t="e">
        <f>$D12*'4_2_Activity'!R$31*(1+'1_Assumptions'!$E$16)^R$6</f>
        <v>#DIV/0!</v>
      </c>
      <c r="S12" s="287" t="e">
        <f>$D12*'4_2_Activity'!S$31*(1+'1_Assumptions'!$E$16)^S$6</f>
        <v>#DIV/0!</v>
      </c>
      <c r="T12" s="287" t="e">
        <f>$D12*'4_2_Activity'!T$31*(1+'1_Assumptions'!$E$16)^T$6</f>
        <v>#DIV/0!</v>
      </c>
      <c r="U12" s="287" t="e">
        <f>$D12*'4_2_Activity'!U$31*(1+'1_Assumptions'!$E$16)^U$6</f>
        <v>#DIV/0!</v>
      </c>
    </row>
    <row r="13" spans="1:23" ht="13" x14ac:dyDescent="0.25">
      <c r="C13" s="144" t="s">
        <v>108</v>
      </c>
      <c r="D13" s="146">
        <v>0</v>
      </c>
      <c r="E13" s="147" t="s">
        <v>438</v>
      </c>
      <c r="F13" s="74"/>
      <c r="G13" s="287" t="e">
        <f>$D13*'4_2_Activity'!G$31*(1+'1_Assumptions'!$E$16)^G$6</f>
        <v>#DIV/0!</v>
      </c>
      <c r="H13" s="287" t="e">
        <f>$D13*'4_2_Activity'!H$31*(1+'1_Assumptions'!$E$16)^H$6</f>
        <v>#DIV/0!</v>
      </c>
      <c r="I13" s="287" t="e">
        <f>$D13*'4_2_Activity'!I$31*(1+'1_Assumptions'!$E$16)^I$6</f>
        <v>#DIV/0!</v>
      </c>
      <c r="J13" s="287" t="e">
        <f>$D13*'4_2_Activity'!J$31*(1+'1_Assumptions'!$E$16)^J$6</f>
        <v>#DIV/0!</v>
      </c>
      <c r="K13" s="287" t="e">
        <f>$D13*'4_2_Activity'!K$31*(1+'1_Assumptions'!$E$16)^K$6</f>
        <v>#DIV/0!</v>
      </c>
      <c r="L13" s="287" t="e">
        <f>$D13*'4_2_Activity'!L$31*(1+'1_Assumptions'!$E$16)^L$6</f>
        <v>#DIV/0!</v>
      </c>
      <c r="M13" s="287" t="e">
        <f>$D13*'4_2_Activity'!M$31*(1+'1_Assumptions'!$E$16)^M$6</f>
        <v>#DIV/0!</v>
      </c>
      <c r="N13" s="287" t="e">
        <f>$D13*'4_2_Activity'!N$31*(1+'1_Assumptions'!$E$16)^N$6</f>
        <v>#DIV/0!</v>
      </c>
      <c r="O13" s="287" t="e">
        <f>$D13*'4_2_Activity'!O$31*(1+'1_Assumptions'!$E$16)^O$6</f>
        <v>#DIV/0!</v>
      </c>
      <c r="P13" s="287" t="e">
        <f>$D13*'4_2_Activity'!P$31*(1+'1_Assumptions'!$E$16)^P$6</f>
        <v>#DIV/0!</v>
      </c>
      <c r="Q13" s="287" t="e">
        <f>$D13*'4_2_Activity'!Q$31*(1+'1_Assumptions'!$E$16)^Q$6</f>
        <v>#DIV/0!</v>
      </c>
      <c r="R13" s="287" t="e">
        <f>$D13*'4_2_Activity'!R$31*(1+'1_Assumptions'!$E$16)^R$6</f>
        <v>#DIV/0!</v>
      </c>
      <c r="S13" s="287" t="e">
        <f>$D13*'4_2_Activity'!S$31*(1+'1_Assumptions'!$E$16)^S$6</f>
        <v>#DIV/0!</v>
      </c>
      <c r="T13" s="287" t="e">
        <f>$D13*'4_2_Activity'!T$31*(1+'1_Assumptions'!$E$16)^T$6</f>
        <v>#DIV/0!</v>
      </c>
      <c r="U13" s="287" t="e">
        <f>$D13*'4_2_Activity'!U$31*(1+'1_Assumptions'!$E$16)^U$6</f>
        <v>#DIV/0!</v>
      </c>
    </row>
    <row r="14" spans="1:23" ht="13" x14ac:dyDescent="0.25">
      <c r="C14" s="144" t="s">
        <v>432</v>
      </c>
      <c r="D14" s="149"/>
      <c r="E14" s="147" t="s">
        <v>437</v>
      </c>
      <c r="F14" s="74"/>
      <c r="G14" s="287">
        <f>$D14*(1+'1_Assumptions'!$E$16)^G$6</f>
        <v>0</v>
      </c>
      <c r="H14" s="287">
        <f>$D14*(1+'1_Assumptions'!$E$16)^H$6</f>
        <v>0</v>
      </c>
      <c r="I14" s="287">
        <f>$D14*(1+'1_Assumptions'!$E$16)^I$6</f>
        <v>0</v>
      </c>
      <c r="J14" s="287">
        <f>$D14*(1+'1_Assumptions'!$E$16)^J$6</f>
        <v>0</v>
      </c>
      <c r="K14" s="287">
        <f>$D14*(1+'1_Assumptions'!$E$16)^K$6</f>
        <v>0</v>
      </c>
      <c r="L14" s="287">
        <f>$D14*(1+'1_Assumptions'!$E$16)^L$6</f>
        <v>0</v>
      </c>
      <c r="M14" s="287">
        <f>$D14*(1+'1_Assumptions'!$E$16)^M$6</f>
        <v>0</v>
      </c>
      <c r="N14" s="287">
        <f>$D14*(1+'1_Assumptions'!$E$16)^N$6</f>
        <v>0</v>
      </c>
      <c r="O14" s="287">
        <f>$D14*(1+'1_Assumptions'!$E$16)^O$6</f>
        <v>0</v>
      </c>
      <c r="P14" s="287">
        <f>$D14*(1+'1_Assumptions'!$E$16)^P$6</f>
        <v>0</v>
      </c>
      <c r="Q14" s="287">
        <f>$D14*(1+'1_Assumptions'!$E$16)^Q$6</f>
        <v>0</v>
      </c>
      <c r="R14" s="287">
        <f>$D14*(1+'1_Assumptions'!$E$16)^R$6</f>
        <v>0</v>
      </c>
      <c r="S14" s="287">
        <f>$D14*(1+'1_Assumptions'!$E$16)^S$6</f>
        <v>0</v>
      </c>
      <c r="T14" s="287">
        <f>$D14*(1+'1_Assumptions'!$E$16)^T$6</f>
        <v>0</v>
      </c>
      <c r="U14" s="287">
        <f>$D14*(1+'1_Assumptions'!$E$16)^U$6</f>
        <v>0</v>
      </c>
    </row>
    <row r="15" spans="1:23" ht="13.5" thickBot="1" x14ac:dyDescent="0.35">
      <c r="C15" s="80" t="s">
        <v>416</v>
      </c>
      <c r="D15" s="80"/>
      <c r="E15" s="80"/>
      <c r="F15" s="80"/>
      <c r="G15" s="295" t="e">
        <f>SUM(G8:G14)</f>
        <v>#DIV/0!</v>
      </c>
      <c r="H15" s="295" t="e">
        <f t="shared" ref="H15:U15" si="0">SUM(H8:H14)</f>
        <v>#DIV/0!</v>
      </c>
      <c r="I15" s="295" t="e">
        <f>SUM(I8:I14)</f>
        <v>#DIV/0!</v>
      </c>
      <c r="J15" s="295" t="e">
        <f t="shared" si="0"/>
        <v>#DIV/0!</v>
      </c>
      <c r="K15" s="295" t="e">
        <f t="shared" si="0"/>
        <v>#DIV/0!</v>
      </c>
      <c r="L15" s="295" t="e">
        <f t="shared" si="0"/>
        <v>#DIV/0!</v>
      </c>
      <c r="M15" s="295" t="e">
        <f t="shared" si="0"/>
        <v>#DIV/0!</v>
      </c>
      <c r="N15" s="295" t="e">
        <f t="shared" si="0"/>
        <v>#DIV/0!</v>
      </c>
      <c r="O15" s="295" t="e">
        <f t="shared" si="0"/>
        <v>#DIV/0!</v>
      </c>
      <c r="P15" s="295" t="e">
        <f t="shared" si="0"/>
        <v>#DIV/0!</v>
      </c>
      <c r="Q15" s="295" t="e">
        <f t="shared" si="0"/>
        <v>#DIV/0!</v>
      </c>
      <c r="R15" s="295" t="e">
        <f t="shared" si="0"/>
        <v>#DIV/0!</v>
      </c>
      <c r="S15" s="295" t="e">
        <f t="shared" si="0"/>
        <v>#DIV/0!</v>
      </c>
      <c r="T15" s="295" t="e">
        <f t="shared" si="0"/>
        <v>#DIV/0!</v>
      </c>
      <c r="U15" s="295" t="e">
        <f t="shared" si="0"/>
        <v>#DIV/0!</v>
      </c>
    </row>
    <row r="16" spans="1:23" ht="13" x14ac:dyDescent="0.3">
      <c r="C16" s="73"/>
      <c r="D16" s="74"/>
      <c r="E16" s="74"/>
      <c r="F16" s="74"/>
      <c r="G16" s="297"/>
      <c r="H16" s="297"/>
      <c r="I16" s="285"/>
      <c r="J16" s="285"/>
      <c r="K16" s="285"/>
      <c r="L16" s="285"/>
      <c r="M16" s="297"/>
      <c r="N16" s="297"/>
      <c r="O16" s="297"/>
      <c r="P16" s="297"/>
      <c r="Q16" s="297"/>
      <c r="R16" s="297"/>
      <c r="S16" s="297"/>
      <c r="T16" s="297"/>
      <c r="U16" s="297"/>
      <c r="V16" s="74"/>
      <c r="W16" s="74"/>
    </row>
    <row r="17" spans="3:23" ht="12.75" customHeight="1" x14ac:dyDescent="0.3">
      <c r="C17" s="123" t="s">
        <v>285</v>
      </c>
      <c r="F17" s="9"/>
      <c r="G17" s="298">
        <f>IFERROR(G15/'4_2_Activity'!G31,0)</f>
        <v>0</v>
      </c>
      <c r="H17" s="298">
        <f>IFERROR(H15/'4_2_Activity'!H31,0)</f>
        <v>0</v>
      </c>
      <c r="I17" s="298">
        <f>IFERROR(I15/'4_2_Activity'!I31,0)</f>
        <v>0</v>
      </c>
      <c r="J17" s="298">
        <f>IFERROR(J15/'4_2_Activity'!J31,0)</f>
        <v>0</v>
      </c>
      <c r="K17" s="298">
        <f>IFERROR(K15/'4_2_Activity'!K31,0)</f>
        <v>0</v>
      </c>
      <c r="L17" s="298">
        <f>IFERROR(L15/'4_2_Activity'!L31,0)</f>
        <v>0</v>
      </c>
      <c r="M17" s="298">
        <f>IFERROR(M15/'4_2_Activity'!M31,0)</f>
        <v>0</v>
      </c>
      <c r="N17" s="298">
        <f>IFERROR(N15/'4_2_Activity'!N31,0)</f>
        <v>0</v>
      </c>
      <c r="O17" s="298">
        <f>IFERROR(O15/'4_2_Activity'!O31,0)</f>
        <v>0</v>
      </c>
      <c r="P17" s="298">
        <f>IFERROR(P15/'4_2_Activity'!P31,0)</f>
        <v>0</v>
      </c>
      <c r="Q17" s="298">
        <f>IFERROR(Q15/'4_2_Activity'!Q31,0)</f>
        <v>0</v>
      </c>
      <c r="R17" s="298">
        <f>IFERROR(R15/'4_2_Activity'!R31,0)</f>
        <v>0</v>
      </c>
      <c r="S17" s="298">
        <f>IFERROR(S15/'4_2_Activity'!S31,0)</f>
        <v>0</v>
      </c>
      <c r="T17" s="298">
        <f>IFERROR(T15/'4_2_Activity'!T31,0)</f>
        <v>0</v>
      </c>
      <c r="U17" s="298">
        <f>IFERROR(U15/'4_2_Activity'!U31,0)</f>
        <v>0</v>
      </c>
      <c r="V17" s="74"/>
      <c r="W17" s="74"/>
    </row>
  </sheetData>
  <phoneticPr fontId="47" type="noConversion"/>
  <hyperlinks>
    <hyperlink ref="H2" location="'0_Control'!A1" display="Return to Contents Page" xr:uid="{22175849-8AAC-4E26-BEAB-CE6190B74C7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D6565B05-79E7-424F-B37F-DB236C1B4BAA}">
            <xm:f>COLUMNS('4_2_Activity'!$G37:G37) &lt;= '2_Capital Cost of Project'!$D$9</xm:f>
            <x14:dxf>
              <fill>
                <patternFill patternType="lightDown">
                  <bgColor theme="0"/>
                </patternFill>
              </fill>
            </x14:dxf>
          </x14:cfRule>
          <xm:sqref>G8:U14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87E6-F056-4D7E-A82D-B5D3DF690568}">
  <sheetPr>
    <tabColor theme="4" tint="0.79998168889431442"/>
  </sheetPr>
  <dimension ref="A1:AB15"/>
  <sheetViews>
    <sheetView zoomScale="85" zoomScaleNormal="85" workbookViewId="0">
      <selection activeCell="I13" sqref="I13"/>
    </sheetView>
  </sheetViews>
  <sheetFormatPr defaultColWidth="9.1796875" defaultRowHeight="12.75" customHeight="1" x14ac:dyDescent="0.25"/>
  <cols>
    <col min="1" max="2" width="3.26953125" customWidth="1"/>
    <col min="3" max="3" width="46.26953125" customWidth="1"/>
    <col min="4" max="4" width="19.26953125" bestFit="1" customWidth="1"/>
    <col min="5" max="15" width="12.7265625" customWidth="1"/>
    <col min="16" max="21" width="13.7265625" bestFit="1" customWidth="1"/>
    <col min="22" max="28" width="12.7265625" customWidth="1"/>
  </cols>
  <sheetData>
    <row r="1" spans="1:28" s="19" customFormat="1" ht="20" x14ac:dyDescent="0.4">
      <c r="A1" s="40" t="s">
        <v>261</v>
      </c>
      <c r="B1" s="40"/>
      <c r="C1" s="40"/>
      <c r="D1" s="40"/>
      <c r="E1" s="40"/>
      <c r="F1" s="40"/>
      <c r="G1" s="40"/>
      <c r="H1" s="40"/>
      <c r="I1" s="40"/>
      <c r="J1" s="40"/>
      <c r="K1" s="40"/>
      <c r="L1" s="40"/>
      <c r="M1" s="40"/>
      <c r="N1" s="40"/>
      <c r="O1" s="40"/>
      <c r="P1" s="40"/>
      <c r="Q1" s="40"/>
      <c r="R1" s="40"/>
      <c r="S1" s="40"/>
      <c r="T1" s="40"/>
      <c r="U1" s="40"/>
    </row>
    <row r="2" spans="1:28"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c r="V2" s="271"/>
      <c r="W2" s="271"/>
      <c r="X2" s="271"/>
      <c r="Y2" s="271"/>
      <c r="Z2" s="271"/>
      <c r="AA2" s="271"/>
      <c r="AB2" s="271"/>
    </row>
    <row r="3" spans="1:28"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272"/>
      <c r="W3" s="272"/>
      <c r="X3" s="272"/>
      <c r="Y3" s="272"/>
      <c r="Z3" s="272"/>
      <c r="AA3" s="272"/>
      <c r="AB3" s="272"/>
    </row>
    <row r="5" spans="1:28" ht="23" thickBot="1" x14ac:dyDescent="0.5">
      <c r="C5" s="1" t="s">
        <v>263</v>
      </c>
      <c r="D5" s="1"/>
      <c r="E5" s="1"/>
      <c r="F5" s="1"/>
    </row>
    <row r="6" spans="1:28" ht="12.75" customHeight="1" x14ac:dyDescent="0.4">
      <c r="C6" s="42"/>
    </row>
    <row r="7" spans="1:28" ht="13.5" customHeight="1" thickBot="1" x14ac:dyDescent="0.4">
      <c r="C7" s="145" t="s">
        <v>247</v>
      </c>
      <c r="D7" s="120"/>
      <c r="E7" s="120"/>
      <c r="F7" s="258" t="s">
        <v>79</v>
      </c>
      <c r="G7" s="56" t="s">
        <v>187</v>
      </c>
      <c r="H7" s="56" t="s">
        <v>188</v>
      </c>
      <c r="I7" s="56" t="s">
        <v>189</v>
      </c>
      <c r="J7" s="56" t="s">
        <v>190</v>
      </c>
      <c r="K7" s="56" t="s">
        <v>191</v>
      </c>
      <c r="L7" s="56" t="s">
        <v>192</v>
      </c>
      <c r="M7" s="56" t="s">
        <v>193</v>
      </c>
      <c r="N7" s="56" t="s">
        <v>194</v>
      </c>
      <c r="O7" s="56" t="s">
        <v>195</v>
      </c>
      <c r="P7" s="56" t="s">
        <v>196</v>
      </c>
      <c r="Q7" s="56" t="s">
        <v>197</v>
      </c>
      <c r="R7" s="56" t="s">
        <v>198</v>
      </c>
      <c r="S7" s="56" t="s">
        <v>199</v>
      </c>
      <c r="T7" s="56" t="s">
        <v>200</v>
      </c>
      <c r="U7" s="56" t="s">
        <v>201</v>
      </c>
    </row>
    <row r="8" spans="1:28" ht="13" x14ac:dyDescent="0.3">
      <c r="B8" s="79"/>
      <c r="C8" s="51" t="s">
        <v>342</v>
      </c>
      <c r="D8" s="9"/>
      <c r="E8" s="147"/>
      <c r="F8" s="245" t="s">
        <v>437</v>
      </c>
      <c r="G8" s="288" t="e">
        <f>'4_3_Revenue'!G76</f>
        <v>#DIV/0!</v>
      </c>
      <c r="H8" s="288" t="e">
        <f>'4_3_Revenue'!H76</f>
        <v>#DIV/0!</v>
      </c>
      <c r="I8" s="288" t="e">
        <f>'4_3_Revenue'!I76</f>
        <v>#DIV/0!</v>
      </c>
      <c r="J8" s="288" t="e">
        <f>'4_3_Revenue'!J76</f>
        <v>#DIV/0!</v>
      </c>
      <c r="K8" s="288" t="e">
        <f>'4_3_Revenue'!K76</f>
        <v>#DIV/0!</v>
      </c>
      <c r="L8" s="288" t="e">
        <f>'4_3_Revenue'!L76</f>
        <v>#DIV/0!</v>
      </c>
      <c r="M8" s="288" t="e">
        <f>'4_3_Revenue'!M76</f>
        <v>#DIV/0!</v>
      </c>
      <c r="N8" s="288" t="e">
        <f>'4_3_Revenue'!N76</f>
        <v>#DIV/0!</v>
      </c>
      <c r="O8" s="288" t="e">
        <f>'4_3_Revenue'!O76</f>
        <v>#DIV/0!</v>
      </c>
      <c r="P8" s="288" t="e">
        <f>'4_3_Revenue'!P76</f>
        <v>#DIV/0!</v>
      </c>
      <c r="Q8" s="288" t="e">
        <f>'4_3_Revenue'!Q76</f>
        <v>#DIV/0!</v>
      </c>
      <c r="R8" s="288" t="e">
        <f>'4_3_Revenue'!R76</f>
        <v>#DIV/0!</v>
      </c>
      <c r="S8" s="288" t="e">
        <f>'4_3_Revenue'!S76</f>
        <v>#DIV/0!</v>
      </c>
      <c r="T8" s="288" t="e">
        <f>'4_3_Revenue'!T76</f>
        <v>#DIV/0!</v>
      </c>
      <c r="U8" s="288" t="e">
        <f>'4_3_Revenue'!U76</f>
        <v>#DIV/0!</v>
      </c>
    </row>
    <row r="9" spans="1:28" ht="13" x14ac:dyDescent="0.3">
      <c r="B9" s="79"/>
      <c r="C9" s="51" t="s">
        <v>352</v>
      </c>
      <c r="D9" s="9"/>
      <c r="E9" s="147"/>
      <c r="F9" s="245" t="s">
        <v>437</v>
      </c>
      <c r="G9" s="288" t="e">
        <f>'4_4_Opex'!G15</f>
        <v>#DIV/0!</v>
      </c>
      <c r="H9" s="288" t="e">
        <f>'4_4_Opex'!H15</f>
        <v>#DIV/0!</v>
      </c>
      <c r="I9" s="288" t="e">
        <f>'4_4_Opex'!I15</f>
        <v>#DIV/0!</v>
      </c>
      <c r="J9" s="288" t="e">
        <f>'4_4_Opex'!J15</f>
        <v>#DIV/0!</v>
      </c>
      <c r="K9" s="288" t="e">
        <f>'4_4_Opex'!K15</f>
        <v>#DIV/0!</v>
      </c>
      <c r="L9" s="288" t="e">
        <f>'4_4_Opex'!L15</f>
        <v>#DIV/0!</v>
      </c>
      <c r="M9" s="288" t="e">
        <f>'4_4_Opex'!M15</f>
        <v>#DIV/0!</v>
      </c>
      <c r="N9" s="288" t="e">
        <f>'4_4_Opex'!N15</f>
        <v>#DIV/0!</v>
      </c>
      <c r="O9" s="288" t="e">
        <f>'4_4_Opex'!O15</f>
        <v>#DIV/0!</v>
      </c>
      <c r="P9" s="288" t="e">
        <f>'4_4_Opex'!P15</f>
        <v>#DIV/0!</v>
      </c>
      <c r="Q9" s="288" t="e">
        <f>'4_4_Opex'!Q15</f>
        <v>#DIV/0!</v>
      </c>
      <c r="R9" s="288" t="e">
        <f>'4_4_Opex'!R15</f>
        <v>#DIV/0!</v>
      </c>
      <c r="S9" s="288" t="e">
        <f>'4_4_Opex'!S15</f>
        <v>#DIV/0!</v>
      </c>
      <c r="T9" s="288" t="e">
        <f>'4_4_Opex'!T15</f>
        <v>#DIV/0!</v>
      </c>
      <c r="U9" s="288" t="e">
        <f>'4_4_Opex'!U15</f>
        <v>#DIV/0!</v>
      </c>
    </row>
    <row r="10" spans="1:28" ht="13" x14ac:dyDescent="0.3">
      <c r="B10" s="79"/>
      <c r="C10" s="51" t="s">
        <v>383</v>
      </c>
      <c r="D10" s="9"/>
      <c r="E10" s="147"/>
      <c r="F10" s="245" t="s">
        <v>594</v>
      </c>
      <c r="G10" s="160">
        <f>'1_Assumptions'!$E$24</f>
        <v>15</v>
      </c>
      <c r="H10" s="160">
        <f>'1_Assumptions'!$E$24</f>
        <v>15</v>
      </c>
      <c r="I10" s="160">
        <f>'1_Assumptions'!$E$24</f>
        <v>15</v>
      </c>
      <c r="J10" s="160">
        <f>'1_Assumptions'!$E$24</f>
        <v>15</v>
      </c>
      <c r="K10" s="160">
        <f>'1_Assumptions'!$E$24</f>
        <v>15</v>
      </c>
      <c r="L10" s="160">
        <f>'1_Assumptions'!$E$24</f>
        <v>15</v>
      </c>
      <c r="M10" s="160">
        <f>'1_Assumptions'!$E$24</f>
        <v>15</v>
      </c>
      <c r="N10" s="160">
        <f>'1_Assumptions'!$E$24</f>
        <v>15</v>
      </c>
      <c r="O10" s="160">
        <f>'1_Assumptions'!$E$24</f>
        <v>15</v>
      </c>
      <c r="P10" s="160">
        <f>'1_Assumptions'!$E$24</f>
        <v>15</v>
      </c>
      <c r="Q10" s="160">
        <f>'1_Assumptions'!$E$24</f>
        <v>15</v>
      </c>
      <c r="R10" s="160">
        <f>'1_Assumptions'!$E$24</f>
        <v>15</v>
      </c>
      <c r="S10" s="160">
        <f>'1_Assumptions'!$E$24</f>
        <v>15</v>
      </c>
      <c r="T10" s="160">
        <f>'1_Assumptions'!$E$24</f>
        <v>15</v>
      </c>
      <c r="U10" s="160">
        <f>'1_Assumptions'!$E$24</f>
        <v>15</v>
      </c>
    </row>
    <row r="11" spans="1:28" ht="13" x14ac:dyDescent="0.3">
      <c r="B11" s="79"/>
      <c r="C11" s="51" t="s">
        <v>385</v>
      </c>
      <c r="D11" s="9"/>
      <c r="E11" s="147"/>
      <c r="F11" s="245" t="s">
        <v>594</v>
      </c>
      <c r="G11" s="160">
        <f>'1_Assumptions'!$E$25</f>
        <v>30</v>
      </c>
      <c r="H11" s="160">
        <f>'1_Assumptions'!$E$25</f>
        <v>30</v>
      </c>
      <c r="I11" s="160">
        <f>'1_Assumptions'!$E$25</f>
        <v>30</v>
      </c>
      <c r="J11" s="160">
        <f>'1_Assumptions'!$E$25</f>
        <v>30</v>
      </c>
      <c r="K11" s="160">
        <f>'1_Assumptions'!$E$25</f>
        <v>30</v>
      </c>
      <c r="L11" s="160">
        <f>'1_Assumptions'!$E$25</f>
        <v>30</v>
      </c>
      <c r="M11" s="160">
        <f>'1_Assumptions'!$E$25</f>
        <v>30</v>
      </c>
      <c r="N11" s="160">
        <f>'1_Assumptions'!$E$25</f>
        <v>30</v>
      </c>
      <c r="O11" s="160">
        <f>'1_Assumptions'!$E$25</f>
        <v>30</v>
      </c>
      <c r="P11" s="160">
        <f>'1_Assumptions'!$E$25</f>
        <v>30</v>
      </c>
      <c r="Q11" s="160">
        <f>'1_Assumptions'!$E$25</f>
        <v>30</v>
      </c>
      <c r="R11" s="160">
        <f>'1_Assumptions'!$E$25</f>
        <v>30</v>
      </c>
      <c r="S11" s="160">
        <f>'1_Assumptions'!$E$25</f>
        <v>30</v>
      </c>
      <c r="T11" s="160">
        <f>'1_Assumptions'!$E$25</f>
        <v>30</v>
      </c>
      <c r="U11" s="160">
        <f>'1_Assumptions'!$E$25</f>
        <v>30</v>
      </c>
    </row>
    <row r="12" spans="1:28" ht="13" x14ac:dyDescent="0.3">
      <c r="B12" s="79"/>
      <c r="C12" s="51" t="s">
        <v>433</v>
      </c>
      <c r="D12" s="51"/>
      <c r="E12" s="147"/>
      <c r="F12" s="245" t="s">
        <v>437</v>
      </c>
      <c r="G12" s="287" t="e">
        <f>G8*G10/'1_Assumptions'!$E$10</f>
        <v>#DIV/0!</v>
      </c>
      <c r="H12" s="287" t="e">
        <f>H8*H10/'1_Assumptions'!$E$10</f>
        <v>#DIV/0!</v>
      </c>
      <c r="I12" s="287" t="e">
        <f>I8*I10/'1_Assumptions'!$E$10</f>
        <v>#DIV/0!</v>
      </c>
      <c r="J12" s="287" t="e">
        <f>J8*J10/'1_Assumptions'!$E$10</f>
        <v>#DIV/0!</v>
      </c>
      <c r="K12" s="287" t="e">
        <f>K8*K10/'1_Assumptions'!$E$10</f>
        <v>#DIV/0!</v>
      </c>
      <c r="L12" s="287" t="e">
        <f>L8*L10/'1_Assumptions'!$E$10</f>
        <v>#DIV/0!</v>
      </c>
      <c r="M12" s="287" t="e">
        <f>M8*M10/'1_Assumptions'!$E$10</f>
        <v>#DIV/0!</v>
      </c>
      <c r="N12" s="287" t="e">
        <f>N8*N10/'1_Assumptions'!$E$10</f>
        <v>#DIV/0!</v>
      </c>
      <c r="O12" s="287" t="e">
        <f>O8*O10/'1_Assumptions'!$E$10</f>
        <v>#DIV/0!</v>
      </c>
      <c r="P12" s="287" t="e">
        <f>P8*P10/'1_Assumptions'!$E$10</f>
        <v>#DIV/0!</v>
      </c>
      <c r="Q12" s="287" t="e">
        <f>Q8*Q10/'1_Assumptions'!$E$10</f>
        <v>#DIV/0!</v>
      </c>
      <c r="R12" s="287" t="e">
        <f>R8*R10/'1_Assumptions'!$E$10</f>
        <v>#DIV/0!</v>
      </c>
      <c r="S12" s="287" t="e">
        <f>S8*S10/'1_Assumptions'!$E$10</f>
        <v>#DIV/0!</v>
      </c>
      <c r="T12" s="287" t="e">
        <f>T8*T10/'1_Assumptions'!$E$10</f>
        <v>#DIV/0!</v>
      </c>
      <c r="U12" s="287" t="e">
        <f>U8*U10/'1_Assumptions'!$E$10</f>
        <v>#DIV/0!</v>
      </c>
    </row>
    <row r="13" spans="1:28" ht="13" x14ac:dyDescent="0.3">
      <c r="C13" s="51" t="s">
        <v>434</v>
      </c>
      <c r="D13" s="74"/>
      <c r="E13" s="147"/>
      <c r="F13" s="245" t="s">
        <v>437</v>
      </c>
      <c r="G13" s="287" t="e">
        <f>G9*G11/'1_Assumptions'!$E$10</f>
        <v>#DIV/0!</v>
      </c>
      <c r="H13" s="287" t="e">
        <f>H9*H11/'1_Assumptions'!$E$10</f>
        <v>#DIV/0!</v>
      </c>
      <c r="I13" s="287" t="e">
        <f>I9*I11/'1_Assumptions'!$E$10</f>
        <v>#DIV/0!</v>
      </c>
      <c r="J13" s="287" t="e">
        <f>J9*J11/'1_Assumptions'!$E$10</f>
        <v>#DIV/0!</v>
      </c>
      <c r="K13" s="287" t="e">
        <f>K9*K11/'1_Assumptions'!$E$10</f>
        <v>#DIV/0!</v>
      </c>
      <c r="L13" s="287" t="e">
        <f>L9*L11/'1_Assumptions'!$E$10</f>
        <v>#DIV/0!</v>
      </c>
      <c r="M13" s="287" t="e">
        <f>M9*M11/'1_Assumptions'!$E$10</f>
        <v>#DIV/0!</v>
      </c>
      <c r="N13" s="287" t="e">
        <f>N9*N11/'1_Assumptions'!$E$10</f>
        <v>#DIV/0!</v>
      </c>
      <c r="O13" s="287" t="e">
        <f>O9*O11/'1_Assumptions'!$E$10</f>
        <v>#DIV/0!</v>
      </c>
      <c r="P13" s="287" t="e">
        <f>P9*P11/'1_Assumptions'!$E$10</f>
        <v>#DIV/0!</v>
      </c>
      <c r="Q13" s="287" t="e">
        <f>Q9*Q11/'1_Assumptions'!$E$10</f>
        <v>#DIV/0!</v>
      </c>
      <c r="R13" s="287" t="e">
        <f>R9*R11/'1_Assumptions'!$E$10</f>
        <v>#DIV/0!</v>
      </c>
      <c r="S13" s="287" t="e">
        <f>S9*S11/'1_Assumptions'!$E$10</f>
        <v>#DIV/0!</v>
      </c>
      <c r="T13" s="287" t="e">
        <f>T9*T11/'1_Assumptions'!$E$10</f>
        <v>#DIV/0!</v>
      </c>
      <c r="U13" s="287" t="e">
        <f>U9*U11/'1_Assumptions'!$E$10</f>
        <v>#DIV/0!</v>
      </c>
    </row>
    <row r="14" spans="1:28" ht="13" x14ac:dyDescent="0.3">
      <c r="C14" s="51" t="s">
        <v>435</v>
      </c>
      <c r="D14" s="74"/>
      <c r="E14" s="147"/>
      <c r="F14" s="245" t="s">
        <v>437</v>
      </c>
      <c r="G14" s="287" t="e">
        <f>G12-G13</f>
        <v>#DIV/0!</v>
      </c>
      <c r="H14" s="287" t="e">
        <f t="shared" ref="H14:U14" si="0">H12-H13</f>
        <v>#DIV/0!</v>
      </c>
      <c r="I14" s="287" t="e">
        <f>I12-I13</f>
        <v>#DIV/0!</v>
      </c>
      <c r="J14" s="287" t="e">
        <f t="shared" ref="J14:N14" si="1">J12-J13</f>
        <v>#DIV/0!</v>
      </c>
      <c r="K14" s="287" t="e">
        <f t="shared" si="1"/>
        <v>#DIV/0!</v>
      </c>
      <c r="L14" s="287" t="e">
        <f t="shared" si="1"/>
        <v>#DIV/0!</v>
      </c>
      <c r="M14" s="287" t="e">
        <f t="shared" si="1"/>
        <v>#DIV/0!</v>
      </c>
      <c r="N14" s="287" t="e">
        <f t="shared" si="1"/>
        <v>#DIV/0!</v>
      </c>
      <c r="O14" s="287" t="e">
        <f t="shared" si="0"/>
        <v>#DIV/0!</v>
      </c>
      <c r="P14" s="287" t="e">
        <f t="shared" si="0"/>
        <v>#DIV/0!</v>
      </c>
      <c r="Q14" s="287" t="e">
        <f t="shared" si="0"/>
        <v>#DIV/0!</v>
      </c>
      <c r="R14" s="287" t="e">
        <f t="shared" si="0"/>
        <v>#DIV/0!</v>
      </c>
      <c r="S14" s="287" t="e">
        <f t="shared" si="0"/>
        <v>#DIV/0!</v>
      </c>
      <c r="T14" s="287" t="e">
        <f t="shared" si="0"/>
        <v>#DIV/0!</v>
      </c>
      <c r="U14" s="287" t="e">
        <f t="shared" si="0"/>
        <v>#DIV/0!</v>
      </c>
    </row>
    <row r="15" spans="1:28" ht="13.5" thickBot="1" x14ac:dyDescent="0.35">
      <c r="C15" s="80" t="s">
        <v>436</v>
      </c>
      <c r="D15" s="80"/>
      <c r="E15" s="80"/>
      <c r="F15" s="80"/>
      <c r="G15" s="295" t="e">
        <f>G14-0</f>
        <v>#DIV/0!</v>
      </c>
      <c r="H15" s="295" t="e">
        <f t="shared" ref="H15" si="2">H14-G14</f>
        <v>#DIV/0!</v>
      </c>
      <c r="I15" s="295" t="e">
        <f>I14-H14</f>
        <v>#DIV/0!</v>
      </c>
      <c r="J15" s="295" t="e">
        <f>J14-I14</f>
        <v>#DIV/0!</v>
      </c>
      <c r="K15" s="295" t="e">
        <f>K14-J14</f>
        <v>#DIV/0!</v>
      </c>
      <c r="L15" s="295" t="e">
        <f>L14-K14</f>
        <v>#DIV/0!</v>
      </c>
      <c r="M15" s="295" t="e">
        <f t="shared" ref="M15:T15" si="3">M14-L14</f>
        <v>#DIV/0!</v>
      </c>
      <c r="N15" s="295" t="e">
        <f t="shared" si="3"/>
        <v>#DIV/0!</v>
      </c>
      <c r="O15" s="295" t="e">
        <f t="shared" si="3"/>
        <v>#DIV/0!</v>
      </c>
      <c r="P15" s="295" t="e">
        <f>P14-O14</f>
        <v>#DIV/0!</v>
      </c>
      <c r="Q15" s="295" t="e">
        <f t="shared" si="3"/>
        <v>#DIV/0!</v>
      </c>
      <c r="R15" s="295" t="e">
        <f t="shared" si="3"/>
        <v>#DIV/0!</v>
      </c>
      <c r="S15" s="295" t="e">
        <f t="shared" si="3"/>
        <v>#DIV/0!</v>
      </c>
      <c r="T15" s="295" t="e">
        <f t="shared" si="3"/>
        <v>#DIV/0!</v>
      </c>
      <c r="U15" s="295" t="e">
        <f>U14-T14</f>
        <v>#DIV/0!</v>
      </c>
    </row>
  </sheetData>
  <phoneticPr fontId="47" type="noConversion"/>
  <hyperlinks>
    <hyperlink ref="H2" location="'0_Control'!A1" display="Return to Contents Page" xr:uid="{F1F88CC2-51E2-45A0-9EE0-8ADA02DEE1E3}"/>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5E647E61-4588-4E4E-BAAD-9756505C6F2C}">
            <xm:f>COLUMNS($G8:G8) &lt;= '2_Capital Cost of Project'!$D$9</xm:f>
            <x14:dxf>
              <fill>
                <patternFill patternType="lightDown">
                  <bgColor theme="0"/>
                </patternFill>
              </fill>
            </x14:dxf>
          </x14:cfRule>
          <xm:sqref>G8:U9 G12:U14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9FE9B-BA22-4AFF-AAC2-285D4D27AABF}">
  <sheetPr>
    <tabColor theme="1"/>
  </sheetPr>
  <dimension ref="A1:P47"/>
  <sheetViews>
    <sheetView zoomScale="85" zoomScaleNormal="85" workbookViewId="0"/>
  </sheetViews>
  <sheetFormatPr defaultColWidth="9.1796875" defaultRowHeight="12.75" customHeight="1" x14ac:dyDescent="0.25"/>
  <cols>
    <col min="1" max="2" width="3.26953125" customWidth="1"/>
    <col min="3" max="3" width="25.1796875" customWidth="1"/>
    <col min="4" max="4" width="67.1796875" customWidth="1"/>
    <col min="5" max="16" width="12.7265625" customWidth="1"/>
  </cols>
  <sheetData>
    <row r="1" spans="1:16" s="19" customFormat="1" ht="20" x14ac:dyDescent="0.4">
      <c r="A1" s="40" t="s">
        <v>552</v>
      </c>
      <c r="B1" s="40"/>
      <c r="C1" s="40"/>
      <c r="D1" s="40"/>
      <c r="E1" s="40"/>
      <c r="F1" s="40"/>
      <c r="G1" s="40"/>
      <c r="H1" s="40"/>
      <c r="I1" s="40"/>
      <c r="J1" s="40"/>
      <c r="K1" s="40"/>
      <c r="L1" s="40"/>
      <c r="M1" s="40"/>
      <c r="N1" s="40"/>
      <c r="O1" s="40"/>
      <c r="P1" s="40"/>
    </row>
    <row r="2" spans="1:16" s="19" customFormat="1" ht="15.5" x14ac:dyDescent="0.35">
      <c r="A2" s="41" t="str">
        <f>Name_Project &amp; " | " &amp;  Name_Model</f>
        <v>LOW INTEREST LOANS SCHEME (LOAN SCHEME)  | FINANCIAL MODEL TEMPLATE</v>
      </c>
      <c r="B2" s="41"/>
      <c r="C2" s="41"/>
      <c r="D2" s="41"/>
      <c r="E2" s="41"/>
      <c r="F2" s="41"/>
      <c r="G2" s="41"/>
      <c r="H2" s="41"/>
      <c r="I2" s="41"/>
      <c r="J2" s="41"/>
      <c r="K2" s="41"/>
      <c r="L2" s="41"/>
      <c r="M2" s="41"/>
      <c r="N2" s="41"/>
      <c r="O2" s="41"/>
      <c r="P2" s="41"/>
    </row>
    <row r="3" spans="1:16" s="19" customFormat="1" ht="15.5" x14ac:dyDescent="0.35">
      <c r="A3" s="38" t="str">
        <f>Name_Client</f>
        <v>DEPARTMENT OF HEALTH</v>
      </c>
      <c r="B3" s="38"/>
      <c r="C3" s="38"/>
      <c r="D3" s="38"/>
      <c r="E3" s="38"/>
      <c r="F3" s="38"/>
      <c r="G3" s="38"/>
      <c r="H3" s="38"/>
      <c r="I3" s="38"/>
      <c r="J3" s="38"/>
      <c r="K3" s="38"/>
      <c r="L3" s="38"/>
      <c r="M3" s="38"/>
      <c r="N3" s="38"/>
      <c r="O3" s="38"/>
      <c r="P3" s="38"/>
    </row>
    <row r="5" spans="1:16" ht="23" thickBot="1" x14ac:dyDescent="0.5">
      <c r="C5" s="1" t="s">
        <v>553</v>
      </c>
    </row>
    <row r="6" spans="1:16" ht="18" x14ac:dyDescent="0.4">
      <c r="C6" s="42" t="s">
        <v>554</v>
      </c>
    </row>
    <row r="8" spans="1:16" ht="20" x14ac:dyDescent="0.4">
      <c r="B8" s="178"/>
      <c r="C8" s="189" t="s">
        <v>561</v>
      </c>
      <c r="D8" s="189"/>
    </row>
    <row r="10" spans="1:16" ht="12.75" customHeight="1" x14ac:dyDescent="0.25">
      <c r="C10" s="64"/>
      <c r="D10" t="s">
        <v>72</v>
      </c>
    </row>
    <row r="11" spans="1:16" ht="9.75" customHeight="1" x14ac:dyDescent="0.25"/>
    <row r="12" spans="1:16" ht="12.75" customHeight="1" x14ac:dyDescent="0.25">
      <c r="C12" s="6"/>
      <c r="D12" t="s">
        <v>555</v>
      </c>
    </row>
    <row r="13" spans="1:16" ht="9.75" customHeight="1" x14ac:dyDescent="0.25"/>
    <row r="14" spans="1:16" ht="12.75" customHeight="1" x14ac:dyDescent="0.25">
      <c r="C14" s="44"/>
      <c r="D14" t="s">
        <v>556</v>
      </c>
    </row>
    <row r="15" spans="1:16" ht="9.75" customHeight="1" x14ac:dyDescent="0.25"/>
    <row r="16" spans="1:16" ht="12.75" customHeight="1" x14ac:dyDescent="0.25">
      <c r="C16" s="12"/>
      <c r="D16" t="s">
        <v>557</v>
      </c>
    </row>
    <row r="17" spans="2:4" ht="9.75" customHeight="1" x14ac:dyDescent="0.25"/>
    <row r="18" spans="2:4" ht="12.75" customHeight="1" x14ac:dyDescent="0.25">
      <c r="C18" s="237"/>
      <c r="D18" t="s">
        <v>558</v>
      </c>
    </row>
    <row r="19" spans="2:4" ht="9.75" customHeight="1" x14ac:dyDescent="0.25"/>
    <row r="20" spans="2:4" ht="12.75" customHeight="1" x14ac:dyDescent="0.25">
      <c r="C20" s="7"/>
      <c r="D20" t="s">
        <v>559</v>
      </c>
    </row>
    <row r="21" spans="2:4" ht="9.75" customHeight="1" x14ac:dyDescent="0.25"/>
    <row r="22" spans="2:4" ht="12.75" customHeight="1" x14ac:dyDescent="0.25">
      <c r="C22" s="8"/>
      <c r="D22" t="s">
        <v>560</v>
      </c>
    </row>
    <row r="23" spans="2:4" ht="9.75" customHeight="1" x14ac:dyDescent="0.25"/>
    <row r="25" spans="2:4" ht="20" x14ac:dyDescent="0.4">
      <c r="B25" s="189"/>
      <c r="C25" s="189" t="s">
        <v>562</v>
      </c>
      <c r="D25" s="189"/>
    </row>
    <row r="27" spans="2:4" ht="12.75" customHeight="1" x14ac:dyDescent="0.25">
      <c r="C27" s="11" t="s">
        <v>576</v>
      </c>
      <c r="D27" s="11" t="s">
        <v>548</v>
      </c>
    </row>
    <row r="28" spans="2:4" ht="12.75" customHeight="1" x14ac:dyDescent="0.25">
      <c r="C28" s="239" t="str">
        <f>'0_Control'!C25</f>
        <v>1_Assumptions</v>
      </c>
      <c r="D28" s="238" t="s">
        <v>563</v>
      </c>
    </row>
    <row r="29" spans="2:4" ht="12.5" x14ac:dyDescent="0.25">
      <c r="C29" s="239" t="str">
        <f>'0_Control'!C26</f>
        <v>2_Capital Cost of Project</v>
      </c>
      <c r="D29" s="238" t="s">
        <v>564</v>
      </c>
    </row>
    <row r="30" spans="2:4" ht="12.5" x14ac:dyDescent="0.25">
      <c r="C30" s="239" t="str">
        <f>'0_Control'!C28</f>
        <v>3_Financing Structure</v>
      </c>
      <c r="D30" s="238" t="s">
        <v>565</v>
      </c>
    </row>
    <row r="31" spans="2:4" ht="12.75" customHeight="1" x14ac:dyDescent="0.25">
      <c r="C31" s="239" t="str">
        <f>'0_Control'!C31</f>
        <v>4_3_Revenue</v>
      </c>
      <c r="D31" s="238" t="s">
        <v>566</v>
      </c>
    </row>
    <row r="32" spans="2:4" ht="12.75" customHeight="1" x14ac:dyDescent="0.25">
      <c r="C32" s="239" t="str">
        <f>'0_Control'!C32</f>
        <v>4_4_Opex</v>
      </c>
      <c r="D32" s="238" t="s">
        <v>567</v>
      </c>
    </row>
    <row r="33" spans="2:4" ht="12.75" customHeight="1" x14ac:dyDescent="0.25">
      <c r="C33" s="239" t="str">
        <f>'0_Control'!C35</f>
        <v>5_Lifecycle Costs</v>
      </c>
      <c r="D33" s="238" t="s">
        <v>568</v>
      </c>
    </row>
    <row r="34" spans="2:4" ht="12.75" customHeight="1" x14ac:dyDescent="0.25">
      <c r="D34" s="168"/>
    </row>
    <row r="35" spans="2:4" ht="20" x14ac:dyDescent="0.4">
      <c r="B35" s="189"/>
      <c r="C35" s="189" t="s">
        <v>569</v>
      </c>
      <c r="D35" s="189"/>
    </row>
    <row r="36" spans="2:4" ht="12.75" customHeight="1" x14ac:dyDescent="0.3">
      <c r="C36" s="26"/>
    </row>
    <row r="37" spans="2:4" ht="12.75" customHeight="1" x14ac:dyDescent="0.3">
      <c r="C37" s="26" t="s">
        <v>577</v>
      </c>
    </row>
    <row r="38" spans="2:4" ht="30.75" customHeight="1" x14ac:dyDescent="0.25">
      <c r="C38" s="382" t="s">
        <v>578</v>
      </c>
      <c r="D38" s="382"/>
    </row>
    <row r="39" spans="2:4" ht="11.25" customHeight="1" x14ac:dyDescent="0.3">
      <c r="C39" s="26"/>
    </row>
    <row r="40" spans="2:4" ht="12.75" customHeight="1" x14ac:dyDescent="0.25">
      <c r="C40" s="11" t="s">
        <v>575</v>
      </c>
      <c r="D40" s="11" t="s">
        <v>548</v>
      </c>
    </row>
    <row r="41" spans="2:4" ht="25" x14ac:dyDescent="0.25">
      <c r="C41" s="240" t="s">
        <v>579</v>
      </c>
      <c r="D41" s="238" t="s">
        <v>580</v>
      </c>
    </row>
    <row r="42" spans="2:4" ht="37.5" x14ac:dyDescent="0.25">
      <c r="C42" s="240" t="s">
        <v>570</v>
      </c>
      <c r="D42" s="238" t="s">
        <v>581</v>
      </c>
    </row>
    <row r="43" spans="2:4" ht="37.5" x14ac:dyDescent="0.25">
      <c r="C43" s="240" t="s">
        <v>571</v>
      </c>
      <c r="D43" s="238" t="s">
        <v>582</v>
      </c>
    </row>
    <row r="44" spans="2:4" ht="25" x14ac:dyDescent="0.25">
      <c r="C44" s="240" t="s">
        <v>572</v>
      </c>
      <c r="D44" s="238" t="s">
        <v>583</v>
      </c>
    </row>
    <row r="45" spans="2:4" ht="37.5" x14ac:dyDescent="0.25">
      <c r="C45" s="240" t="s">
        <v>573</v>
      </c>
      <c r="D45" s="238" t="s">
        <v>584</v>
      </c>
    </row>
    <row r="46" spans="2:4" ht="37.5" x14ac:dyDescent="0.25">
      <c r="C46" s="240" t="s">
        <v>574</v>
      </c>
      <c r="D46" s="238" t="s">
        <v>585</v>
      </c>
    </row>
    <row r="47" spans="2:4" ht="12.75" customHeight="1" x14ac:dyDescent="0.3">
      <c r="C47" s="26"/>
      <c r="D47" s="168"/>
    </row>
  </sheetData>
  <mergeCells count="1">
    <mergeCell ref="C38:D3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2B6F-0BFD-4CAB-BE64-B123EB066BFA}">
  <sheetPr>
    <tabColor theme="4" tint="0.79998168889431442"/>
  </sheetPr>
  <dimension ref="A1:U41"/>
  <sheetViews>
    <sheetView topLeftCell="C1" zoomScale="85" zoomScaleNormal="85" workbookViewId="0">
      <selection activeCell="G10" sqref="G10"/>
    </sheetView>
  </sheetViews>
  <sheetFormatPr defaultColWidth="9.1796875" defaultRowHeight="12.75" customHeight="1" x14ac:dyDescent="0.25"/>
  <cols>
    <col min="1" max="2" width="3.26953125" customWidth="1"/>
    <col min="3" max="3" width="46.26953125" customWidth="1"/>
    <col min="4" max="21" width="12.7265625" customWidth="1"/>
  </cols>
  <sheetData>
    <row r="1" spans="1:21" s="19" customFormat="1" ht="20" x14ac:dyDescent="0.4">
      <c r="A1" s="40" t="s">
        <v>261</v>
      </c>
      <c r="B1" s="40"/>
      <c r="C1" s="40"/>
      <c r="D1" s="40"/>
      <c r="E1" s="40"/>
      <c r="F1" s="40"/>
      <c r="G1" s="40"/>
      <c r="H1" s="40"/>
      <c r="I1" s="40"/>
      <c r="J1" s="40"/>
      <c r="K1" s="40"/>
      <c r="L1" s="40"/>
      <c r="M1" s="40"/>
      <c r="N1" s="40"/>
      <c r="O1" s="40"/>
      <c r="P1" s="40"/>
      <c r="Q1" s="40"/>
      <c r="R1" s="40"/>
      <c r="S1" s="40"/>
      <c r="T1" s="40"/>
      <c r="U1" s="41"/>
    </row>
    <row r="2" spans="1:21"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row>
    <row r="3" spans="1:21"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row>
    <row r="5" spans="1:21" ht="23" thickBot="1" x14ac:dyDescent="0.5">
      <c r="C5" s="1" t="s">
        <v>474</v>
      </c>
      <c r="D5" s="1"/>
      <c r="E5" s="1"/>
      <c r="F5" s="1"/>
    </row>
    <row r="6" spans="1:21" ht="18" x14ac:dyDescent="0.4">
      <c r="C6" s="42"/>
    </row>
    <row r="7" spans="1:21" ht="12.75" customHeight="1" x14ac:dyDescent="0.3">
      <c r="C7" s="101" t="s">
        <v>473</v>
      </c>
      <c r="D7" s="102"/>
      <c r="E7" s="102"/>
      <c r="F7" s="259" t="s">
        <v>79</v>
      </c>
      <c r="G7" s="56" t="s">
        <v>187</v>
      </c>
      <c r="H7" s="56" t="s">
        <v>188</v>
      </c>
      <c r="I7" s="56" t="s">
        <v>189</v>
      </c>
      <c r="J7" s="56" t="s">
        <v>190</v>
      </c>
      <c r="K7" s="56" t="s">
        <v>191</v>
      </c>
      <c r="L7" s="56" t="s">
        <v>192</v>
      </c>
      <c r="M7" s="56" t="s">
        <v>193</v>
      </c>
      <c r="N7" s="56" t="s">
        <v>194</v>
      </c>
      <c r="O7" s="56" t="s">
        <v>195</v>
      </c>
      <c r="P7" s="56" t="s">
        <v>196</v>
      </c>
      <c r="Q7" s="56" t="s">
        <v>197</v>
      </c>
      <c r="R7" s="56" t="s">
        <v>198</v>
      </c>
      <c r="S7" s="56" t="s">
        <v>199</v>
      </c>
      <c r="T7" s="56" t="s">
        <v>200</v>
      </c>
      <c r="U7" s="56" t="s">
        <v>201</v>
      </c>
    </row>
    <row r="8" spans="1:21" ht="12.75" customHeight="1" x14ac:dyDescent="0.3">
      <c r="C8" s="125" t="s">
        <v>219</v>
      </c>
      <c r="D8" s="125"/>
      <c r="E8" s="125"/>
      <c r="F8" s="125"/>
      <c r="G8" s="152"/>
      <c r="H8" s="152"/>
      <c r="I8" s="152"/>
      <c r="J8" s="152"/>
      <c r="K8" s="152"/>
      <c r="L8" s="152"/>
      <c r="M8" s="152"/>
      <c r="N8" s="152"/>
      <c r="O8" s="152"/>
      <c r="P8" s="152"/>
      <c r="Q8" s="152"/>
      <c r="R8" s="152"/>
      <c r="S8" s="152"/>
      <c r="T8" s="152"/>
      <c r="U8" s="152"/>
    </row>
    <row r="9" spans="1:21" ht="12.75" customHeight="1" x14ac:dyDescent="0.3">
      <c r="C9" t="s">
        <v>453</v>
      </c>
      <c r="F9" s="245" t="s">
        <v>590</v>
      </c>
      <c r="G9" s="290" t="e">
        <f>'4_2_Activity'!G24</f>
        <v>#DIV/0!</v>
      </c>
      <c r="H9" s="290" t="e">
        <f>'4_2_Activity'!H24</f>
        <v>#DIV/0!</v>
      </c>
      <c r="I9" s="290" t="e">
        <f>'4_2_Activity'!I24</f>
        <v>#DIV/0!</v>
      </c>
      <c r="J9" s="290" t="e">
        <f>'4_2_Activity'!J24</f>
        <v>#DIV/0!</v>
      </c>
      <c r="K9" s="290" t="e">
        <f>'4_2_Activity'!K24</f>
        <v>#DIV/0!</v>
      </c>
      <c r="L9" s="290" t="e">
        <f>'4_2_Activity'!L24</f>
        <v>#DIV/0!</v>
      </c>
      <c r="M9" s="290" t="e">
        <f>'4_2_Activity'!M24</f>
        <v>#DIV/0!</v>
      </c>
      <c r="N9" s="290" t="e">
        <f>'4_2_Activity'!N24</f>
        <v>#DIV/0!</v>
      </c>
      <c r="O9" s="290" t="e">
        <f>'4_2_Activity'!O24</f>
        <v>#DIV/0!</v>
      </c>
      <c r="P9" s="290" t="e">
        <f>'4_2_Activity'!P24</f>
        <v>#DIV/0!</v>
      </c>
      <c r="Q9" s="290" t="e">
        <f>'4_2_Activity'!Q24</f>
        <v>#DIV/0!</v>
      </c>
      <c r="R9" s="290" t="e">
        <f>'4_2_Activity'!R24</f>
        <v>#DIV/0!</v>
      </c>
      <c r="S9" s="290" t="e">
        <f>'4_2_Activity'!S24</f>
        <v>#DIV/0!</v>
      </c>
      <c r="T9" s="290" t="e">
        <f>'4_2_Activity'!T24</f>
        <v>#DIV/0!</v>
      </c>
      <c r="U9" s="290" t="e">
        <f>'4_2_Activity'!U24</f>
        <v>#DIV/0!</v>
      </c>
    </row>
    <row r="10" spans="1:21" ht="12.75" customHeight="1" x14ac:dyDescent="0.3">
      <c r="C10" t="s">
        <v>358</v>
      </c>
      <c r="F10" s="245" t="s">
        <v>593</v>
      </c>
      <c r="G10" s="97">
        <f>'1_Assumptions'!$E$17</f>
        <v>0</v>
      </c>
      <c r="H10" s="97">
        <f>'1_Assumptions'!$E$17</f>
        <v>0</v>
      </c>
      <c r="I10" s="97">
        <f>'1_Assumptions'!$E$17</f>
        <v>0</v>
      </c>
      <c r="J10" s="97">
        <f>'1_Assumptions'!$E$17</f>
        <v>0</v>
      </c>
      <c r="K10" s="97">
        <f>'1_Assumptions'!$E$17</f>
        <v>0</v>
      </c>
      <c r="L10" s="97">
        <f>'1_Assumptions'!$E$17</f>
        <v>0</v>
      </c>
      <c r="M10" s="97">
        <f>'1_Assumptions'!$E$17</f>
        <v>0</v>
      </c>
      <c r="N10" s="97">
        <f>'1_Assumptions'!$E$17</f>
        <v>0</v>
      </c>
      <c r="O10" s="97">
        <f>'1_Assumptions'!$E$17</f>
        <v>0</v>
      </c>
      <c r="P10" s="97">
        <f>'1_Assumptions'!$E$17</f>
        <v>0</v>
      </c>
      <c r="Q10" s="97">
        <f>'1_Assumptions'!$E$17</f>
        <v>0</v>
      </c>
      <c r="R10" s="97">
        <f>'1_Assumptions'!$E$17</f>
        <v>0</v>
      </c>
      <c r="S10" s="97">
        <f>'1_Assumptions'!$E$17</f>
        <v>0</v>
      </c>
      <c r="T10" s="97">
        <f>'1_Assumptions'!$E$17</f>
        <v>0</v>
      </c>
      <c r="U10" s="97">
        <f>'1_Assumptions'!$E$17</f>
        <v>0</v>
      </c>
    </row>
    <row r="11" spans="1:21" ht="12.75" customHeight="1" x14ac:dyDescent="0.3">
      <c r="C11" t="s">
        <v>359</v>
      </c>
      <c r="F11" s="245" t="s">
        <v>591</v>
      </c>
      <c r="G11" s="290" t="e">
        <f>G9*G10</f>
        <v>#DIV/0!</v>
      </c>
      <c r="H11" s="290" t="e">
        <f t="shared" ref="H11:U11" si="0">H9*H10</f>
        <v>#DIV/0!</v>
      </c>
      <c r="I11" s="290" t="e">
        <f t="shared" si="0"/>
        <v>#DIV/0!</v>
      </c>
      <c r="J11" s="290" t="e">
        <f>J9*J10</f>
        <v>#DIV/0!</v>
      </c>
      <c r="K11" s="290" t="e">
        <f t="shared" si="0"/>
        <v>#DIV/0!</v>
      </c>
      <c r="L11" s="290" t="e">
        <f t="shared" si="0"/>
        <v>#DIV/0!</v>
      </c>
      <c r="M11" s="290" t="e">
        <f t="shared" si="0"/>
        <v>#DIV/0!</v>
      </c>
      <c r="N11" s="290" t="e">
        <f t="shared" si="0"/>
        <v>#DIV/0!</v>
      </c>
      <c r="O11" s="290" t="e">
        <f t="shared" si="0"/>
        <v>#DIV/0!</v>
      </c>
      <c r="P11" s="290" t="e">
        <f t="shared" si="0"/>
        <v>#DIV/0!</v>
      </c>
      <c r="Q11" s="290" t="e">
        <f t="shared" si="0"/>
        <v>#DIV/0!</v>
      </c>
      <c r="R11" s="290" t="e">
        <f t="shared" si="0"/>
        <v>#DIV/0!</v>
      </c>
      <c r="S11" s="290" t="e">
        <f t="shared" si="0"/>
        <v>#DIV/0!</v>
      </c>
      <c r="T11" s="290" t="e">
        <f t="shared" si="0"/>
        <v>#DIV/0!</v>
      </c>
      <c r="U11" s="290" t="e">
        <f t="shared" si="0"/>
        <v>#DIV/0!</v>
      </c>
    </row>
    <row r="12" spans="1:21" ht="12.75" customHeight="1" x14ac:dyDescent="0.3">
      <c r="C12" t="s">
        <v>457</v>
      </c>
      <c r="F12" s="245"/>
      <c r="G12" s="291">
        <f>'1_Assumptions'!$E$18</f>
        <v>0</v>
      </c>
      <c r="H12" s="291">
        <f>G12*(1+'1_Assumptions'!$E$15)</f>
        <v>0</v>
      </c>
      <c r="I12" s="291">
        <f>H12*(1+'1_Assumptions'!$E$15)</f>
        <v>0</v>
      </c>
      <c r="J12" s="291">
        <f>I12*(1+'1_Assumptions'!$E$15)</f>
        <v>0</v>
      </c>
      <c r="K12" s="291">
        <f>J12*(1+'1_Assumptions'!$E$15)</f>
        <v>0</v>
      </c>
      <c r="L12" s="291">
        <f>K12*(1+'1_Assumptions'!$E$15)</f>
        <v>0</v>
      </c>
      <c r="M12" s="291">
        <f>L12*(1+'1_Assumptions'!$E$15)</f>
        <v>0</v>
      </c>
      <c r="N12" s="291">
        <f>M12*(1+'1_Assumptions'!$E$15)</f>
        <v>0</v>
      </c>
      <c r="O12" s="291">
        <f>N12*(1+'1_Assumptions'!$E$15)</f>
        <v>0</v>
      </c>
      <c r="P12" s="291">
        <f>O12*(1+'1_Assumptions'!$E$15)</f>
        <v>0</v>
      </c>
      <c r="Q12" s="291">
        <f>P12*(1+'1_Assumptions'!$E$15)</f>
        <v>0</v>
      </c>
      <c r="R12" s="291">
        <f>Q12*(1+'1_Assumptions'!$E$15)</f>
        <v>0</v>
      </c>
      <c r="S12" s="291">
        <f>R12*(1+'1_Assumptions'!$E$15)</f>
        <v>0</v>
      </c>
      <c r="T12" s="291">
        <f>S12*(1+'1_Assumptions'!$E$15)</f>
        <v>0</v>
      </c>
      <c r="U12" s="291">
        <f>T12*(1+'1_Assumptions'!$E$15)</f>
        <v>0</v>
      </c>
    </row>
    <row r="13" spans="1:21" ht="12.75" customHeight="1" x14ac:dyDescent="0.25">
      <c r="F13" s="260"/>
      <c r="G13" s="150"/>
      <c r="H13" s="150"/>
      <c r="I13" s="150"/>
      <c r="J13" s="150"/>
      <c r="K13" s="150"/>
      <c r="L13" s="150"/>
      <c r="M13" s="150"/>
      <c r="N13" s="150"/>
      <c r="O13" s="150"/>
      <c r="P13" s="150"/>
      <c r="Q13" s="150"/>
      <c r="R13" s="150"/>
      <c r="S13" s="150"/>
      <c r="T13" s="150"/>
      <c r="U13" s="150"/>
    </row>
    <row r="14" spans="1:21" ht="12.75" customHeight="1" x14ac:dyDescent="0.3">
      <c r="C14" s="125" t="s">
        <v>220</v>
      </c>
      <c r="D14" s="125"/>
      <c r="E14" s="125"/>
      <c r="F14" s="261"/>
      <c r="G14" s="152"/>
      <c r="H14" s="152"/>
      <c r="I14" s="152"/>
      <c r="J14" s="152"/>
      <c r="K14" s="152"/>
      <c r="L14" s="152"/>
      <c r="M14" s="152"/>
      <c r="N14" s="152"/>
      <c r="O14" s="152"/>
      <c r="P14" s="152"/>
      <c r="Q14" s="152"/>
      <c r="R14" s="152"/>
      <c r="S14" s="152"/>
      <c r="T14" s="152"/>
      <c r="U14" s="152"/>
    </row>
    <row r="15" spans="1:21" ht="12.75" customHeight="1" x14ac:dyDescent="0.3">
      <c r="C15" t="s">
        <v>452</v>
      </c>
      <c r="F15" s="245" t="s">
        <v>590</v>
      </c>
      <c r="G15" t="e">
        <f>'4_2_Activity'!G23</f>
        <v>#DIV/0!</v>
      </c>
      <c r="H15" t="e">
        <f>'4_2_Activity'!H23</f>
        <v>#DIV/0!</v>
      </c>
      <c r="I15" t="e">
        <f>'4_2_Activity'!I23</f>
        <v>#DIV/0!</v>
      </c>
      <c r="J15" t="e">
        <f>'4_2_Activity'!J23</f>
        <v>#DIV/0!</v>
      </c>
      <c r="K15" t="e">
        <f>'4_2_Activity'!K23</f>
        <v>#DIV/0!</v>
      </c>
      <c r="L15" t="e">
        <f>'4_2_Activity'!L23</f>
        <v>#DIV/0!</v>
      </c>
      <c r="M15" t="e">
        <f>'4_2_Activity'!M23</f>
        <v>#DIV/0!</v>
      </c>
      <c r="N15" t="e">
        <f>'4_2_Activity'!N23</f>
        <v>#DIV/0!</v>
      </c>
      <c r="O15" t="e">
        <f>'4_2_Activity'!O23</f>
        <v>#DIV/0!</v>
      </c>
      <c r="P15" t="e">
        <f>'4_2_Activity'!P23</f>
        <v>#DIV/0!</v>
      </c>
      <c r="Q15" t="e">
        <f>'4_2_Activity'!Q23</f>
        <v>#DIV/0!</v>
      </c>
      <c r="R15" t="e">
        <f>'4_2_Activity'!R23</f>
        <v>#DIV/0!</v>
      </c>
      <c r="S15" t="e">
        <f>'4_2_Activity'!S23</f>
        <v>#DIV/0!</v>
      </c>
      <c r="T15" t="e">
        <f>'4_2_Activity'!T23</f>
        <v>#DIV/0!</v>
      </c>
      <c r="U15" t="e">
        <f>'4_2_Activity'!U23</f>
        <v>#DIV/0!</v>
      </c>
    </row>
    <row r="16" spans="1:21" ht="12.75" customHeight="1" x14ac:dyDescent="0.3">
      <c r="C16" t="s">
        <v>454</v>
      </c>
      <c r="F16" s="245" t="s">
        <v>593</v>
      </c>
      <c r="G16" s="97">
        <f>'1_Assumptions'!$E$19</f>
        <v>0</v>
      </c>
      <c r="H16" s="97">
        <f>'1_Assumptions'!$E$19</f>
        <v>0</v>
      </c>
      <c r="I16" s="97">
        <f>'1_Assumptions'!$E$19</f>
        <v>0</v>
      </c>
      <c r="J16" s="97">
        <f>'1_Assumptions'!$E$19</f>
        <v>0</v>
      </c>
      <c r="K16" s="97">
        <f>'1_Assumptions'!$E$19</f>
        <v>0</v>
      </c>
      <c r="L16" s="97">
        <f>'1_Assumptions'!$E$19</f>
        <v>0</v>
      </c>
      <c r="M16" s="97">
        <f>'1_Assumptions'!$E$19</f>
        <v>0</v>
      </c>
      <c r="N16" s="97">
        <f>'1_Assumptions'!$E$19</f>
        <v>0</v>
      </c>
      <c r="O16" s="97">
        <f>'1_Assumptions'!$E$19</f>
        <v>0</v>
      </c>
      <c r="P16" s="97">
        <f>'1_Assumptions'!$E$19</f>
        <v>0</v>
      </c>
      <c r="Q16" s="97">
        <f>'1_Assumptions'!$E$19</f>
        <v>0</v>
      </c>
      <c r="R16" s="97">
        <f>'1_Assumptions'!$E$19</f>
        <v>0</v>
      </c>
      <c r="S16" s="97">
        <f>'1_Assumptions'!$E$19</f>
        <v>0</v>
      </c>
      <c r="T16" s="97">
        <f>'1_Assumptions'!$E$19</f>
        <v>0</v>
      </c>
      <c r="U16" s="97">
        <f>'1_Assumptions'!$E$19</f>
        <v>0</v>
      </c>
    </row>
    <row r="17" spans="2:21" ht="12.75" customHeight="1" x14ac:dyDescent="0.3">
      <c r="C17" t="s">
        <v>455</v>
      </c>
      <c r="F17" s="245" t="s">
        <v>591</v>
      </c>
      <c r="G17" s="161" t="e">
        <f>G15*G16</f>
        <v>#DIV/0!</v>
      </c>
      <c r="H17" s="161" t="e">
        <f t="shared" ref="H17" si="1">H15*H16</f>
        <v>#DIV/0!</v>
      </c>
      <c r="I17" s="161" t="e">
        <f>I15*I16</f>
        <v>#DIV/0!</v>
      </c>
      <c r="J17" s="161" t="e">
        <f>J15*J16</f>
        <v>#DIV/0!</v>
      </c>
      <c r="K17" s="161" t="e">
        <f>K15*K16</f>
        <v>#DIV/0!</v>
      </c>
      <c r="L17" s="161" t="e">
        <f t="shared" ref="L17" si="2">L15*L16</f>
        <v>#DIV/0!</v>
      </c>
      <c r="M17" s="161" t="e">
        <f t="shared" ref="M17" si="3">M15*M16</f>
        <v>#DIV/0!</v>
      </c>
      <c r="N17" s="161" t="e">
        <f t="shared" ref="N17" si="4">N15*N16</f>
        <v>#DIV/0!</v>
      </c>
      <c r="O17" s="161" t="e">
        <f t="shared" ref="O17" si="5">O15*O16</f>
        <v>#DIV/0!</v>
      </c>
      <c r="P17" s="161" t="e">
        <f t="shared" ref="P17" si="6">P15*P16</f>
        <v>#DIV/0!</v>
      </c>
      <c r="Q17" s="161" t="e">
        <f t="shared" ref="Q17" si="7">Q15*Q16</f>
        <v>#DIV/0!</v>
      </c>
      <c r="R17" s="161" t="e">
        <f t="shared" ref="R17" si="8">R15*R16</f>
        <v>#DIV/0!</v>
      </c>
      <c r="S17" s="161" t="e">
        <f t="shared" ref="S17" si="9">S15*S16</f>
        <v>#DIV/0!</v>
      </c>
      <c r="T17" s="161" t="e">
        <f t="shared" ref="T17" si="10">T15*T16</f>
        <v>#DIV/0!</v>
      </c>
      <c r="U17" s="161" t="e">
        <f t="shared" ref="U17" si="11">U15*U16</f>
        <v>#DIV/0!</v>
      </c>
    </row>
    <row r="18" spans="2:21" ht="12.75" customHeight="1" x14ac:dyDescent="0.3">
      <c r="C18" t="s">
        <v>456</v>
      </c>
      <c r="F18" s="245"/>
      <c r="G18" s="292">
        <f>'1_Assumptions'!$E$20</f>
        <v>0</v>
      </c>
      <c r="H18" s="292">
        <f>G18*(1+'1_Assumptions'!$E$15)</f>
        <v>0</v>
      </c>
      <c r="I18" s="292">
        <f>H18*(1+'1_Assumptions'!$E$15)</f>
        <v>0</v>
      </c>
      <c r="J18" s="292">
        <f>I18*(1+'1_Assumptions'!$E$15)</f>
        <v>0</v>
      </c>
      <c r="K18" s="292">
        <f>J18*(1+'1_Assumptions'!$E$15)</f>
        <v>0</v>
      </c>
      <c r="L18" s="292">
        <f>K18*(1+'1_Assumptions'!$E$15)</f>
        <v>0</v>
      </c>
      <c r="M18" s="292">
        <f>L18*(1+'1_Assumptions'!$E$15)</f>
        <v>0</v>
      </c>
      <c r="N18" s="292">
        <f>M18*(1+'1_Assumptions'!$E$15)</f>
        <v>0</v>
      </c>
      <c r="O18" s="292">
        <f>N18*(1+'1_Assumptions'!$E$15)</f>
        <v>0</v>
      </c>
      <c r="P18" s="292">
        <f>O18*(1+'1_Assumptions'!$E$15)</f>
        <v>0</v>
      </c>
      <c r="Q18" s="292">
        <f>P18*(1+'1_Assumptions'!$E$15)</f>
        <v>0</v>
      </c>
      <c r="R18" s="292">
        <f>Q18*(1+'1_Assumptions'!$E$15)</f>
        <v>0</v>
      </c>
      <c r="S18" s="292">
        <f>R18*(1+'1_Assumptions'!$E$15)</f>
        <v>0</v>
      </c>
      <c r="T18" s="292">
        <f>S18*(1+'1_Assumptions'!$E$15)</f>
        <v>0</v>
      </c>
      <c r="U18" s="292">
        <f>T18*(1+'1_Assumptions'!$E$15)</f>
        <v>0</v>
      </c>
    </row>
    <row r="19" spans="2:21" ht="12.75" customHeight="1" x14ac:dyDescent="0.25">
      <c r="C19" s="163"/>
      <c r="D19" s="163"/>
      <c r="E19" s="163"/>
      <c r="F19" s="262"/>
      <c r="G19" s="164"/>
      <c r="H19" s="164"/>
      <c r="I19" s="164"/>
      <c r="J19" s="164"/>
      <c r="K19" s="164"/>
      <c r="L19" s="164"/>
      <c r="M19" s="164"/>
      <c r="N19" s="164"/>
      <c r="O19" s="164"/>
      <c r="P19" s="164"/>
      <c r="Q19" s="164"/>
      <c r="R19" s="164"/>
      <c r="S19" s="164"/>
      <c r="T19" s="164"/>
      <c r="U19" s="164"/>
    </row>
    <row r="20" spans="2:21" ht="13" x14ac:dyDescent="0.3">
      <c r="C20" s="124" t="s">
        <v>223</v>
      </c>
      <c r="D20" s="129"/>
      <c r="E20" s="129"/>
      <c r="F20" s="263"/>
      <c r="G20" s="56" t="s">
        <v>187</v>
      </c>
      <c r="H20" s="56" t="s">
        <v>188</v>
      </c>
      <c r="I20" s="56" t="s">
        <v>189</v>
      </c>
      <c r="J20" s="56" t="s">
        <v>190</v>
      </c>
      <c r="K20" s="56" t="s">
        <v>191</v>
      </c>
      <c r="L20" s="56" t="s">
        <v>192</v>
      </c>
      <c r="M20" s="56" t="s">
        <v>193</v>
      </c>
      <c r="N20" s="56" t="s">
        <v>194</v>
      </c>
      <c r="O20" s="56" t="s">
        <v>195</v>
      </c>
      <c r="P20" s="56" t="s">
        <v>196</v>
      </c>
      <c r="Q20" s="56" t="s">
        <v>197</v>
      </c>
      <c r="R20" s="56" t="s">
        <v>198</v>
      </c>
      <c r="S20" s="56" t="s">
        <v>199</v>
      </c>
      <c r="T20" s="56" t="s">
        <v>200</v>
      </c>
      <c r="U20" s="56" t="s">
        <v>201</v>
      </c>
    </row>
    <row r="21" spans="2:21" ht="13" x14ac:dyDescent="0.3">
      <c r="C21" s="57" t="s">
        <v>224</v>
      </c>
      <c r="D21" s="57"/>
      <c r="E21" s="57"/>
      <c r="F21" s="245"/>
      <c r="G21" s="289">
        <f>IF('4_2_Activity'!G7="",0,AVERAGE(E12:G12))</f>
        <v>0</v>
      </c>
      <c r="H21" s="289">
        <f>IF('4_2_Activity'!H7="",0,AVERAGE(F12:H12))</f>
        <v>0</v>
      </c>
      <c r="I21" s="289">
        <f>IF('4_2_Activity'!I7="",0,AVERAGE(G12:I12))</f>
        <v>0</v>
      </c>
      <c r="J21" s="289">
        <f>IF('4_2_Activity'!J7="",0,AVERAGE(H12:J12))</f>
        <v>0</v>
      </c>
      <c r="K21" s="289">
        <f>IF('4_2_Activity'!K7="",0,AVERAGE(I12:K12))</f>
        <v>0</v>
      </c>
      <c r="L21" s="289">
        <f>IF('4_2_Activity'!L7="",0,AVERAGE(J12:L12))</f>
        <v>0</v>
      </c>
      <c r="M21" s="289">
        <f>IF('4_2_Activity'!M7="",0,AVERAGE(K12:M12))</f>
        <v>0</v>
      </c>
      <c r="N21" s="289">
        <f>IF('4_2_Activity'!N7="",0,AVERAGE(L12:N12))</f>
        <v>0</v>
      </c>
      <c r="O21" s="289">
        <f>IF('4_2_Activity'!O7="",0,AVERAGE(M12:O12))</f>
        <v>0</v>
      </c>
      <c r="P21" s="289">
        <f>IF('4_2_Activity'!P7="",0,AVERAGE(N12:P12))</f>
        <v>0</v>
      </c>
      <c r="Q21" s="289">
        <f>IF('4_2_Activity'!Q7="",0,AVERAGE(O12:Q12))</f>
        <v>0</v>
      </c>
      <c r="R21" s="289">
        <f>IF('4_2_Activity'!R7="",0,AVERAGE(P12:R12))</f>
        <v>0</v>
      </c>
      <c r="S21" s="289">
        <f>IF('4_2_Activity'!S7="",0,AVERAGE(Q12:S12))</f>
        <v>0</v>
      </c>
      <c r="T21" s="289">
        <f>IF('4_2_Activity'!T7="",0,AVERAGE(R12:T12))</f>
        <v>0</v>
      </c>
      <c r="U21" s="289">
        <f>IF('4_2_Activity'!U7="",0,AVERAGE(S12:U12))</f>
        <v>0</v>
      </c>
    </row>
    <row r="22" spans="2:21" ht="13" x14ac:dyDescent="0.3">
      <c r="C22" s="57" t="s">
        <v>225</v>
      </c>
      <c r="D22" s="57"/>
      <c r="E22" s="57"/>
      <c r="F22" s="245"/>
      <c r="G22" s="289">
        <f>IF('4_2_Activity'!G7="",0,AVERAGE(E18:G18))</f>
        <v>0</v>
      </c>
      <c r="H22" s="289">
        <f>IF('4_2_Activity'!H7="",0,AVERAGE(F18:H18))</f>
        <v>0</v>
      </c>
      <c r="I22" s="289">
        <f>IF('4_2_Activity'!I7="",0,AVERAGE(G18:I18))</f>
        <v>0</v>
      </c>
      <c r="J22" s="289">
        <f>IF('4_2_Activity'!J7="",0,AVERAGE(H18:J18))</f>
        <v>0</v>
      </c>
      <c r="K22" s="289">
        <f>IF('4_2_Activity'!K7="",0,AVERAGE(I18:K18))</f>
        <v>0</v>
      </c>
      <c r="L22" s="289">
        <f>IF('4_2_Activity'!L7="",0,AVERAGE(J18:L18))</f>
        <v>0</v>
      </c>
      <c r="M22" s="289">
        <f>IF('4_2_Activity'!M7="",0,AVERAGE(K18:M18))</f>
        <v>0</v>
      </c>
      <c r="N22" s="289">
        <f>IF('4_2_Activity'!N7="",0,AVERAGE(L18:N18))</f>
        <v>0</v>
      </c>
      <c r="O22" s="289">
        <f>IF('4_2_Activity'!O7="",0,AVERAGE(M18:O18))</f>
        <v>0</v>
      </c>
      <c r="P22" s="289">
        <f>IF('4_2_Activity'!P7="",0,AVERAGE(N18:P18))</f>
        <v>0</v>
      </c>
      <c r="Q22" s="289">
        <f>IF('4_2_Activity'!Q7="",0,AVERAGE(O18:Q18))</f>
        <v>0</v>
      </c>
      <c r="R22" s="289">
        <f>IF('4_2_Activity'!R7="",0,AVERAGE(P18:R18))</f>
        <v>0</v>
      </c>
      <c r="S22" s="289">
        <f>IF('4_2_Activity'!S7="",0,AVERAGE(Q18:S18))</f>
        <v>0</v>
      </c>
      <c r="T22" s="289">
        <f>IF('4_2_Activity'!T7="",0,AVERAGE(R18:T18))</f>
        <v>0</v>
      </c>
      <c r="U22" s="289">
        <f>IF('4_2_Activity'!U7="",0,AVERAGE(S18:U18))</f>
        <v>0</v>
      </c>
    </row>
    <row r="23" spans="2:21" ht="12.75" customHeight="1" x14ac:dyDescent="0.25">
      <c r="F23" s="260"/>
    </row>
    <row r="24" spans="2:21" ht="13" x14ac:dyDescent="0.3">
      <c r="B24" s="51"/>
      <c r="C24" s="125" t="s">
        <v>463</v>
      </c>
      <c r="D24" s="162"/>
      <c r="E24" s="122"/>
      <c r="F24" s="241"/>
      <c r="G24" s="122"/>
      <c r="H24" s="122"/>
      <c r="I24" s="122"/>
      <c r="J24" s="122"/>
      <c r="K24" s="122"/>
      <c r="L24" s="122"/>
      <c r="M24" s="122"/>
      <c r="N24" s="122"/>
      <c r="O24" s="122"/>
      <c r="P24" s="122"/>
      <c r="Q24" s="122"/>
      <c r="R24" s="122"/>
      <c r="S24" s="122"/>
      <c r="T24" s="122"/>
      <c r="U24" s="122"/>
    </row>
    <row r="25" spans="2:21" ht="12.5" x14ac:dyDescent="0.25">
      <c r="B25" s="51"/>
      <c r="C25" t="s">
        <v>464</v>
      </c>
      <c r="F25" s="260"/>
      <c r="G25" s="285">
        <f>IF('4_2_Activity'!G7="",0,G12*'1_Assumptions'!$E$28)</f>
        <v>0</v>
      </c>
      <c r="H25" s="285">
        <f>IF('4_2_Activity'!H7="",0,H12*'1_Assumptions'!$E$28)</f>
        <v>0</v>
      </c>
      <c r="I25" s="285">
        <f>IF('4_2_Activity'!I7="",0,I12*'1_Assumptions'!$E$28)</f>
        <v>0</v>
      </c>
      <c r="J25" s="285">
        <f>IF('4_2_Activity'!J7="",0,J12*'1_Assumptions'!$E$28)</f>
        <v>0</v>
      </c>
      <c r="K25" s="285">
        <f>IF('4_2_Activity'!K7="",0,K12*'1_Assumptions'!$E$28)</f>
        <v>0</v>
      </c>
      <c r="L25" s="285">
        <f>IF('4_2_Activity'!L7="",0,L12*'1_Assumptions'!$E$28)</f>
        <v>0</v>
      </c>
      <c r="M25" s="285">
        <f>IF('4_2_Activity'!M7="",0,M12*'1_Assumptions'!$E$28)</f>
        <v>0</v>
      </c>
      <c r="N25" s="285">
        <f>IF('4_2_Activity'!N7="",0,N12*'1_Assumptions'!$E$28)</f>
        <v>0</v>
      </c>
      <c r="O25" s="285">
        <f>IF('4_2_Activity'!O7="",0,O12*'1_Assumptions'!$E$28)</f>
        <v>0</v>
      </c>
      <c r="P25" s="285">
        <f>IF('4_2_Activity'!P7="",0,P12*'1_Assumptions'!$E$28)</f>
        <v>0</v>
      </c>
      <c r="Q25" s="285">
        <f>IF('4_2_Activity'!Q7="",0,Q12*'1_Assumptions'!$E$28)</f>
        <v>0</v>
      </c>
      <c r="R25" s="285">
        <f>IF('4_2_Activity'!R7="",0,R12*'1_Assumptions'!$E$28)</f>
        <v>0</v>
      </c>
      <c r="S25" s="285">
        <f>IF('4_2_Activity'!S7="",0,S12*'1_Assumptions'!$E$28)</f>
        <v>0</v>
      </c>
      <c r="T25" s="285">
        <f>IF('4_2_Activity'!T7="",0,T12*'1_Assumptions'!$E$28)</f>
        <v>0</v>
      </c>
      <c r="U25" s="285">
        <f>IF('4_2_Activity'!U7="",0,U12*'1_Assumptions'!$E$28)</f>
        <v>0</v>
      </c>
    </row>
    <row r="26" spans="2:21" ht="13" x14ac:dyDescent="0.3">
      <c r="B26" s="51"/>
      <c r="C26" t="s">
        <v>465</v>
      </c>
      <c r="D26" s="48"/>
      <c r="F26" s="260"/>
      <c r="G26" s="285">
        <f>G21-G25</f>
        <v>0</v>
      </c>
      <c r="H26" s="285">
        <f>H21-H25</f>
        <v>0</v>
      </c>
      <c r="I26" s="285">
        <f>I21-I25</f>
        <v>0</v>
      </c>
      <c r="J26" s="285">
        <f>J21-J25</f>
        <v>0</v>
      </c>
      <c r="K26" s="285">
        <f>K21-K25</f>
        <v>0</v>
      </c>
      <c r="L26" s="285">
        <f t="shared" ref="L26:U26" si="12">L21-L25</f>
        <v>0</v>
      </c>
      <c r="M26" s="285">
        <f t="shared" si="12"/>
        <v>0</v>
      </c>
      <c r="N26" s="285">
        <f t="shared" si="12"/>
        <v>0</v>
      </c>
      <c r="O26" s="285">
        <f t="shared" si="12"/>
        <v>0</v>
      </c>
      <c r="P26" s="285">
        <f t="shared" si="12"/>
        <v>0</v>
      </c>
      <c r="Q26" s="285">
        <f t="shared" si="12"/>
        <v>0</v>
      </c>
      <c r="R26" s="285">
        <f t="shared" si="12"/>
        <v>0</v>
      </c>
      <c r="S26" s="285">
        <f t="shared" si="12"/>
        <v>0</v>
      </c>
      <c r="T26" s="285">
        <f t="shared" si="12"/>
        <v>0</v>
      </c>
      <c r="U26" s="285">
        <f t="shared" si="12"/>
        <v>0</v>
      </c>
    </row>
    <row r="27" spans="2:21" ht="12.5" x14ac:dyDescent="0.25">
      <c r="B27" s="51"/>
      <c r="C27" t="s">
        <v>606</v>
      </c>
      <c r="F27" s="260"/>
      <c r="G27" s="285">
        <f>IF('4_2_Activity'!G7="",0,G18*'1_Assumptions'!$E$28)</f>
        <v>0</v>
      </c>
      <c r="H27" s="285">
        <f>IF('4_2_Activity'!H7="",0,H18*'1_Assumptions'!$E$28)</f>
        <v>0</v>
      </c>
      <c r="I27" s="285">
        <f>IF('4_2_Activity'!I7="",0,I18*'1_Assumptions'!$E$28)</f>
        <v>0</v>
      </c>
      <c r="J27" s="285">
        <f>IF('4_2_Activity'!J7="",0,J18*'1_Assumptions'!$E$28)</f>
        <v>0</v>
      </c>
      <c r="K27" s="285">
        <f>IF('4_2_Activity'!K7="",0,K18*'1_Assumptions'!$E$28)</f>
        <v>0</v>
      </c>
      <c r="L27" s="285">
        <f>IF('4_2_Activity'!L7="",0,L18*'1_Assumptions'!$E$28)</f>
        <v>0</v>
      </c>
      <c r="M27" s="285">
        <f>IF('4_2_Activity'!M7="",0,M18*'1_Assumptions'!$E$28)</f>
        <v>0</v>
      </c>
      <c r="N27" s="285">
        <f>IF('4_2_Activity'!N7="",0,N18*'1_Assumptions'!$E$28)</f>
        <v>0</v>
      </c>
      <c r="O27" s="285">
        <f>IF('4_2_Activity'!O7="",0,O18*'1_Assumptions'!$E$28)</f>
        <v>0</v>
      </c>
      <c r="P27" s="285">
        <f>IF('4_2_Activity'!P7="",0,P18*'1_Assumptions'!$E$28)</f>
        <v>0</v>
      </c>
      <c r="Q27" s="285">
        <f>IF('4_2_Activity'!Q7="",0,Q18*'1_Assumptions'!$E$28)</f>
        <v>0</v>
      </c>
      <c r="R27" s="285">
        <f>IF('4_2_Activity'!R7="",0,R18*'1_Assumptions'!$E$28)</f>
        <v>0</v>
      </c>
      <c r="S27" s="285">
        <f>IF('4_2_Activity'!S7="",0,S18*'1_Assumptions'!$E$28)</f>
        <v>0</v>
      </c>
      <c r="T27" s="285">
        <f>IF('4_2_Activity'!T7="",0,T18*'1_Assumptions'!$E$28)</f>
        <v>0</v>
      </c>
      <c r="U27" s="285">
        <f>IF('4_2_Activity'!U7="",0,U18*'1_Assumptions'!$E$28)</f>
        <v>0</v>
      </c>
    </row>
    <row r="28" spans="2:21" ht="13" x14ac:dyDescent="0.3">
      <c r="B28" s="51"/>
      <c r="C28" t="s">
        <v>607</v>
      </c>
      <c r="D28" s="48"/>
      <c r="F28" s="260"/>
      <c r="G28" s="285">
        <f>G22-G27</f>
        <v>0</v>
      </c>
      <c r="H28" s="285">
        <f>H22-H27</f>
        <v>0</v>
      </c>
      <c r="I28" s="285">
        <f>I22-I27</f>
        <v>0</v>
      </c>
      <c r="J28" s="285">
        <f t="shared" ref="J28:U28" si="13">J22-J27</f>
        <v>0</v>
      </c>
      <c r="K28" s="285">
        <f t="shared" si="13"/>
        <v>0</v>
      </c>
      <c r="L28" s="285">
        <f t="shared" si="13"/>
        <v>0</v>
      </c>
      <c r="M28" s="285">
        <f t="shared" si="13"/>
        <v>0</v>
      </c>
      <c r="N28" s="285">
        <f t="shared" si="13"/>
        <v>0</v>
      </c>
      <c r="O28" s="285">
        <f t="shared" si="13"/>
        <v>0</v>
      </c>
      <c r="P28" s="285">
        <f t="shared" si="13"/>
        <v>0</v>
      </c>
      <c r="Q28" s="285">
        <f t="shared" si="13"/>
        <v>0</v>
      </c>
      <c r="R28" s="285">
        <f t="shared" si="13"/>
        <v>0</v>
      </c>
      <c r="S28" s="285">
        <f t="shared" si="13"/>
        <v>0</v>
      </c>
      <c r="T28" s="285">
        <f t="shared" si="13"/>
        <v>0</v>
      </c>
      <c r="U28" s="285">
        <f t="shared" si="13"/>
        <v>0</v>
      </c>
    </row>
    <row r="29" spans="2:21" ht="13" x14ac:dyDescent="0.3">
      <c r="B29" s="51"/>
      <c r="F29" s="260"/>
      <c r="G29" s="48"/>
      <c r="H29" s="48"/>
      <c r="I29" s="78"/>
      <c r="J29" s="78"/>
      <c r="K29" s="78"/>
      <c r="L29" s="78"/>
      <c r="M29" s="78"/>
      <c r="N29" s="78"/>
      <c r="O29" s="78"/>
      <c r="P29" s="78"/>
      <c r="Q29" s="78"/>
      <c r="R29" s="78"/>
      <c r="S29" s="78"/>
      <c r="T29" s="78"/>
      <c r="U29" s="78"/>
    </row>
    <row r="30" spans="2:21" ht="13" x14ac:dyDescent="0.3">
      <c r="B30" s="51"/>
      <c r="C30" s="51" t="s">
        <v>466</v>
      </c>
      <c r="D30" s="49"/>
      <c r="E30" s="49"/>
      <c r="F30" s="264"/>
      <c r="G30" s="285" t="e">
        <f>G12*'4_2_Activity'!G20*(1-'1_Assumptions'!$E$9)*'1_Assumptions'!$E$17</f>
        <v>#DIV/0!</v>
      </c>
      <c r="H30" s="285" t="e">
        <f>H12*'4_2_Activity'!H20*(1-'1_Assumptions'!$E$9)*'1_Assumptions'!$E$17</f>
        <v>#DIV/0!</v>
      </c>
      <c r="I30" s="285" t="e">
        <f>I12*'4_2_Activity'!I20*(1-'1_Assumptions'!$E$9)*'1_Assumptions'!$E$17</f>
        <v>#DIV/0!</v>
      </c>
      <c r="J30" s="285" t="e">
        <f>J12*'4_2_Activity'!J20*(1-'1_Assumptions'!$E$9)*'1_Assumptions'!$E$17</f>
        <v>#DIV/0!</v>
      </c>
      <c r="K30" s="285" t="e">
        <f>K12*'4_2_Activity'!K20*(1-'1_Assumptions'!$E$9)*'1_Assumptions'!$E$17</f>
        <v>#DIV/0!</v>
      </c>
      <c r="L30" s="285" t="e">
        <f>L12*'4_2_Activity'!L20*(1-'1_Assumptions'!$E$9)*'1_Assumptions'!$E$17</f>
        <v>#DIV/0!</v>
      </c>
      <c r="M30" s="285" t="e">
        <f>M12*'4_2_Activity'!M20*(1-'1_Assumptions'!$E$9)*'1_Assumptions'!$E$17</f>
        <v>#DIV/0!</v>
      </c>
      <c r="N30" s="285" t="e">
        <f>N12*'4_2_Activity'!N20*(1-'1_Assumptions'!$E$9)*'1_Assumptions'!$E$17</f>
        <v>#DIV/0!</v>
      </c>
      <c r="O30" s="285" t="e">
        <f>O12*'4_2_Activity'!O20*(1-'1_Assumptions'!$E$9)*'1_Assumptions'!$E$17</f>
        <v>#DIV/0!</v>
      </c>
      <c r="P30" s="285" t="e">
        <f>P12*'4_2_Activity'!P20*(1-'1_Assumptions'!$E$9)*'1_Assumptions'!$E$17</f>
        <v>#DIV/0!</v>
      </c>
      <c r="Q30" s="285" t="e">
        <f>Q12*'4_2_Activity'!Q20*(1-'1_Assumptions'!$E$9)*'1_Assumptions'!$E$17</f>
        <v>#DIV/0!</v>
      </c>
      <c r="R30" s="285" t="e">
        <f>R12*'4_2_Activity'!R20*(1-'1_Assumptions'!$E$9)*'1_Assumptions'!$E$17</f>
        <v>#DIV/0!</v>
      </c>
      <c r="S30" s="285" t="e">
        <f>S12*'4_2_Activity'!S20*(1-'1_Assumptions'!$E$9)*'1_Assumptions'!$E$17</f>
        <v>#DIV/0!</v>
      </c>
      <c r="T30" s="285" t="e">
        <f>T12*'4_2_Activity'!T20*(1-'1_Assumptions'!$E$9)*'1_Assumptions'!$E$17</f>
        <v>#DIV/0!</v>
      </c>
      <c r="U30" s="285" t="e">
        <f>U12*'4_2_Activity'!U20*(1-'1_Assumptions'!$E$9)*'1_Assumptions'!$E$17</f>
        <v>#DIV/0!</v>
      </c>
    </row>
    <row r="31" spans="2:21" ht="13" x14ac:dyDescent="0.3">
      <c r="B31" s="51"/>
      <c r="C31" s="51" t="s">
        <v>467</v>
      </c>
      <c r="D31" s="49"/>
      <c r="E31" s="49"/>
      <c r="F31" s="264"/>
      <c r="G31" s="285" t="e">
        <f>G26*'4_2_Activity'!G19*(1-'1_Assumptions'!$E$9)*'1_Assumptions'!$E$17</f>
        <v>#DIV/0!</v>
      </c>
      <c r="H31" s="285" t="e">
        <f>H26*'4_2_Activity'!H19*(1-'1_Assumptions'!$E$9)*'1_Assumptions'!$E$17</f>
        <v>#DIV/0!</v>
      </c>
      <c r="I31" s="285" t="e">
        <f>I26*'4_2_Activity'!I19*(1-'1_Assumptions'!$E$9)*'1_Assumptions'!$E$17</f>
        <v>#DIV/0!</v>
      </c>
      <c r="J31" s="285" t="e">
        <f>J26*'4_2_Activity'!J19*(1-'1_Assumptions'!$E$9)*'1_Assumptions'!$E$17</f>
        <v>#DIV/0!</v>
      </c>
      <c r="K31" s="285" t="e">
        <f>K26*'4_2_Activity'!K19*(1-'1_Assumptions'!$E$9)*'1_Assumptions'!$E$17</f>
        <v>#DIV/0!</v>
      </c>
      <c r="L31" s="285" t="e">
        <f>L26*'4_2_Activity'!L19*(1-'1_Assumptions'!$E$9)*'1_Assumptions'!$E$17</f>
        <v>#DIV/0!</v>
      </c>
      <c r="M31" s="285" t="e">
        <f>M26*'4_2_Activity'!M19*(1-'1_Assumptions'!$E$9)*'1_Assumptions'!$E$17</f>
        <v>#DIV/0!</v>
      </c>
      <c r="N31" s="285" t="e">
        <f>N26*'4_2_Activity'!N19*(1-'1_Assumptions'!$E$9)*'1_Assumptions'!$E$17</f>
        <v>#DIV/0!</v>
      </c>
      <c r="O31" s="285" t="e">
        <f>O26*'4_2_Activity'!O19*(1-'1_Assumptions'!$E$9)*'1_Assumptions'!$E$17</f>
        <v>#DIV/0!</v>
      </c>
      <c r="P31" s="285" t="e">
        <f>P26*'4_2_Activity'!P19*(1-'1_Assumptions'!$E$9)*'1_Assumptions'!$E$17</f>
        <v>#DIV/0!</v>
      </c>
      <c r="Q31" s="285" t="e">
        <f>Q26*'4_2_Activity'!Q19*(1-'1_Assumptions'!$E$9)*'1_Assumptions'!$E$17</f>
        <v>#DIV/0!</v>
      </c>
      <c r="R31" s="285" t="e">
        <f>R26*'4_2_Activity'!R19*(1-'1_Assumptions'!$E$9)*'1_Assumptions'!$E$17</f>
        <v>#DIV/0!</v>
      </c>
      <c r="S31" s="285" t="e">
        <f>S26*'4_2_Activity'!S19*(1-'1_Assumptions'!$E$9)*'1_Assumptions'!$E$17</f>
        <v>#DIV/0!</v>
      </c>
      <c r="T31" s="285" t="e">
        <f>T26*'4_2_Activity'!T19*(1-'1_Assumptions'!$E$9)*'1_Assumptions'!$E$17</f>
        <v>#DIV/0!</v>
      </c>
      <c r="U31" s="285" t="e">
        <f>U26*'4_2_Activity'!U19*(1-'1_Assumptions'!$E$9)*'1_Assumptions'!$E$17</f>
        <v>#DIV/0!</v>
      </c>
    </row>
    <row r="32" spans="2:21" ht="13" x14ac:dyDescent="0.3">
      <c r="B32" s="51"/>
      <c r="C32" s="68" t="s">
        <v>471</v>
      </c>
      <c r="D32" s="68"/>
      <c r="E32" s="68"/>
      <c r="F32" s="265"/>
      <c r="G32" s="293" t="e">
        <f>G30+G31</f>
        <v>#DIV/0!</v>
      </c>
      <c r="H32" s="293" t="e">
        <f t="shared" ref="H32:U32" si="14">H30+H31</f>
        <v>#DIV/0!</v>
      </c>
      <c r="I32" s="293" t="e">
        <f t="shared" si="14"/>
        <v>#DIV/0!</v>
      </c>
      <c r="J32" s="293" t="e">
        <f>J30+J31</f>
        <v>#DIV/0!</v>
      </c>
      <c r="K32" s="293" t="e">
        <f>K30+K31</f>
        <v>#DIV/0!</v>
      </c>
      <c r="L32" s="293" t="e">
        <f t="shared" si="14"/>
        <v>#DIV/0!</v>
      </c>
      <c r="M32" s="293" t="e">
        <f t="shared" si="14"/>
        <v>#DIV/0!</v>
      </c>
      <c r="N32" s="293" t="e">
        <f t="shared" si="14"/>
        <v>#DIV/0!</v>
      </c>
      <c r="O32" s="293" t="e">
        <f t="shared" si="14"/>
        <v>#DIV/0!</v>
      </c>
      <c r="P32" s="293" t="e">
        <f t="shared" si="14"/>
        <v>#DIV/0!</v>
      </c>
      <c r="Q32" s="293" t="e">
        <f t="shared" si="14"/>
        <v>#DIV/0!</v>
      </c>
      <c r="R32" s="293" t="e">
        <f t="shared" si="14"/>
        <v>#DIV/0!</v>
      </c>
      <c r="S32" s="293" t="e">
        <f t="shared" si="14"/>
        <v>#DIV/0!</v>
      </c>
      <c r="T32" s="293" t="e">
        <f t="shared" si="14"/>
        <v>#DIV/0!</v>
      </c>
      <c r="U32" s="293" t="e">
        <f t="shared" si="14"/>
        <v>#DIV/0!</v>
      </c>
    </row>
    <row r="33" spans="2:21" ht="13" x14ac:dyDescent="0.3">
      <c r="B33" s="51"/>
      <c r="D33" s="49"/>
      <c r="E33" s="49"/>
      <c r="F33" s="264"/>
      <c r="G33" s="285"/>
      <c r="H33" s="285"/>
      <c r="I33" s="285"/>
      <c r="J33" s="285"/>
      <c r="K33" s="285"/>
      <c r="L33" s="285"/>
      <c r="M33" s="285"/>
      <c r="N33" s="285"/>
      <c r="O33" s="285"/>
      <c r="P33" s="285"/>
      <c r="Q33" s="285"/>
      <c r="R33" s="285"/>
      <c r="S33" s="285"/>
      <c r="T33" s="285"/>
      <c r="U33" s="285"/>
    </row>
    <row r="34" spans="2:21" ht="13" x14ac:dyDescent="0.3">
      <c r="B34" s="51"/>
      <c r="C34" s="51" t="s">
        <v>468</v>
      </c>
      <c r="D34" s="49"/>
      <c r="E34" s="49"/>
      <c r="F34" s="264"/>
      <c r="G34" s="285" t="e">
        <f>G18*'4_2_Activity'!G20*'1_Assumptions'!$E$9*'1_Assumptions'!$E$19</f>
        <v>#DIV/0!</v>
      </c>
      <c r="H34" s="285" t="e">
        <f>H18*'4_2_Activity'!H20*'1_Assumptions'!$E$9*'1_Assumptions'!$E$19</f>
        <v>#DIV/0!</v>
      </c>
      <c r="I34" s="285" t="e">
        <f>I18*'4_2_Activity'!I20*'1_Assumptions'!$E$9*'1_Assumptions'!$E$19</f>
        <v>#DIV/0!</v>
      </c>
      <c r="J34" s="285" t="e">
        <f>J18*'4_2_Activity'!J20*'1_Assumptions'!$E$9*'1_Assumptions'!$E$19</f>
        <v>#DIV/0!</v>
      </c>
      <c r="K34" s="285" t="e">
        <f>K18*'4_2_Activity'!K20*'1_Assumptions'!$E$9*'1_Assumptions'!$E$19</f>
        <v>#DIV/0!</v>
      </c>
      <c r="L34" s="285" t="e">
        <f>L18*'4_2_Activity'!L20*'1_Assumptions'!$E$9*'1_Assumptions'!$E$19</f>
        <v>#DIV/0!</v>
      </c>
      <c r="M34" s="285" t="e">
        <f>M18*'4_2_Activity'!M20*'1_Assumptions'!$E$9*'1_Assumptions'!$E$19</f>
        <v>#DIV/0!</v>
      </c>
      <c r="N34" s="285" t="e">
        <f>N18*'4_2_Activity'!N20*'1_Assumptions'!$E$9*'1_Assumptions'!$E$19</f>
        <v>#DIV/0!</v>
      </c>
      <c r="O34" s="285" t="e">
        <f>O18*'4_2_Activity'!O20*'1_Assumptions'!$E$9*'1_Assumptions'!$E$19</f>
        <v>#DIV/0!</v>
      </c>
      <c r="P34" s="285" t="e">
        <f>P18*'4_2_Activity'!P20*'1_Assumptions'!$E$9*'1_Assumptions'!$E$19</f>
        <v>#DIV/0!</v>
      </c>
      <c r="Q34" s="285" t="e">
        <f>Q18*'4_2_Activity'!Q20*'1_Assumptions'!$E$9*'1_Assumptions'!$E$19</f>
        <v>#DIV/0!</v>
      </c>
      <c r="R34" s="285" t="e">
        <f>R18*'4_2_Activity'!R20*'1_Assumptions'!$E$9*'1_Assumptions'!$E$19</f>
        <v>#DIV/0!</v>
      </c>
      <c r="S34" s="285" t="e">
        <f>S18*'4_2_Activity'!S20*'1_Assumptions'!$E$9*'1_Assumptions'!$E$19</f>
        <v>#DIV/0!</v>
      </c>
      <c r="T34" s="285" t="e">
        <f>T18*'4_2_Activity'!T20*'1_Assumptions'!$E$9*'1_Assumptions'!$E$19</f>
        <v>#DIV/0!</v>
      </c>
      <c r="U34" s="285" t="e">
        <f>U18*'4_2_Activity'!U20*'1_Assumptions'!$E$9*'1_Assumptions'!$E$19</f>
        <v>#DIV/0!</v>
      </c>
    </row>
    <row r="35" spans="2:21" ht="13" x14ac:dyDescent="0.3">
      <c r="B35" s="51"/>
      <c r="C35" s="51" t="s">
        <v>469</v>
      </c>
      <c r="D35" s="49"/>
      <c r="E35" s="49"/>
      <c r="F35" s="264"/>
      <c r="G35" s="285" t="e">
        <f>G28*'4_2_Activity'!G19*'1_Assumptions'!$E$9*'1_Assumptions'!$E$19</f>
        <v>#DIV/0!</v>
      </c>
      <c r="H35" s="285" t="e">
        <f>H28*'4_2_Activity'!H19*'1_Assumptions'!$E$9*'1_Assumptions'!$E$19</f>
        <v>#DIV/0!</v>
      </c>
      <c r="I35" s="285" t="e">
        <f>I28*'4_2_Activity'!I19*'1_Assumptions'!$E$9*'1_Assumptions'!$E$19</f>
        <v>#DIV/0!</v>
      </c>
      <c r="J35" s="285" t="e">
        <f>J28*'4_2_Activity'!J19*'1_Assumptions'!$E$9*'1_Assumptions'!$E$19</f>
        <v>#DIV/0!</v>
      </c>
      <c r="K35" s="285" t="e">
        <f>K28*'4_2_Activity'!K19*'1_Assumptions'!$E$9*'1_Assumptions'!$E$19</f>
        <v>#DIV/0!</v>
      </c>
      <c r="L35" s="285" t="e">
        <f>L28*'4_2_Activity'!L19*'1_Assumptions'!$E$9*'1_Assumptions'!$E$19</f>
        <v>#DIV/0!</v>
      </c>
      <c r="M35" s="285" t="e">
        <f>M28*'4_2_Activity'!M19*'1_Assumptions'!$E$9*'1_Assumptions'!$E$19</f>
        <v>#DIV/0!</v>
      </c>
      <c r="N35" s="285" t="e">
        <f>N28*'4_2_Activity'!N19*'1_Assumptions'!$E$9*'1_Assumptions'!$E$19</f>
        <v>#DIV/0!</v>
      </c>
      <c r="O35" s="285" t="e">
        <f>O28*'4_2_Activity'!O19*'1_Assumptions'!$E$9*'1_Assumptions'!$E$19</f>
        <v>#DIV/0!</v>
      </c>
      <c r="P35" s="285" t="e">
        <f>P28*'4_2_Activity'!P19*'1_Assumptions'!$E$9*'1_Assumptions'!$E$19</f>
        <v>#DIV/0!</v>
      </c>
      <c r="Q35" s="285" t="e">
        <f>Q28*'4_2_Activity'!Q19*'1_Assumptions'!$E$9*'1_Assumptions'!$E$19</f>
        <v>#DIV/0!</v>
      </c>
      <c r="R35" s="285" t="e">
        <f>R28*'4_2_Activity'!R19*'1_Assumptions'!$E$9*'1_Assumptions'!$E$19</f>
        <v>#DIV/0!</v>
      </c>
      <c r="S35" s="285" t="e">
        <f>S28*'4_2_Activity'!S19*'1_Assumptions'!$E$9*'1_Assumptions'!$E$19</f>
        <v>#DIV/0!</v>
      </c>
      <c r="T35" s="285" t="e">
        <f>T28*'4_2_Activity'!T19*'1_Assumptions'!$E$9*'1_Assumptions'!$E$19</f>
        <v>#DIV/0!</v>
      </c>
      <c r="U35" s="285" t="e">
        <f>U28*'4_2_Activity'!U19*'1_Assumptions'!$E$9*'1_Assumptions'!$E$19</f>
        <v>#DIV/0!</v>
      </c>
    </row>
    <row r="36" spans="2:21" ht="13" x14ac:dyDescent="0.3">
      <c r="B36" s="51"/>
      <c r="C36" s="68" t="s">
        <v>472</v>
      </c>
      <c r="D36" s="68"/>
      <c r="E36" s="68"/>
      <c r="F36" s="265"/>
      <c r="G36" s="293" t="e">
        <f>G34+G35</f>
        <v>#DIV/0!</v>
      </c>
      <c r="H36" s="293" t="e">
        <f t="shared" ref="H36" si="15">H34+H35</f>
        <v>#DIV/0!</v>
      </c>
      <c r="I36" s="293" t="e">
        <f t="shared" ref="I36" si="16">I34+I35</f>
        <v>#DIV/0!</v>
      </c>
      <c r="J36" s="293" t="e">
        <f>J34+J35</f>
        <v>#DIV/0!</v>
      </c>
      <c r="K36" s="293" t="e">
        <f t="shared" ref="K36" si="17">K34+K35</f>
        <v>#DIV/0!</v>
      </c>
      <c r="L36" s="293" t="e">
        <f t="shared" ref="L36" si="18">L34+L35</f>
        <v>#DIV/0!</v>
      </c>
      <c r="M36" s="293" t="e">
        <f t="shared" ref="M36" si="19">M34+M35</f>
        <v>#DIV/0!</v>
      </c>
      <c r="N36" s="293" t="e">
        <f t="shared" ref="N36" si="20">N34+N35</f>
        <v>#DIV/0!</v>
      </c>
      <c r="O36" s="293" t="e">
        <f t="shared" ref="O36" si="21">O34+O35</f>
        <v>#DIV/0!</v>
      </c>
      <c r="P36" s="293" t="e">
        <f t="shared" ref="P36" si="22">P34+P35</f>
        <v>#DIV/0!</v>
      </c>
      <c r="Q36" s="293" t="e">
        <f t="shared" ref="Q36" si="23">Q34+Q35</f>
        <v>#DIV/0!</v>
      </c>
      <c r="R36" s="293" t="e">
        <f t="shared" ref="R36" si="24">R34+R35</f>
        <v>#DIV/0!</v>
      </c>
      <c r="S36" s="293" t="e">
        <f t="shared" ref="S36" si="25">S34+S35</f>
        <v>#DIV/0!</v>
      </c>
      <c r="T36" s="293" t="e">
        <f t="shared" ref="T36" si="26">T34+T35</f>
        <v>#DIV/0!</v>
      </c>
      <c r="U36" s="293" t="e">
        <f t="shared" ref="U36" si="27">U34+U35</f>
        <v>#DIV/0!</v>
      </c>
    </row>
    <row r="37" spans="2:21" ht="13" x14ac:dyDescent="0.3">
      <c r="B37" s="51"/>
      <c r="C37" s="49"/>
      <c r="D37" s="49"/>
      <c r="E37" s="49"/>
      <c r="F37" s="264"/>
      <c r="G37" s="285"/>
      <c r="H37" s="285"/>
      <c r="I37" s="285"/>
      <c r="J37" s="285"/>
      <c r="K37" s="285"/>
      <c r="L37" s="285"/>
      <c r="M37" s="285"/>
      <c r="N37" s="285"/>
      <c r="O37" s="285"/>
      <c r="P37" s="285"/>
      <c r="Q37" s="285"/>
      <c r="R37" s="285"/>
      <c r="S37" s="285"/>
      <c r="T37" s="285"/>
      <c r="U37" s="285"/>
    </row>
    <row r="38" spans="2:21" ht="13" x14ac:dyDescent="0.3">
      <c r="B38" s="51"/>
      <c r="C38" s="98" t="s">
        <v>470</v>
      </c>
      <c r="D38" s="98"/>
      <c r="E38" s="98"/>
      <c r="F38" s="266"/>
      <c r="G38" s="294" t="e">
        <f t="shared" ref="G38:T38" si="28">SUM(G32,G36)</f>
        <v>#DIV/0!</v>
      </c>
      <c r="H38" s="294" t="e">
        <f t="shared" si="28"/>
        <v>#DIV/0!</v>
      </c>
      <c r="I38" s="294" t="e">
        <f>SUM(I32,I36)</f>
        <v>#DIV/0!</v>
      </c>
      <c r="J38" s="294" t="e">
        <f>SUM(J32,J36)</f>
        <v>#DIV/0!</v>
      </c>
      <c r="K38" s="294" t="e">
        <f>SUM(K32,K36)</f>
        <v>#DIV/0!</v>
      </c>
      <c r="L38" s="294" t="e">
        <f>SUM(L32,L36)</f>
        <v>#DIV/0!</v>
      </c>
      <c r="M38" s="294" t="e">
        <f>SUM(M32,M36)</f>
        <v>#DIV/0!</v>
      </c>
      <c r="N38" s="294" t="e">
        <f t="shared" si="28"/>
        <v>#DIV/0!</v>
      </c>
      <c r="O38" s="294" t="e">
        <f t="shared" si="28"/>
        <v>#DIV/0!</v>
      </c>
      <c r="P38" s="294" t="e">
        <f t="shared" si="28"/>
        <v>#DIV/0!</v>
      </c>
      <c r="Q38" s="294" t="e">
        <f t="shared" si="28"/>
        <v>#DIV/0!</v>
      </c>
      <c r="R38" s="294" t="e">
        <f t="shared" si="28"/>
        <v>#DIV/0!</v>
      </c>
      <c r="S38" s="294" t="e">
        <f t="shared" si="28"/>
        <v>#DIV/0!</v>
      </c>
      <c r="T38" s="294" t="e">
        <f t="shared" si="28"/>
        <v>#DIV/0!</v>
      </c>
      <c r="U38" s="294" t="e">
        <f>SUM(U32,U36)</f>
        <v>#DIV/0!</v>
      </c>
    </row>
    <row r="39" spans="2:21" ht="12.75" customHeight="1" x14ac:dyDescent="0.25">
      <c r="F39" s="260"/>
      <c r="G39" s="285"/>
      <c r="H39" s="285"/>
      <c r="I39" s="285"/>
      <c r="J39" s="285"/>
      <c r="K39" s="285"/>
      <c r="L39" s="285"/>
      <c r="M39" s="285"/>
      <c r="N39" s="285"/>
      <c r="O39" s="285"/>
      <c r="P39" s="285"/>
      <c r="Q39" s="285"/>
      <c r="R39" s="285"/>
      <c r="S39" s="285"/>
      <c r="T39" s="285"/>
      <c r="U39" s="285"/>
    </row>
    <row r="40" spans="2:21" ht="12.75" customHeight="1" x14ac:dyDescent="0.25">
      <c r="G40" s="285"/>
      <c r="H40" s="285"/>
      <c r="I40" s="285"/>
      <c r="J40" s="285"/>
      <c r="K40" s="285"/>
      <c r="L40" s="285"/>
      <c r="M40" s="285"/>
      <c r="N40" s="285"/>
      <c r="O40" s="285"/>
      <c r="P40" s="285"/>
      <c r="Q40" s="285"/>
      <c r="R40" s="285"/>
      <c r="S40" s="285"/>
      <c r="T40" s="285"/>
      <c r="U40" s="285"/>
    </row>
    <row r="41" spans="2:21" s="26" customFormat="1" ht="12.75" customHeight="1" x14ac:dyDescent="0.3">
      <c r="C41" s="227" t="s">
        <v>608</v>
      </c>
      <c r="D41" s="94"/>
      <c r="E41" s="94"/>
      <c r="F41" s="94"/>
      <c r="G41" s="294">
        <f>G39+F39</f>
        <v>0</v>
      </c>
      <c r="H41" s="294">
        <f>H39+G39</f>
        <v>0</v>
      </c>
      <c r="I41" s="294" t="e">
        <f>I38+H38</f>
        <v>#DIV/0!</v>
      </c>
      <c r="J41" s="294" t="e">
        <f>J38+I41</f>
        <v>#DIV/0!</v>
      </c>
      <c r="K41" s="294" t="e">
        <f>K38+J41</f>
        <v>#DIV/0!</v>
      </c>
      <c r="L41" s="294" t="e">
        <f t="shared" ref="L41:U41" si="29">L38+K41</f>
        <v>#DIV/0!</v>
      </c>
      <c r="M41" s="294" t="e">
        <f t="shared" si="29"/>
        <v>#DIV/0!</v>
      </c>
      <c r="N41" s="294" t="e">
        <f t="shared" si="29"/>
        <v>#DIV/0!</v>
      </c>
      <c r="O41" s="294" t="e">
        <f t="shared" si="29"/>
        <v>#DIV/0!</v>
      </c>
      <c r="P41" s="294" t="e">
        <f t="shared" si="29"/>
        <v>#DIV/0!</v>
      </c>
      <c r="Q41" s="294" t="e">
        <f t="shared" si="29"/>
        <v>#DIV/0!</v>
      </c>
      <c r="R41" s="294" t="e">
        <f t="shared" si="29"/>
        <v>#DIV/0!</v>
      </c>
      <c r="S41" s="294" t="e">
        <f t="shared" si="29"/>
        <v>#DIV/0!</v>
      </c>
      <c r="T41" s="294" t="e">
        <f t="shared" si="29"/>
        <v>#DIV/0!</v>
      </c>
      <c r="U41" s="294" t="e">
        <f t="shared" si="29"/>
        <v>#DIV/0!</v>
      </c>
    </row>
  </sheetData>
  <phoneticPr fontId="47" type="noConversion"/>
  <hyperlinks>
    <hyperlink ref="H2" location="'0_Control'!A1" display="Return to Contents Page" xr:uid="{A5B6A6DE-F370-4574-9E99-96E30AE82E4B}"/>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 id="{8D38949E-F4BD-43E4-9CF9-5000E6654B8E}">
            <xm:f>COLUMNS('4_2_Activity'!$G12:G12) &lt;= '2_Capital Cost of Project'!$D$9</xm:f>
            <x14:dxf>
              <fill>
                <patternFill patternType="lightDown">
                  <bgColor theme="0"/>
                </patternFill>
              </fill>
            </x14:dxf>
          </x14:cfRule>
          <xm:sqref>G9:U9 G11:U11 G21:U22 G26:U26 G28:U28 G30:U31 G34:U35</xm:sqref>
        </x14:conditionalFormatting>
        <x14:conditionalFormatting xmlns:xm="http://schemas.microsoft.com/office/excel/2006/main">
          <x14:cfRule type="expression" priority="2" id="{9EFCF651-0D33-4567-8A0A-5A9EFC55F32D}">
            <xm:f>COLUMNS('4_2_Activity'!$G12:G12) &lt;= '2_Capital Cost of Project'!$D$9</xm:f>
            <x14:dxf>
              <fill>
                <patternFill patternType="lightDown">
                  <bgColor theme="0"/>
                </patternFill>
              </fill>
            </x14:dxf>
          </x14:cfRule>
          <xm:sqref>G25:U25</xm:sqref>
        </x14:conditionalFormatting>
        <x14:conditionalFormatting xmlns:xm="http://schemas.microsoft.com/office/excel/2006/main">
          <x14:cfRule type="expression" priority="1" id="{EE56D872-D9B9-4D12-AF49-0ECF4DE1BE36}">
            <xm:f>COLUMNS('4_2_Activity'!$G12:G12) &lt;= '2_Capital Cost of Project'!$D$9</xm:f>
            <x14:dxf>
              <fill>
                <patternFill patternType="lightDown">
                  <bgColor theme="0"/>
                </patternFill>
              </fill>
            </x14:dxf>
          </x14:cfRule>
          <xm:sqref>G27:U27</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80CA-32E9-4D64-9C7E-BB31B0BDFA20}">
  <sheetPr>
    <tabColor theme="5"/>
  </sheetPr>
  <dimension ref="A1:AB43"/>
  <sheetViews>
    <sheetView zoomScale="70" zoomScaleNormal="70" workbookViewId="0">
      <selection activeCell="S37" sqref="S37"/>
    </sheetView>
  </sheetViews>
  <sheetFormatPr defaultColWidth="9.1796875" defaultRowHeight="12.75" customHeight="1" x14ac:dyDescent="0.25"/>
  <cols>
    <col min="1" max="2" width="3.26953125" customWidth="1"/>
    <col min="3" max="3" width="53.26953125" customWidth="1"/>
    <col min="4" max="4" width="19" customWidth="1"/>
    <col min="5" max="5" width="24.7265625" customWidth="1"/>
    <col min="6" max="28" width="12.7265625" customWidth="1"/>
  </cols>
  <sheetData>
    <row r="1" spans="1:28" s="19" customFormat="1" ht="20" x14ac:dyDescent="0.4">
      <c r="A1" s="40" t="s">
        <v>442</v>
      </c>
      <c r="B1" s="40"/>
      <c r="C1" s="40"/>
      <c r="D1" s="40"/>
      <c r="E1" s="40"/>
      <c r="F1" s="40"/>
      <c r="G1" s="40"/>
      <c r="H1" s="40"/>
      <c r="I1" s="40"/>
      <c r="J1" s="40"/>
      <c r="K1" s="40"/>
      <c r="L1" s="40"/>
      <c r="M1" s="40"/>
      <c r="N1" s="40"/>
      <c r="O1" s="40"/>
      <c r="P1" s="40"/>
      <c r="Q1" s="40"/>
      <c r="R1" s="40"/>
      <c r="S1" s="40"/>
      <c r="T1" s="40"/>
      <c r="U1" s="40"/>
      <c r="V1" s="40"/>
      <c r="W1" s="40"/>
      <c r="X1" s="40"/>
      <c r="Y1" s="40"/>
      <c r="Z1" s="40"/>
      <c r="AA1" s="40"/>
      <c r="AB1" s="40"/>
    </row>
    <row r="2" spans="1:28" s="19" customFormat="1" ht="15.5" x14ac:dyDescent="0.35">
      <c r="A2" s="41" t="str">
        <f>Name_Project &amp; " | " &amp;  Name_Model</f>
        <v>LOW INTEREST LOANS SCHEME (LOAN SCHEME)  | FINANCIAL MODEL TEMPLATE</v>
      </c>
      <c r="B2" s="41"/>
      <c r="C2" s="41"/>
      <c r="D2" s="41"/>
      <c r="E2" s="41"/>
      <c r="F2" s="41"/>
      <c r="G2" s="198" t="s">
        <v>518</v>
      </c>
      <c r="H2" s="197"/>
      <c r="I2" s="41"/>
      <c r="J2" s="41"/>
      <c r="K2" s="41"/>
      <c r="L2" s="41"/>
      <c r="M2" s="41"/>
      <c r="N2" s="41"/>
      <c r="O2" s="41"/>
      <c r="P2" s="41"/>
      <c r="Q2" s="41"/>
      <c r="R2" s="41"/>
      <c r="S2" s="41"/>
      <c r="T2" s="41"/>
      <c r="U2" s="41"/>
      <c r="V2" s="41"/>
      <c r="W2" s="41"/>
      <c r="X2" s="41"/>
      <c r="Y2" s="41"/>
      <c r="Z2" s="41"/>
      <c r="AA2" s="41"/>
      <c r="AB2" s="41"/>
    </row>
    <row r="3" spans="1:28"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c r="AB3" s="38"/>
    </row>
    <row r="5" spans="1:28" ht="23" thickBot="1" x14ac:dyDescent="0.5">
      <c r="C5" s="1" t="s">
        <v>443</v>
      </c>
      <c r="D5" s="1"/>
      <c r="E5" s="1"/>
    </row>
    <row r="6" spans="1:28" ht="11.25" customHeight="1" x14ac:dyDescent="0.4">
      <c r="C6" s="42"/>
      <c r="D6" s="42"/>
      <c r="E6" s="42"/>
    </row>
    <row r="7" spans="1:28" ht="13" x14ac:dyDescent="0.3">
      <c r="C7" s="109" t="s">
        <v>415</v>
      </c>
      <c r="D7" s="109"/>
      <c r="E7" s="109"/>
      <c r="F7" s="109"/>
      <c r="G7" s="109"/>
      <c r="H7" s="109"/>
      <c r="I7" s="109"/>
      <c r="J7" s="109"/>
      <c r="K7" s="109"/>
      <c r="L7" s="109"/>
      <c r="M7" s="109"/>
      <c r="N7" s="109"/>
      <c r="O7" s="109"/>
      <c r="P7" s="109"/>
      <c r="Q7" s="109"/>
      <c r="R7" s="109"/>
      <c r="S7" s="109"/>
      <c r="T7" s="109"/>
    </row>
    <row r="8" spans="1:28" ht="12.75" customHeight="1" x14ac:dyDescent="0.3">
      <c r="A8" s="46"/>
      <c r="C8" s="114" t="s">
        <v>151</v>
      </c>
      <c r="D8" s="114"/>
      <c r="E8" s="114"/>
      <c r="F8" s="56" t="s">
        <v>187</v>
      </c>
      <c r="G8" s="56" t="s">
        <v>188</v>
      </c>
      <c r="H8" s="56" t="s">
        <v>189</v>
      </c>
      <c r="I8" s="56" t="s">
        <v>190</v>
      </c>
      <c r="J8" s="56" t="s">
        <v>191</v>
      </c>
      <c r="K8" s="56" t="s">
        <v>192</v>
      </c>
      <c r="L8" s="56" t="s">
        <v>193</v>
      </c>
      <c r="M8" s="56" t="s">
        <v>194</v>
      </c>
      <c r="N8" s="56" t="s">
        <v>195</v>
      </c>
      <c r="O8" s="56" t="s">
        <v>196</v>
      </c>
      <c r="P8" s="56" t="s">
        <v>197</v>
      </c>
      <c r="Q8" s="56" t="s">
        <v>198</v>
      </c>
      <c r="R8" s="56" t="s">
        <v>199</v>
      </c>
      <c r="S8" s="56" t="s">
        <v>200</v>
      </c>
      <c r="T8" s="56" t="s">
        <v>201</v>
      </c>
    </row>
    <row r="9" spans="1:28" ht="12.5" x14ac:dyDescent="0.25">
      <c r="A9" s="46"/>
      <c r="C9" s="110" t="s">
        <v>152</v>
      </c>
      <c r="D9" s="47"/>
      <c r="E9" s="47"/>
      <c r="F9" s="318"/>
      <c r="G9" s="318"/>
      <c r="H9" s="313"/>
      <c r="I9" s="313"/>
      <c r="J9" s="313"/>
      <c r="K9" s="313"/>
      <c r="L9" s="313"/>
      <c r="M9" s="313"/>
      <c r="N9" s="313"/>
      <c r="O9" s="313"/>
      <c r="P9" s="313"/>
      <c r="Q9" s="313"/>
      <c r="R9" s="313"/>
      <c r="S9" s="313"/>
      <c r="T9" s="313"/>
    </row>
    <row r="10" spans="1:28" ht="12.5" x14ac:dyDescent="0.25">
      <c r="A10" s="46"/>
      <c r="C10" s="110" t="s">
        <v>153</v>
      </c>
      <c r="D10" s="47"/>
      <c r="E10" s="47"/>
      <c r="F10" s="318"/>
      <c r="G10" s="318"/>
      <c r="H10" s="313"/>
      <c r="I10" s="313"/>
      <c r="J10" s="313"/>
      <c r="K10" s="313"/>
      <c r="L10" s="313"/>
      <c r="M10" s="313"/>
      <c r="N10" s="313"/>
      <c r="O10" s="313"/>
      <c r="P10" s="313"/>
      <c r="Q10" s="313"/>
      <c r="R10" s="313"/>
      <c r="S10" s="313"/>
      <c r="T10" s="313"/>
    </row>
    <row r="11" spans="1:28" ht="12.75" customHeight="1" x14ac:dyDescent="0.25">
      <c r="A11" s="46"/>
      <c r="C11" s="110" t="s">
        <v>154</v>
      </c>
      <c r="D11" s="47"/>
      <c r="E11" s="47"/>
      <c r="F11" s="318"/>
      <c r="G11" s="318"/>
      <c r="H11" s="313"/>
      <c r="I11" s="313"/>
      <c r="J11" s="313"/>
      <c r="K11" s="313"/>
      <c r="L11" s="313"/>
      <c r="M11" s="313"/>
      <c r="N11" s="313"/>
      <c r="O11" s="313"/>
      <c r="P11" s="313"/>
      <c r="Q11" s="313"/>
      <c r="R11" s="313"/>
      <c r="S11" s="313"/>
      <c r="T11" s="313"/>
    </row>
    <row r="12" spans="1:28" ht="12.75" customHeight="1" x14ac:dyDescent="0.25">
      <c r="A12" s="46"/>
      <c r="C12" s="110" t="s">
        <v>155</v>
      </c>
      <c r="D12" s="47"/>
      <c r="E12" s="47"/>
      <c r="F12" s="318"/>
      <c r="G12" s="318"/>
      <c r="H12" s="313"/>
      <c r="I12" s="313"/>
      <c r="J12" s="313"/>
      <c r="K12" s="313"/>
      <c r="L12" s="313"/>
      <c r="M12" s="313"/>
      <c r="N12" s="313"/>
      <c r="O12" s="313"/>
      <c r="P12" s="313"/>
      <c r="Q12" s="313"/>
      <c r="R12" s="313"/>
      <c r="S12" s="313"/>
      <c r="T12" s="313"/>
    </row>
    <row r="13" spans="1:28" ht="12.75" customHeight="1" x14ac:dyDescent="0.25">
      <c r="A13" s="46"/>
      <c r="C13" s="110" t="s">
        <v>156</v>
      </c>
      <c r="D13" s="47"/>
      <c r="E13" s="47"/>
      <c r="F13" s="318"/>
      <c r="G13" s="318"/>
      <c r="H13" s="313"/>
      <c r="I13" s="313"/>
      <c r="J13" s="313"/>
      <c r="K13" s="313"/>
      <c r="L13" s="313"/>
      <c r="M13" s="313"/>
      <c r="N13" s="313"/>
      <c r="O13" s="313"/>
      <c r="P13" s="313"/>
      <c r="Q13" s="313"/>
      <c r="R13" s="313"/>
      <c r="S13" s="313"/>
      <c r="T13" s="313"/>
    </row>
    <row r="14" spans="1:28" ht="12.75" customHeight="1" x14ac:dyDescent="0.25">
      <c r="A14" s="46"/>
      <c r="C14" s="110" t="s">
        <v>157</v>
      </c>
      <c r="D14" s="47"/>
      <c r="E14" s="47"/>
      <c r="F14" s="318"/>
      <c r="G14" s="318"/>
      <c r="H14" s="313"/>
      <c r="I14" s="313"/>
      <c r="J14" s="313"/>
      <c r="K14" s="313"/>
      <c r="L14" s="313"/>
      <c r="M14" s="313"/>
      <c r="N14" s="313"/>
      <c r="O14" s="313"/>
      <c r="P14" s="313"/>
      <c r="Q14" s="313"/>
      <c r="R14" s="313"/>
      <c r="S14" s="313"/>
      <c r="T14" s="313"/>
    </row>
    <row r="15" spans="1:28" ht="12.75" customHeight="1" x14ac:dyDescent="0.25">
      <c r="A15" s="46"/>
      <c r="C15" s="110" t="s">
        <v>158</v>
      </c>
      <c r="D15" s="47"/>
      <c r="E15" s="47"/>
      <c r="F15" s="318"/>
      <c r="G15" s="318"/>
      <c r="H15" s="313"/>
      <c r="I15" s="313"/>
      <c r="J15" s="313"/>
      <c r="K15" s="313"/>
      <c r="L15" s="313"/>
      <c r="M15" s="313"/>
      <c r="N15" s="313"/>
      <c r="O15" s="313"/>
      <c r="P15" s="313"/>
      <c r="Q15" s="313"/>
      <c r="R15" s="313"/>
      <c r="S15" s="313"/>
      <c r="T15" s="313"/>
    </row>
    <row r="16" spans="1:28" ht="12.75" customHeight="1" x14ac:dyDescent="0.25">
      <c r="A16" s="46"/>
      <c r="C16" s="110" t="s">
        <v>159</v>
      </c>
      <c r="D16" s="47"/>
      <c r="E16" s="47"/>
      <c r="F16" s="318"/>
      <c r="G16" s="318"/>
      <c r="H16" s="313"/>
      <c r="I16" s="313"/>
      <c r="J16" s="313"/>
      <c r="K16" s="313"/>
      <c r="L16" s="313"/>
      <c r="M16" s="313"/>
      <c r="N16" s="313"/>
      <c r="O16" s="313"/>
      <c r="P16" s="313"/>
      <c r="Q16" s="313"/>
      <c r="R16" s="313"/>
      <c r="S16" s="313"/>
      <c r="T16" s="313"/>
    </row>
    <row r="17" spans="1:20" ht="12.75" customHeight="1" x14ac:dyDescent="0.25">
      <c r="A17" s="46"/>
      <c r="C17" s="110" t="s">
        <v>160</v>
      </c>
      <c r="D17" s="47"/>
      <c r="E17" s="47"/>
      <c r="F17" s="318"/>
      <c r="G17" s="318"/>
      <c r="H17" s="313"/>
      <c r="I17" s="313"/>
      <c r="J17" s="313"/>
      <c r="K17" s="313"/>
      <c r="L17" s="313"/>
      <c r="M17" s="313"/>
      <c r="N17" s="313"/>
      <c r="O17" s="313"/>
      <c r="P17" s="313"/>
      <c r="Q17" s="313"/>
      <c r="R17" s="313"/>
      <c r="S17" s="313"/>
      <c r="T17" s="313"/>
    </row>
    <row r="18" spans="1:20" ht="12.75" customHeight="1" x14ac:dyDescent="0.25">
      <c r="A18" s="46"/>
      <c r="C18" s="110" t="s">
        <v>161</v>
      </c>
      <c r="D18" s="47"/>
      <c r="E18" s="47"/>
      <c r="F18" s="318"/>
      <c r="G18" s="318"/>
      <c r="H18" s="313"/>
      <c r="I18" s="313"/>
      <c r="J18" s="313"/>
      <c r="K18" s="313"/>
      <c r="L18" s="313"/>
      <c r="M18" s="313"/>
      <c r="N18" s="313"/>
      <c r="O18" s="313"/>
      <c r="P18" s="313"/>
      <c r="Q18" s="313"/>
      <c r="R18" s="313"/>
      <c r="S18" s="313"/>
      <c r="T18" s="313"/>
    </row>
    <row r="19" spans="1:20" ht="12.75" customHeight="1" x14ac:dyDescent="0.25">
      <c r="A19" s="46"/>
      <c r="C19" s="110" t="s">
        <v>162</v>
      </c>
      <c r="D19" s="47"/>
      <c r="E19" s="47"/>
      <c r="F19" s="318"/>
      <c r="G19" s="318"/>
      <c r="H19" s="313"/>
      <c r="I19" s="313"/>
      <c r="J19" s="313"/>
      <c r="K19" s="313"/>
      <c r="L19" s="313"/>
      <c r="M19" s="313"/>
      <c r="N19" s="313"/>
      <c r="O19" s="313"/>
      <c r="P19" s="313"/>
      <c r="Q19" s="313"/>
      <c r="R19" s="313"/>
      <c r="S19" s="313"/>
      <c r="T19" s="313"/>
    </row>
    <row r="20" spans="1:20" ht="12.75" customHeight="1" x14ac:dyDescent="0.25">
      <c r="A20" s="46"/>
      <c r="C20" s="110" t="s">
        <v>163</v>
      </c>
      <c r="D20" s="47"/>
      <c r="E20" s="47"/>
      <c r="F20" s="318"/>
      <c r="G20" s="318"/>
      <c r="H20" s="313"/>
      <c r="I20" s="313"/>
      <c r="J20" s="313"/>
      <c r="K20" s="313"/>
      <c r="L20" s="313"/>
      <c r="M20" s="313"/>
      <c r="N20" s="313"/>
      <c r="O20" s="313"/>
      <c r="P20" s="313"/>
      <c r="Q20" s="313"/>
      <c r="R20" s="313"/>
      <c r="S20" s="313"/>
      <c r="T20" s="313"/>
    </row>
    <row r="21" spans="1:20" ht="12.75" customHeight="1" x14ac:dyDescent="0.25">
      <c r="A21" s="46"/>
      <c r="C21" s="110" t="s">
        <v>164</v>
      </c>
      <c r="D21" s="47"/>
      <c r="E21" s="47"/>
      <c r="F21" s="318"/>
      <c r="G21" s="318"/>
      <c r="H21" s="313"/>
      <c r="I21" s="313"/>
      <c r="J21" s="313"/>
      <c r="K21" s="313"/>
      <c r="L21" s="313"/>
      <c r="M21" s="313"/>
      <c r="N21" s="313"/>
      <c r="O21" s="313"/>
      <c r="P21" s="313"/>
      <c r="Q21" s="313"/>
      <c r="R21" s="313"/>
      <c r="S21" s="313"/>
      <c r="T21" s="313"/>
    </row>
    <row r="22" spans="1:20" ht="12.75" customHeight="1" x14ac:dyDescent="0.25">
      <c r="A22" s="46"/>
      <c r="C22" s="110" t="s">
        <v>165</v>
      </c>
      <c r="D22" s="47"/>
      <c r="E22" s="47"/>
      <c r="F22" s="318"/>
      <c r="G22" s="318"/>
      <c r="H22" s="313"/>
      <c r="I22" s="313"/>
      <c r="J22" s="313"/>
      <c r="K22" s="313"/>
      <c r="L22" s="313"/>
      <c r="M22" s="313"/>
      <c r="N22" s="313"/>
      <c r="O22" s="313"/>
      <c r="P22" s="313"/>
      <c r="Q22" s="313"/>
      <c r="R22" s="313"/>
      <c r="S22" s="313"/>
      <c r="T22" s="313"/>
    </row>
    <row r="23" spans="1:20" ht="12.75" customHeight="1" x14ac:dyDescent="0.25">
      <c r="A23" s="46"/>
      <c r="C23" s="111" t="s">
        <v>108</v>
      </c>
      <c r="D23" s="47"/>
      <c r="E23" s="47"/>
      <c r="F23" s="318"/>
      <c r="G23" s="318"/>
      <c r="H23" s="313"/>
      <c r="I23" s="313"/>
      <c r="J23" s="313"/>
      <c r="K23" s="313"/>
      <c r="L23" s="313"/>
      <c r="M23" s="313"/>
      <c r="N23" s="313"/>
      <c r="O23" s="313"/>
      <c r="P23" s="313"/>
      <c r="Q23" s="313"/>
      <c r="R23" s="313"/>
      <c r="S23" s="313"/>
      <c r="T23" s="313"/>
    </row>
    <row r="24" spans="1:20" ht="12.75" customHeight="1" x14ac:dyDescent="0.3">
      <c r="A24" s="46"/>
      <c r="C24" s="96" t="s">
        <v>477</v>
      </c>
      <c r="D24" s="113"/>
      <c r="E24" s="113"/>
      <c r="F24" s="293">
        <f t="shared" ref="F24:H24" si="0">SUM(F9:F23)</f>
        <v>0</v>
      </c>
      <c r="G24" s="293">
        <f t="shared" si="0"/>
        <v>0</v>
      </c>
      <c r="H24" s="293">
        <f t="shared" si="0"/>
        <v>0</v>
      </c>
      <c r="I24" s="293">
        <f>SUM(I9:I23)</f>
        <v>0</v>
      </c>
      <c r="J24" s="293">
        <f>SUM(J9:J23)</f>
        <v>0</v>
      </c>
      <c r="K24" s="293">
        <f>SUM(K9:K23)</f>
        <v>0</v>
      </c>
      <c r="L24" s="293">
        <f t="shared" ref="L24:T24" si="1">SUM(L9:L23)</f>
        <v>0</v>
      </c>
      <c r="M24" s="293">
        <f t="shared" si="1"/>
        <v>0</v>
      </c>
      <c r="N24" s="293">
        <f t="shared" si="1"/>
        <v>0</v>
      </c>
      <c r="O24" s="293">
        <f t="shared" si="1"/>
        <v>0</v>
      </c>
      <c r="P24" s="293">
        <f t="shared" si="1"/>
        <v>0</v>
      </c>
      <c r="Q24" s="293">
        <f t="shared" si="1"/>
        <v>0</v>
      </c>
      <c r="R24" s="293">
        <f t="shared" si="1"/>
        <v>0</v>
      </c>
      <c r="S24" s="293">
        <f t="shared" si="1"/>
        <v>0</v>
      </c>
      <c r="T24" s="293">
        <f t="shared" si="1"/>
        <v>0</v>
      </c>
    </row>
    <row r="25" spans="1:20" ht="12.75" customHeight="1" x14ac:dyDescent="0.25">
      <c r="A25" s="46"/>
      <c r="D25" s="47"/>
      <c r="E25" s="47"/>
      <c r="F25" s="75"/>
      <c r="G25" s="75"/>
      <c r="H25" s="75"/>
      <c r="I25" s="75"/>
      <c r="J25" s="75"/>
      <c r="K25" s="75"/>
      <c r="L25" s="75"/>
      <c r="M25" s="75"/>
      <c r="N25" s="75"/>
      <c r="O25" s="75"/>
      <c r="P25" s="75"/>
      <c r="Q25" s="75"/>
      <c r="R25" s="75"/>
      <c r="S25" s="75"/>
      <c r="T25" s="75"/>
    </row>
    <row r="26" spans="1:20" s="24" customFormat="1" ht="12.75" customHeight="1" x14ac:dyDescent="0.3">
      <c r="C26" s="115" t="s">
        <v>166</v>
      </c>
      <c r="D26" s="115"/>
      <c r="E26" s="115"/>
      <c r="F26" s="56" t="s">
        <v>187</v>
      </c>
      <c r="G26" s="56" t="s">
        <v>188</v>
      </c>
      <c r="H26" s="56" t="s">
        <v>189</v>
      </c>
      <c r="I26" s="56" t="s">
        <v>190</v>
      </c>
      <c r="J26" s="56" t="s">
        <v>191</v>
      </c>
      <c r="K26" s="56" t="s">
        <v>192</v>
      </c>
      <c r="L26" s="56" t="s">
        <v>193</v>
      </c>
      <c r="M26" s="56" t="s">
        <v>194</v>
      </c>
      <c r="N26" s="56" t="s">
        <v>195</v>
      </c>
      <c r="O26" s="56" t="s">
        <v>196</v>
      </c>
      <c r="P26" s="56" t="s">
        <v>197</v>
      </c>
      <c r="Q26" s="56" t="s">
        <v>198</v>
      </c>
      <c r="R26" s="56" t="s">
        <v>199</v>
      </c>
      <c r="S26" s="56" t="s">
        <v>200</v>
      </c>
      <c r="T26" s="56" t="s">
        <v>201</v>
      </c>
    </row>
    <row r="27" spans="1:20" s="24" customFormat="1" ht="12.75" customHeight="1" x14ac:dyDescent="0.25">
      <c r="C27" s="111" t="s">
        <v>167</v>
      </c>
      <c r="D27" s="47"/>
      <c r="E27" s="47"/>
      <c r="F27" s="318"/>
      <c r="G27" s="318"/>
      <c r="H27" s="313"/>
      <c r="I27" s="313"/>
      <c r="J27" s="313"/>
      <c r="K27" s="313"/>
      <c r="L27" s="313"/>
      <c r="M27" s="313"/>
      <c r="N27" s="313"/>
      <c r="O27" s="313"/>
      <c r="P27" s="313"/>
      <c r="Q27" s="313"/>
      <c r="R27" s="313"/>
      <c r="S27" s="313"/>
      <c r="T27" s="313"/>
    </row>
    <row r="28" spans="1:20" s="24" customFormat="1" ht="12.75" customHeight="1" x14ac:dyDescent="0.25">
      <c r="C28" s="111" t="s">
        <v>167</v>
      </c>
      <c r="D28" s="47"/>
      <c r="E28" s="47"/>
      <c r="F28" s="318"/>
      <c r="G28" s="318"/>
      <c r="H28" s="313"/>
      <c r="I28" s="313"/>
      <c r="J28" s="313"/>
      <c r="K28" s="313"/>
      <c r="L28" s="313"/>
      <c r="M28" s="313"/>
      <c r="N28" s="313"/>
      <c r="O28" s="313"/>
      <c r="P28" s="313"/>
      <c r="Q28" s="313"/>
      <c r="R28" s="313"/>
      <c r="S28" s="313"/>
      <c r="T28" s="313"/>
    </row>
    <row r="29" spans="1:20" s="24" customFormat="1" ht="12.75" customHeight="1" x14ac:dyDescent="0.3">
      <c r="C29" s="96" t="s">
        <v>476</v>
      </c>
      <c r="D29" s="113"/>
      <c r="E29" s="113"/>
      <c r="F29" s="293">
        <f t="shared" ref="F29:S29" si="2">SUM(F19:F28)</f>
        <v>0</v>
      </c>
      <c r="G29" s="293">
        <f t="shared" si="2"/>
        <v>0</v>
      </c>
      <c r="H29" s="293">
        <f t="shared" si="2"/>
        <v>0</v>
      </c>
      <c r="I29" s="293">
        <f t="shared" si="2"/>
        <v>0</v>
      </c>
      <c r="J29" s="293">
        <f t="shared" si="2"/>
        <v>0</v>
      </c>
      <c r="K29" s="293">
        <f t="shared" si="2"/>
        <v>0</v>
      </c>
      <c r="L29" s="293">
        <f t="shared" si="2"/>
        <v>0</v>
      </c>
      <c r="M29" s="293">
        <f t="shared" si="2"/>
        <v>0</v>
      </c>
      <c r="N29" s="293">
        <f t="shared" si="2"/>
        <v>0</v>
      </c>
      <c r="O29" s="293">
        <f t="shared" si="2"/>
        <v>0</v>
      </c>
      <c r="P29" s="293">
        <f t="shared" si="2"/>
        <v>0</v>
      </c>
      <c r="Q29" s="293">
        <f t="shared" si="2"/>
        <v>0</v>
      </c>
      <c r="R29" s="293">
        <f t="shared" si="2"/>
        <v>0</v>
      </c>
      <c r="S29" s="293">
        <f t="shared" si="2"/>
        <v>0</v>
      </c>
      <c r="T29" s="293">
        <f t="shared" ref="T29" si="3">SUM(T19:T28)</f>
        <v>0</v>
      </c>
    </row>
    <row r="30" spans="1:20" s="24" customFormat="1" ht="12.75" customHeight="1" x14ac:dyDescent="0.3">
      <c r="C30" s="26"/>
      <c r="D30" s="48"/>
      <c r="E30" s="48"/>
      <c r="F30" s="78"/>
      <c r="G30" s="78"/>
      <c r="H30" s="78"/>
      <c r="I30" s="78"/>
      <c r="J30" s="78"/>
      <c r="K30" s="267"/>
      <c r="L30" s="268"/>
      <c r="M30" s="268"/>
      <c r="N30" s="268"/>
      <c r="O30" s="268"/>
      <c r="P30" s="268"/>
      <c r="Q30" s="268"/>
      <c r="R30" s="268"/>
      <c r="S30" s="268"/>
      <c r="T30" s="268"/>
    </row>
    <row r="31" spans="1:20" ht="12.75" customHeight="1" x14ac:dyDescent="0.3">
      <c r="C31" s="115" t="s">
        <v>168</v>
      </c>
      <c r="D31" s="116"/>
      <c r="E31" s="116"/>
      <c r="F31" s="56" t="s">
        <v>187</v>
      </c>
      <c r="G31" s="56" t="s">
        <v>188</v>
      </c>
      <c r="H31" s="56" t="s">
        <v>189</v>
      </c>
      <c r="I31" s="56" t="s">
        <v>190</v>
      </c>
      <c r="J31" s="56" t="s">
        <v>191</v>
      </c>
      <c r="K31" s="56" t="s">
        <v>192</v>
      </c>
      <c r="L31" s="56" t="s">
        <v>193</v>
      </c>
      <c r="M31" s="56" t="s">
        <v>194</v>
      </c>
      <c r="N31" s="56" t="s">
        <v>195</v>
      </c>
      <c r="O31" s="56" t="s">
        <v>196</v>
      </c>
      <c r="P31" s="56" t="s">
        <v>197</v>
      </c>
      <c r="Q31" s="56" t="s">
        <v>198</v>
      </c>
      <c r="R31" s="56" t="s">
        <v>199</v>
      </c>
      <c r="S31" s="56" t="s">
        <v>200</v>
      </c>
      <c r="T31" s="56" t="s">
        <v>201</v>
      </c>
    </row>
    <row r="32" spans="1:20" ht="12.75" customHeight="1" x14ac:dyDescent="0.3">
      <c r="C32" s="117" t="s">
        <v>169</v>
      </c>
      <c r="D32" s="118"/>
      <c r="E32" s="118"/>
      <c r="F32" s="134"/>
      <c r="G32" s="134"/>
      <c r="H32" s="134"/>
      <c r="I32" s="134"/>
      <c r="J32" s="134"/>
      <c r="K32" s="134"/>
      <c r="L32" s="134"/>
      <c r="M32" s="134"/>
      <c r="N32" s="134"/>
      <c r="O32" s="134"/>
      <c r="P32" s="134"/>
      <c r="Q32" s="134"/>
      <c r="R32" s="134"/>
      <c r="S32" s="134"/>
      <c r="T32" s="134"/>
    </row>
    <row r="33" spans="3:20" ht="12.75" customHeight="1" x14ac:dyDescent="0.25">
      <c r="C33" s="111" t="s">
        <v>108</v>
      </c>
      <c r="D33" s="47"/>
      <c r="E33" s="47"/>
      <c r="F33" s="318"/>
      <c r="G33" s="318"/>
      <c r="H33" s="313"/>
      <c r="I33" s="313"/>
      <c r="J33" s="313"/>
      <c r="K33" s="313"/>
      <c r="L33" s="313"/>
      <c r="M33" s="313"/>
      <c r="N33" s="313"/>
      <c r="O33" s="313"/>
      <c r="P33" s="313"/>
      <c r="Q33" s="313"/>
      <c r="R33" s="313"/>
      <c r="S33" s="313"/>
      <c r="T33" s="313"/>
    </row>
    <row r="34" spans="3:20" ht="12.75" customHeight="1" x14ac:dyDescent="0.3">
      <c r="C34" s="117" t="s">
        <v>170</v>
      </c>
      <c r="D34" s="118"/>
      <c r="E34" s="118"/>
      <c r="F34" s="134"/>
      <c r="G34" s="134"/>
      <c r="H34" s="134"/>
      <c r="I34" s="134"/>
      <c r="J34" s="269"/>
      <c r="K34" s="134"/>
      <c r="L34" s="134"/>
      <c r="M34" s="134"/>
      <c r="N34" s="134"/>
      <c r="O34" s="134"/>
      <c r="P34" s="134"/>
      <c r="Q34" s="134"/>
      <c r="R34" s="134"/>
      <c r="S34" s="134"/>
      <c r="T34" s="134"/>
    </row>
    <row r="35" spans="3:20" ht="12.75" customHeight="1" x14ac:dyDescent="0.25">
      <c r="C35" s="110" t="s">
        <v>171</v>
      </c>
      <c r="D35" s="47"/>
      <c r="F35" s="318"/>
      <c r="G35" s="318"/>
      <c r="H35" s="313"/>
      <c r="I35" s="313"/>
      <c r="J35" s="313"/>
      <c r="K35" s="313"/>
      <c r="L35" s="313"/>
      <c r="M35" s="313"/>
      <c r="N35" s="313"/>
      <c r="O35" s="313"/>
      <c r="P35" s="313"/>
      <c r="Q35" s="313"/>
      <c r="R35" s="313"/>
      <c r="S35" s="313"/>
      <c r="T35" s="313"/>
    </row>
    <row r="36" spans="3:20" ht="12.75" customHeight="1" x14ac:dyDescent="0.25">
      <c r="C36" s="110" t="s">
        <v>172</v>
      </c>
      <c r="D36" s="47"/>
      <c r="F36" s="318"/>
      <c r="G36" s="318"/>
      <c r="H36" s="313"/>
      <c r="I36" s="313"/>
      <c r="J36" s="313"/>
      <c r="K36" s="313"/>
      <c r="L36" s="313"/>
      <c r="M36" s="313"/>
      <c r="N36" s="313"/>
      <c r="O36" s="313"/>
      <c r="P36" s="313"/>
      <c r="Q36" s="313"/>
      <c r="R36" s="313"/>
      <c r="S36" s="313"/>
      <c r="T36" s="313"/>
    </row>
    <row r="37" spans="3:20" ht="12.75" customHeight="1" x14ac:dyDescent="0.25">
      <c r="C37" s="110" t="s">
        <v>173</v>
      </c>
      <c r="D37" s="47"/>
      <c r="F37" s="318"/>
      <c r="G37" s="318"/>
      <c r="H37" s="313"/>
      <c r="I37" s="313"/>
      <c r="J37" s="313"/>
      <c r="K37" s="313"/>
      <c r="L37" s="313"/>
      <c r="M37" s="313"/>
      <c r="N37" s="313"/>
      <c r="O37" s="313"/>
      <c r="P37" s="313"/>
      <c r="Q37" s="313"/>
      <c r="R37" s="313"/>
      <c r="S37" s="313"/>
      <c r="T37" s="313"/>
    </row>
    <row r="38" spans="3:20" ht="12.75" customHeight="1" x14ac:dyDescent="0.25">
      <c r="C38" s="110" t="s">
        <v>174</v>
      </c>
      <c r="D38" s="47"/>
      <c r="F38" s="318"/>
      <c r="G38" s="318"/>
      <c r="H38" s="313"/>
      <c r="I38" s="313"/>
      <c r="J38" s="313"/>
      <c r="K38" s="313"/>
      <c r="L38" s="313"/>
      <c r="M38" s="313"/>
      <c r="N38" s="313"/>
      <c r="O38" s="313"/>
      <c r="P38" s="313"/>
      <c r="Q38" s="313"/>
      <c r="R38" s="313"/>
      <c r="S38" s="313"/>
      <c r="T38" s="313"/>
    </row>
    <row r="39" spans="3:20" ht="12.75" customHeight="1" x14ac:dyDescent="0.25">
      <c r="C39" s="110" t="s">
        <v>175</v>
      </c>
      <c r="D39" s="47"/>
      <c r="F39" s="318"/>
      <c r="G39" s="318"/>
      <c r="H39" s="313"/>
      <c r="I39" s="313"/>
      <c r="J39" s="313"/>
      <c r="K39" s="313"/>
      <c r="L39" s="313"/>
      <c r="M39" s="313"/>
      <c r="N39" s="313"/>
      <c r="O39" s="313"/>
      <c r="P39" s="313"/>
      <c r="Q39" s="313"/>
      <c r="R39" s="313"/>
      <c r="S39" s="313"/>
      <c r="T39" s="313"/>
    </row>
    <row r="40" spans="3:20" ht="12.75" customHeight="1" x14ac:dyDescent="0.25">
      <c r="C40" s="111" t="s">
        <v>108</v>
      </c>
      <c r="D40" s="47"/>
      <c r="F40" s="318"/>
      <c r="G40" s="318"/>
      <c r="H40" s="313"/>
      <c r="I40" s="313"/>
      <c r="J40" s="313"/>
      <c r="K40" s="313"/>
      <c r="L40" s="313"/>
      <c r="M40" s="313"/>
      <c r="N40" s="313"/>
      <c r="O40" s="313"/>
      <c r="P40" s="313"/>
      <c r="Q40" s="313"/>
      <c r="R40" s="313"/>
      <c r="S40" s="313"/>
      <c r="T40" s="313"/>
    </row>
    <row r="41" spans="3:20" s="24" customFormat="1" ht="12.75" customHeight="1" x14ac:dyDescent="0.3">
      <c r="C41" s="96" t="s">
        <v>475</v>
      </c>
      <c r="D41" s="113"/>
      <c r="E41" s="113"/>
      <c r="F41" s="293">
        <f>SUM(F33:F40)</f>
        <v>0</v>
      </c>
      <c r="G41" s="293">
        <f t="shared" ref="G41:T41" si="4">SUM(G33:G40)</f>
        <v>0</v>
      </c>
      <c r="H41" s="293">
        <f t="shared" si="4"/>
        <v>0</v>
      </c>
      <c r="I41" s="293">
        <f t="shared" si="4"/>
        <v>0</v>
      </c>
      <c r="J41" s="293">
        <f t="shared" si="4"/>
        <v>0</v>
      </c>
      <c r="K41" s="293">
        <f t="shared" si="4"/>
        <v>0</v>
      </c>
      <c r="L41" s="293">
        <f t="shared" si="4"/>
        <v>0</v>
      </c>
      <c r="M41" s="293">
        <f t="shared" si="4"/>
        <v>0</v>
      </c>
      <c r="N41" s="293">
        <f t="shared" si="4"/>
        <v>0</v>
      </c>
      <c r="O41" s="293">
        <f t="shared" si="4"/>
        <v>0</v>
      </c>
      <c r="P41" s="293">
        <f t="shared" si="4"/>
        <v>0</v>
      </c>
      <c r="Q41" s="293">
        <f t="shared" si="4"/>
        <v>0</v>
      </c>
      <c r="R41" s="293">
        <f t="shared" si="4"/>
        <v>0</v>
      </c>
      <c r="S41" s="293">
        <f t="shared" si="4"/>
        <v>0</v>
      </c>
      <c r="T41" s="293">
        <f t="shared" si="4"/>
        <v>0</v>
      </c>
    </row>
    <row r="42" spans="3:20" ht="12.75" customHeight="1" x14ac:dyDescent="0.25">
      <c r="D42" s="47"/>
      <c r="F42" s="285"/>
      <c r="G42" s="285"/>
      <c r="H42" s="285"/>
      <c r="I42" s="285"/>
      <c r="J42" s="285"/>
      <c r="K42" s="285"/>
      <c r="L42" s="285"/>
      <c r="M42" s="285"/>
      <c r="N42" s="285"/>
      <c r="O42" s="285"/>
      <c r="P42" s="285"/>
      <c r="Q42" s="285"/>
      <c r="R42" s="285"/>
      <c r="S42" s="285"/>
      <c r="T42" s="285"/>
    </row>
    <row r="43" spans="3:20" ht="12.75" customHeight="1" x14ac:dyDescent="0.3">
      <c r="C43" s="94" t="s">
        <v>176</v>
      </c>
      <c r="D43" s="112"/>
      <c r="E43" s="112"/>
      <c r="F43" s="294">
        <f>F41+F24+F29</f>
        <v>0</v>
      </c>
      <c r="G43" s="294">
        <f t="shared" ref="G43:P43" si="5">G41+G24+G29</f>
        <v>0</v>
      </c>
      <c r="H43" s="294">
        <f t="shared" si="5"/>
        <v>0</v>
      </c>
      <c r="I43" s="294">
        <f t="shared" si="5"/>
        <v>0</v>
      </c>
      <c r="J43" s="294">
        <f t="shared" si="5"/>
        <v>0</v>
      </c>
      <c r="K43" s="294">
        <f t="shared" si="5"/>
        <v>0</v>
      </c>
      <c r="L43" s="294">
        <f t="shared" si="5"/>
        <v>0</v>
      </c>
      <c r="M43" s="294">
        <f t="shared" si="5"/>
        <v>0</v>
      </c>
      <c r="N43" s="294">
        <f t="shared" si="5"/>
        <v>0</v>
      </c>
      <c r="O43" s="294">
        <f t="shared" si="5"/>
        <v>0</v>
      </c>
      <c r="P43" s="294">
        <f t="shared" si="5"/>
        <v>0</v>
      </c>
      <c r="Q43" s="294">
        <f t="shared" ref="Q43:T43" si="6">Q41+Q24+Q29</f>
        <v>0</v>
      </c>
      <c r="R43" s="294">
        <f t="shared" si="6"/>
        <v>0</v>
      </c>
      <c r="S43" s="294">
        <f t="shared" si="6"/>
        <v>0</v>
      </c>
      <c r="T43" s="294">
        <f t="shared" si="6"/>
        <v>0</v>
      </c>
    </row>
  </sheetData>
  <phoneticPr fontId="47" type="noConversion"/>
  <dataValidations count="1">
    <dataValidation type="list" allowBlank="1" showInputMessage="1" showErrorMessage="1" sqref="K30" xr:uid="{91C81E61-F0C2-4685-8D29-4762A090BA7F}">
      <formula1>"Yes,No"</formula1>
    </dataValidation>
  </dataValidations>
  <hyperlinks>
    <hyperlink ref="G2" location="'0_Control'!A1" display="Return to Contents Page" xr:uid="{3B905A1E-6791-4EFA-A3C5-EA7A4D218891}"/>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D87E1250-EA16-4280-9A13-212CF51E1313}">
            <xm:f>COLUMNS($G1048562:G1048562) &lt;= '2_Capital Cost of Project'!$D$9</xm:f>
            <x14:dxf>
              <fill>
                <patternFill patternType="lightDown">
                  <bgColor theme="0"/>
                </patternFill>
              </fill>
            </x14:dxf>
          </x14:cfRule>
          <xm:sqref>F9:T23 F27:T28 F33:T33 F35:T40</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I22"/>
  <sheetViews>
    <sheetView showGridLines="0" zoomScale="130" zoomScaleNormal="130" workbookViewId="0">
      <selection activeCell="F11" sqref="F11"/>
    </sheetView>
  </sheetViews>
  <sheetFormatPr defaultColWidth="0" defaultRowHeight="12.75" customHeight="1" zeroHeight="1" x14ac:dyDescent="0.3"/>
  <cols>
    <col min="1" max="2" width="3.26953125" style="19" customWidth="1"/>
    <col min="3" max="3" width="46.26953125" style="19" customWidth="1"/>
    <col min="4" max="4" width="13.81640625" style="19" customWidth="1"/>
    <col min="5" max="5" width="9.1796875" style="19" customWidth="1"/>
    <col min="6" max="6" width="23" style="19" bestFit="1" customWidth="1"/>
    <col min="7" max="7" width="13.54296875" style="19" customWidth="1"/>
    <col min="8" max="9" width="9.1796875" style="19" customWidth="1"/>
    <col min="10" max="10" width="9.1796875" style="19" hidden="1" customWidth="1"/>
    <col min="11" max="16384" width="9.1796875" style="19" hidden="1"/>
  </cols>
  <sheetData>
    <row r="1" spans="1:9" customFormat="1" ht="12.5" x14ac:dyDescent="0.25"/>
    <row r="2" spans="1:9" customFormat="1" ht="23" x14ac:dyDescent="0.5">
      <c r="C2" s="43" t="s">
        <v>77</v>
      </c>
    </row>
    <row r="3" spans="1:9" customFormat="1" ht="12.5" x14ac:dyDescent="0.25"/>
    <row r="4" spans="1:9" customFormat="1" ht="12.5" x14ac:dyDescent="0.25"/>
    <row r="5" spans="1:9" ht="16" thickBot="1" x14ac:dyDescent="0.4">
      <c r="A5"/>
      <c r="B5"/>
      <c r="C5" s="32" t="s">
        <v>78</v>
      </c>
      <c r="D5" s="32" t="s">
        <v>79</v>
      </c>
      <c r="E5" s="32"/>
      <c r="F5" s="32" t="s">
        <v>80</v>
      </c>
      <c r="G5" s="32"/>
      <c r="H5"/>
      <c r="I5"/>
    </row>
    <row r="6" spans="1:9" ht="13" x14ac:dyDescent="0.3">
      <c r="A6"/>
      <c r="B6"/>
      <c r="C6"/>
      <c r="D6"/>
      <c r="E6"/>
      <c r="F6"/>
      <c r="G6"/>
      <c r="H6"/>
      <c r="I6"/>
    </row>
    <row r="7" spans="1:9" ht="18" x14ac:dyDescent="0.4">
      <c r="A7"/>
      <c r="B7"/>
      <c r="C7" s="42" t="s">
        <v>39</v>
      </c>
      <c r="D7"/>
      <c r="E7"/>
      <c r="F7"/>
      <c r="G7"/>
      <c r="H7"/>
      <c r="I7"/>
    </row>
    <row r="8" spans="1:9" ht="13" x14ac:dyDescent="0.3">
      <c r="A8"/>
      <c r="B8"/>
      <c r="C8" t="s">
        <v>40</v>
      </c>
      <c r="D8" s="9" t="s">
        <v>41</v>
      </c>
      <c r="E8"/>
      <c r="F8" s="29" t="s">
        <v>86</v>
      </c>
      <c r="G8"/>
      <c r="H8"/>
      <c r="I8"/>
    </row>
    <row r="9" spans="1:9" ht="13" x14ac:dyDescent="0.3">
      <c r="A9"/>
      <c r="B9"/>
      <c r="C9" t="s">
        <v>42</v>
      </c>
      <c r="D9" s="9" t="s">
        <v>41</v>
      </c>
      <c r="E9"/>
      <c r="F9" s="29" t="s">
        <v>87</v>
      </c>
      <c r="G9"/>
      <c r="H9"/>
      <c r="I9"/>
    </row>
    <row r="10" spans="1:9" ht="13" x14ac:dyDescent="0.3">
      <c r="A10"/>
      <c r="B10"/>
      <c r="C10" t="s">
        <v>43</v>
      </c>
      <c r="D10" s="9" t="s">
        <v>41</v>
      </c>
      <c r="E10"/>
      <c r="F10" s="29" t="s">
        <v>88</v>
      </c>
      <c r="G10"/>
      <c r="H10"/>
      <c r="I10"/>
    </row>
    <row r="11" spans="1:9" ht="13" x14ac:dyDescent="0.3">
      <c r="A11"/>
      <c r="B11"/>
      <c r="C11" t="s">
        <v>84</v>
      </c>
      <c r="D11" s="9" t="s">
        <v>84</v>
      </c>
      <c r="E11"/>
      <c r="F11" s="37" t="s">
        <v>85</v>
      </c>
      <c r="G11"/>
      <c r="H11"/>
      <c r="I11"/>
    </row>
    <row r="12" spans="1:9" ht="13" x14ac:dyDescent="0.3">
      <c r="A12"/>
      <c r="B12"/>
      <c r="C12"/>
      <c r="D12" s="9"/>
      <c r="E12"/>
      <c r="F12"/>
      <c r="G12"/>
      <c r="H12"/>
      <c r="I12"/>
    </row>
    <row r="13" spans="1:9" ht="18" x14ac:dyDescent="0.4">
      <c r="A13"/>
      <c r="B13"/>
      <c r="C13" s="42" t="s">
        <v>44</v>
      </c>
      <c r="D13" s="9"/>
      <c r="E13"/>
      <c r="F13"/>
      <c r="G13"/>
      <c r="H13"/>
      <c r="I13"/>
    </row>
    <row r="14" spans="1:9" ht="13" x14ac:dyDescent="0.3">
      <c r="A14"/>
      <c r="B14"/>
      <c r="C14" t="s">
        <v>45</v>
      </c>
      <c r="D14" s="9" t="s">
        <v>83</v>
      </c>
      <c r="E14"/>
      <c r="F14" s="29">
        <v>365</v>
      </c>
      <c r="G14" s="9" t="s">
        <v>46</v>
      </c>
      <c r="H14"/>
      <c r="I14"/>
    </row>
    <row r="15" spans="1:9" ht="13" x14ac:dyDescent="0.3">
      <c r="A15"/>
      <c r="B15"/>
      <c r="C15" t="s">
        <v>47</v>
      </c>
      <c r="D15" s="9" t="s">
        <v>83</v>
      </c>
      <c r="E15"/>
      <c r="F15" s="29">
        <v>12</v>
      </c>
      <c r="G15" s="9" t="s">
        <v>48</v>
      </c>
      <c r="H15"/>
      <c r="I15"/>
    </row>
    <row r="16" spans="1:9" ht="13" x14ac:dyDescent="0.3">
      <c r="A16"/>
      <c r="B16"/>
      <c r="C16" t="s">
        <v>49</v>
      </c>
      <c r="D16" s="9" t="s">
        <v>83</v>
      </c>
      <c r="E16"/>
      <c r="F16" s="29">
        <v>4</v>
      </c>
      <c r="G16" s="9" t="s">
        <v>50</v>
      </c>
      <c r="H16"/>
      <c r="I16"/>
    </row>
    <row r="17" spans="1:9" ht="13" x14ac:dyDescent="0.3">
      <c r="A17"/>
      <c r="B17"/>
      <c r="C17" t="s">
        <v>51</v>
      </c>
      <c r="D17" s="9" t="s">
        <v>83</v>
      </c>
      <c r="E17"/>
      <c r="F17" s="29">
        <v>3</v>
      </c>
      <c r="G17" s="9" t="s">
        <v>52</v>
      </c>
      <c r="H17"/>
      <c r="I17"/>
    </row>
    <row r="18" spans="1:9" ht="13" x14ac:dyDescent="0.3">
      <c r="A18"/>
      <c r="B18"/>
      <c r="C18"/>
      <c r="D18" s="9"/>
      <c r="E18"/>
      <c r="F18"/>
      <c r="G18" s="9"/>
      <c r="H18"/>
      <c r="I18"/>
    </row>
    <row r="19" spans="1:9" ht="13" x14ac:dyDescent="0.3">
      <c r="A19"/>
      <c r="B19"/>
      <c r="C19" t="s">
        <v>53</v>
      </c>
      <c r="D19" s="9" t="s">
        <v>83</v>
      </c>
      <c r="E19"/>
      <c r="F19" s="29">
        <v>1000</v>
      </c>
      <c r="G19" s="9" t="s">
        <v>53</v>
      </c>
      <c r="H19"/>
      <c r="I19"/>
    </row>
    <row r="20" spans="1:9" ht="13" x14ac:dyDescent="0.3">
      <c r="A20"/>
      <c r="B20"/>
      <c r="C20" t="s">
        <v>54</v>
      </c>
      <c r="D20" s="9" t="s">
        <v>83</v>
      </c>
      <c r="E20"/>
      <c r="F20" s="29">
        <v>1000000</v>
      </c>
      <c r="G20" s="9" t="s">
        <v>54</v>
      </c>
      <c r="H20"/>
      <c r="I20"/>
    </row>
    <row r="21" spans="1:9" ht="13" x14ac:dyDescent="0.3">
      <c r="A21"/>
      <c r="B21"/>
      <c r="C21" t="s">
        <v>55</v>
      </c>
      <c r="D21" s="9" t="s">
        <v>83</v>
      </c>
      <c r="E21"/>
      <c r="F21" s="29">
        <v>9.9999999999999995E-8</v>
      </c>
      <c r="G21" s="9" t="s">
        <v>56</v>
      </c>
      <c r="H21"/>
      <c r="I21"/>
    </row>
    <row r="22" spans="1:9" ht="13" x14ac:dyDescent="0.3"/>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P93"/>
  <sheetViews>
    <sheetView showGridLines="0" topLeftCell="A39" zoomScale="85" zoomScaleNormal="85" workbookViewId="0">
      <selection activeCell="G59" sqref="G59"/>
    </sheetView>
  </sheetViews>
  <sheetFormatPr defaultColWidth="0" defaultRowHeight="0" customHeight="1" zeroHeight="1" x14ac:dyDescent="0.25"/>
  <cols>
    <col min="1" max="2" width="3.26953125" style="24" customWidth="1"/>
    <col min="3" max="3" width="16" style="24" customWidth="1"/>
    <col min="4" max="4" width="3.54296875" style="24" customWidth="1"/>
    <col min="5" max="5" width="23.7265625" style="24" bestFit="1" customWidth="1"/>
    <col min="6" max="6" width="3.54296875" style="24" customWidth="1"/>
    <col min="7" max="7" width="17.26953125" style="24" customWidth="1"/>
    <col min="8" max="8" width="9.1796875" style="24" customWidth="1"/>
    <col min="9" max="9" width="11.26953125" style="24" customWidth="1"/>
    <col min="10" max="16" width="9.1796875" style="24" customWidth="1"/>
    <col min="17" max="16384" width="9.1796875" hidden="1"/>
  </cols>
  <sheetData>
    <row r="1" spans="1:16" ht="12.5" x14ac:dyDescent="0.25">
      <c r="A1"/>
      <c r="B1"/>
      <c r="C1"/>
      <c r="D1"/>
      <c r="E1"/>
      <c r="F1"/>
      <c r="G1"/>
      <c r="H1"/>
      <c r="I1"/>
      <c r="J1"/>
      <c r="K1"/>
      <c r="L1"/>
      <c r="M1"/>
      <c r="N1"/>
      <c r="O1"/>
      <c r="P1"/>
    </row>
    <row r="2" spans="1:16" ht="23" x14ac:dyDescent="0.5">
      <c r="A2"/>
      <c r="B2"/>
      <c r="C2" s="43" t="s">
        <v>68</v>
      </c>
      <c r="D2"/>
      <c r="E2"/>
      <c r="F2"/>
      <c r="G2"/>
      <c r="H2"/>
      <c r="I2"/>
      <c r="J2"/>
      <c r="K2"/>
      <c r="L2"/>
      <c r="M2"/>
      <c r="N2"/>
      <c r="O2"/>
      <c r="P2"/>
    </row>
    <row r="3" spans="1:16" ht="15" customHeight="1" x14ac:dyDescent="0.25">
      <c r="A3"/>
      <c r="B3"/>
      <c r="C3"/>
      <c r="D3"/>
      <c r="E3"/>
      <c r="F3"/>
      <c r="G3"/>
      <c r="H3"/>
      <c r="I3"/>
      <c r="J3"/>
      <c r="K3"/>
      <c r="L3"/>
      <c r="M3"/>
      <c r="N3"/>
      <c r="O3"/>
      <c r="P3"/>
    </row>
    <row r="4" spans="1:16" ht="12.75" customHeight="1" x14ac:dyDescent="0.25">
      <c r="A4"/>
      <c r="B4"/>
      <c r="C4"/>
      <c r="D4"/>
      <c r="E4"/>
      <c r="F4"/>
      <c r="G4"/>
      <c r="H4"/>
      <c r="I4"/>
    </row>
    <row r="5" spans="1:16" ht="12.75" customHeight="1" x14ac:dyDescent="0.25">
      <c r="A5"/>
      <c r="B5"/>
      <c r="C5"/>
      <c r="D5"/>
      <c r="E5"/>
      <c r="F5"/>
      <c r="G5"/>
      <c r="H5"/>
      <c r="I5"/>
    </row>
    <row r="6" spans="1:16" ht="16" thickBot="1" x14ac:dyDescent="0.4">
      <c r="A6"/>
      <c r="B6"/>
      <c r="C6" s="32" t="s">
        <v>0</v>
      </c>
      <c r="D6" s="32"/>
      <c r="E6" s="32" t="s">
        <v>1</v>
      </c>
      <c r="F6" s="32"/>
      <c r="G6" s="32" t="s">
        <v>2</v>
      </c>
      <c r="H6" s="32"/>
      <c r="I6" s="32"/>
      <c r="J6" s="32"/>
      <c r="K6" s="32"/>
      <c r="L6" s="32"/>
      <c r="M6" s="32"/>
      <c r="N6" s="32"/>
      <c r="O6" s="32"/>
      <c r="P6" s="32"/>
    </row>
    <row r="7" spans="1:16" ht="12.5" x14ac:dyDescent="0.25">
      <c r="A7"/>
      <c r="B7"/>
      <c r="C7"/>
      <c r="D7"/>
      <c r="E7"/>
      <c r="F7"/>
      <c r="G7"/>
      <c r="H7"/>
      <c r="I7"/>
      <c r="J7"/>
      <c r="K7"/>
      <c r="L7"/>
      <c r="M7"/>
      <c r="N7"/>
      <c r="O7"/>
      <c r="P7"/>
    </row>
    <row r="8" spans="1:16" ht="20" x14ac:dyDescent="0.4">
      <c r="A8"/>
      <c r="B8"/>
      <c r="C8" t="s">
        <v>30</v>
      </c>
      <c r="D8"/>
      <c r="E8" s="40" t="s">
        <v>30</v>
      </c>
      <c r="F8"/>
      <c r="G8" s="9" t="s">
        <v>60</v>
      </c>
      <c r="H8"/>
      <c r="I8"/>
      <c r="J8"/>
      <c r="K8"/>
      <c r="L8"/>
      <c r="M8"/>
      <c r="N8"/>
      <c r="O8"/>
      <c r="P8"/>
    </row>
    <row r="9" spans="1:16" ht="13" x14ac:dyDescent="0.3">
      <c r="A9"/>
      <c r="B9"/>
      <c r="C9"/>
      <c r="D9"/>
      <c r="E9"/>
      <c r="F9"/>
      <c r="G9" s="9"/>
      <c r="H9"/>
      <c r="I9"/>
      <c r="J9"/>
      <c r="K9"/>
      <c r="L9"/>
      <c r="M9"/>
      <c r="N9"/>
      <c r="O9"/>
      <c r="P9"/>
    </row>
    <row r="10" spans="1:16" ht="15.5" x14ac:dyDescent="0.35">
      <c r="A10"/>
      <c r="B10"/>
      <c r="C10" t="s">
        <v>31</v>
      </c>
      <c r="D10"/>
      <c r="E10" s="41" t="s">
        <v>31</v>
      </c>
      <c r="F10"/>
      <c r="G10" s="9" t="s">
        <v>61</v>
      </c>
      <c r="H10"/>
      <c r="I10"/>
      <c r="J10"/>
      <c r="K10"/>
      <c r="L10"/>
      <c r="M10"/>
      <c r="N10"/>
      <c r="O10"/>
      <c r="P10"/>
    </row>
    <row r="11" spans="1:16" ht="13" x14ac:dyDescent="0.3">
      <c r="A11"/>
      <c r="B11"/>
      <c r="C11"/>
      <c r="D11"/>
      <c r="E11"/>
      <c r="F11"/>
      <c r="G11" s="9"/>
      <c r="H11"/>
      <c r="I11"/>
      <c r="J11"/>
      <c r="K11"/>
      <c r="L11"/>
      <c r="M11"/>
      <c r="N11"/>
      <c r="O11"/>
      <c r="P11"/>
    </row>
    <row r="12" spans="1:16" ht="15.5" x14ac:dyDescent="0.35">
      <c r="A12"/>
      <c r="B12"/>
      <c r="C12" t="s">
        <v>32</v>
      </c>
      <c r="D12"/>
      <c r="E12" s="38" t="s">
        <v>32</v>
      </c>
      <c r="F12"/>
      <c r="G12" s="9" t="s">
        <v>62</v>
      </c>
      <c r="H12"/>
      <c r="I12"/>
      <c r="J12"/>
      <c r="K12"/>
      <c r="L12"/>
      <c r="M12"/>
      <c r="N12"/>
      <c r="O12"/>
      <c r="P12"/>
    </row>
    <row r="13" spans="1:16" ht="12.75" customHeight="1" x14ac:dyDescent="0.25">
      <c r="A13"/>
      <c r="B13"/>
      <c r="H13"/>
      <c r="I13"/>
      <c r="J13"/>
      <c r="K13"/>
      <c r="L13"/>
      <c r="M13"/>
      <c r="N13"/>
      <c r="O13"/>
      <c r="P13"/>
    </row>
    <row r="14" spans="1:16" ht="23" thickBot="1" x14ac:dyDescent="0.5">
      <c r="A14"/>
      <c r="B14"/>
      <c r="C14" t="s">
        <v>67</v>
      </c>
      <c r="D14"/>
      <c r="E14" s="25" t="s">
        <v>67</v>
      </c>
      <c r="F14"/>
      <c r="G14" s="9" t="s">
        <v>63</v>
      </c>
      <c r="H14"/>
      <c r="I14"/>
      <c r="J14"/>
      <c r="K14"/>
      <c r="L14"/>
      <c r="M14"/>
      <c r="N14"/>
      <c r="O14"/>
      <c r="P14"/>
    </row>
    <row r="15" spans="1:16" ht="13" x14ac:dyDescent="0.3">
      <c r="A15"/>
      <c r="B15"/>
      <c r="C15"/>
      <c r="D15"/>
      <c r="E15"/>
      <c r="F15"/>
      <c r="G15" s="9"/>
      <c r="H15"/>
      <c r="I15"/>
      <c r="J15"/>
      <c r="K15"/>
      <c r="L15"/>
      <c r="M15"/>
      <c r="N15"/>
      <c r="O15"/>
      <c r="P15"/>
    </row>
    <row r="16" spans="1:16" ht="18" x14ac:dyDescent="0.4">
      <c r="A16"/>
      <c r="B16"/>
      <c r="C16" t="s">
        <v>3</v>
      </c>
      <c r="D16"/>
      <c r="E16" s="42" t="s">
        <v>3</v>
      </c>
      <c r="F16"/>
      <c r="G16" s="9" t="s">
        <v>57</v>
      </c>
      <c r="H16"/>
      <c r="I16"/>
      <c r="J16"/>
      <c r="K16"/>
      <c r="L16"/>
      <c r="M16"/>
      <c r="N16"/>
      <c r="O16"/>
      <c r="P16"/>
    </row>
    <row r="17" spans="3:7" customFormat="1" ht="13" x14ac:dyDescent="0.3">
      <c r="G17" s="9"/>
    </row>
    <row r="18" spans="3:7" customFormat="1" ht="12.75" customHeight="1" x14ac:dyDescent="0.35">
      <c r="C18" t="s">
        <v>4</v>
      </c>
      <c r="E18" s="14" t="s">
        <v>4</v>
      </c>
      <c r="G18" s="9" t="s">
        <v>58</v>
      </c>
    </row>
    <row r="19" spans="3:7" customFormat="1" ht="13" x14ac:dyDescent="0.3">
      <c r="G19" s="9"/>
    </row>
    <row r="20" spans="3:7" customFormat="1" ht="12.75" customHeight="1" x14ac:dyDescent="0.3">
      <c r="C20" t="s">
        <v>5</v>
      </c>
      <c r="E20" s="4" t="s">
        <v>5</v>
      </c>
      <c r="G20" s="9" t="s">
        <v>59</v>
      </c>
    </row>
    <row r="21" spans="3:7" customFormat="1" ht="12.75" customHeight="1" x14ac:dyDescent="0.25"/>
    <row r="22" spans="3:7" customFormat="1" ht="13" x14ac:dyDescent="0.3">
      <c r="C22" t="s">
        <v>24</v>
      </c>
      <c r="E22" s="11" t="s">
        <v>64</v>
      </c>
      <c r="G22" s="9" t="s">
        <v>25</v>
      </c>
    </row>
    <row r="23" spans="3:7" customFormat="1" ht="12.75" customHeight="1" x14ac:dyDescent="0.3">
      <c r="G23" s="9"/>
    </row>
    <row r="24" spans="3:7" customFormat="1" ht="13" x14ac:dyDescent="0.3">
      <c r="C24" t="s">
        <v>6</v>
      </c>
      <c r="E24" s="5">
        <v>100</v>
      </c>
      <c r="G24" s="9" t="s">
        <v>7</v>
      </c>
    </row>
    <row r="25" spans="3:7" customFormat="1" ht="13" x14ac:dyDescent="0.3">
      <c r="G25" s="9"/>
    </row>
    <row r="26" spans="3:7" customFormat="1" ht="13" x14ac:dyDescent="0.3">
      <c r="C26" t="s">
        <v>13</v>
      </c>
      <c r="E26" s="44">
        <v>100</v>
      </c>
      <c r="G26" s="9" t="s">
        <v>14</v>
      </c>
    </row>
    <row r="27" spans="3:7" customFormat="1" ht="13" x14ac:dyDescent="0.3">
      <c r="G27" s="9"/>
    </row>
    <row r="28" spans="3:7" customFormat="1" ht="13" x14ac:dyDescent="0.3">
      <c r="C28" t="s">
        <v>11</v>
      </c>
      <c r="E28" s="6">
        <v>100</v>
      </c>
      <c r="G28" s="9" t="s">
        <v>12</v>
      </c>
    </row>
    <row r="29" spans="3:7" customFormat="1" ht="13" x14ac:dyDescent="0.3">
      <c r="G29" s="9"/>
    </row>
    <row r="30" spans="3:7" customFormat="1" ht="12.75" customHeight="1" x14ac:dyDescent="0.3">
      <c r="C30" t="s">
        <v>8</v>
      </c>
      <c r="E30" s="30">
        <v>100</v>
      </c>
      <c r="G30" s="9" t="s">
        <v>33</v>
      </c>
    </row>
    <row r="31" spans="3:7" customFormat="1" ht="12.75" customHeight="1" x14ac:dyDescent="0.3">
      <c r="G31" s="9"/>
    </row>
    <row r="32" spans="3:7" customFormat="1" ht="12.75" customHeight="1" x14ac:dyDescent="0.3">
      <c r="C32" t="s">
        <v>9</v>
      </c>
      <c r="E32" s="15"/>
      <c r="G32" s="9" t="s">
        <v>10</v>
      </c>
    </row>
    <row r="33" spans="3:10" customFormat="1" ht="12.75" customHeight="1" x14ac:dyDescent="0.3">
      <c r="G33" s="9"/>
    </row>
    <row r="34" spans="3:10" customFormat="1" ht="12.75" customHeight="1" x14ac:dyDescent="0.3">
      <c r="C34" t="s">
        <v>34</v>
      </c>
      <c r="E34" s="16">
        <v>0</v>
      </c>
      <c r="G34" s="9" t="s">
        <v>38</v>
      </c>
    </row>
    <row r="35" spans="3:10" customFormat="1" ht="12.75" customHeight="1" x14ac:dyDescent="0.3">
      <c r="G35" s="9"/>
    </row>
    <row r="36" spans="3:10" customFormat="1" ht="12.75" customHeight="1" x14ac:dyDescent="0.3">
      <c r="C36" t="s">
        <v>26</v>
      </c>
      <c r="E36" s="12">
        <v>0</v>
      </c>
      <c r="G36" s="9" t="s">
        <v>27</v>
      </c>
    </row>
    <row r="37" spans="3:10" customFormat="1" ht="12.75" customHeight="1" x14ac:dyDescent="0.3">
      <c r="G37" s="9"/>
    </row>
    <row r="38" spans="3:10" customFormat="1" ht="13" x14ac:dyDescent="0.3">
      <c r="C38" t="s">
        <v>35</v>
      </c>
      <c r="E38" s="17">
        <v>100</v>
      </c>
      <c r="G38" s="9" t="s">
        <v>37</v>
      </c>
    </row>
    <row r="39" spans="3:10" customFormat="1" ht="13" x14ac:dyDescent="0.3">
      <c r="G39" s="9"/>
    </row>
    <row r="40" spans="3:10" customFormat="1" ht="13" x14ac:dyDescent="0.3">
      <c r="C40" t="s">
        <v>22</v>
      </c>
      <c r="E40" s="10">
        <v>100</v>
      </c>
      <c r="G40" s="9" t="s">
        <v>23</v>
      </c>
    </row>
    <row r="41" spans="3:10" customFormat="1" ht="13" x14ac:dyDescent="0.3">
      <c r="G41" s="9"/>
    </row>
    <row r="42" spans="3:10" customFormat="1" ht="12.75" customHeight="1" x14ac:dyDescent="0.3">
      <c r="C42" t="s">
        <v>19</v>
      </c>
      <c r="E42" s="9" t="s">
        <v>20</v>
      </c>
      <c r="G42" s="9" t="s">
        <v>21</v>
      </c>
    </row>
    <row r="43" spans="3:10" customFormat="1" ht="13" x14ac:dyDescent="0.3">
      <c r="G43" s="9"/>
    </row>
    <row r="44" spans="3:10" customFormat="1" ht="13" x14ac:dyDescent="0.3">
      <c r="C44" t="s">
        <v>36</v>
      </c>
      <c r="E44" s="18">
        <v>100</v>
      </c>
      <c r="G44" s="9" t="s">
        <v>65</v>
      </c>
      <c r="J44" s="31"/>
    </row>
    <row r="45" spans="3:10" customFormat="1" ht="13" x14ac:dyDescent="0.3">
      <c r="G45" s="9"/>
    </row>
    <row r="46" spans="3:10" customFormat="1" ht="12.75" customHeight="1" x14ac:dyDescent="0.3">
      <c r="C46" t="s">
        <v>15</v>
      </c>
      <c r="E46" s="7">
        <v>100</v>
      </c>
      <c r="G46" s="9" t="s">
        <v>16</v>
      </c>
    </row>
    <row r="47" spans="3:10" customFormat="1" ht="12.75" customHeight="1" x14ac:dyDescent="0.3">
      <c r="G47" s="9"/>
    </row>
    <row r="48" spans="3:10" customFormat="1" ht="12.75" customHeight="1" x14ac:dyDescent="0.3">
      <c r="C48" t="s">
        <v>17</v>
      </c>
      <c r="E48" s="8">
        <v>100</v>
      </c>
      <c r="G48" s="9" t="s">
        <v>18</v>
      </c>
    </row>
    <row r="49" spans="1:16" ht="13" x14ac:dyDescent="0.3">
      <c r="A49"/>
      <c r="B49"/>
      <c r="C49"/>
      <c r="D49"/>
      <c r="E49"/>
      <c r="F49"/>
      <c r="G49" s="9"/>
      <c r="H49"/>
      <c r="I49"/>
      <c r="J49"/>
      <c r="K49"/>
      <c r="L49"/>
      <c r="M49"/>
      <c r="N49"/>
      <c r="O49"/>
      <c r="P49"/>
    </row>
    <row r="50" spans="1:16" ht="13.5" thickBot="1" x14ac:dyDescent="0.35">
      <c r="A50"/>
      <c r="B50"/>
      <c r="C50" t="s">
        <v>28</v>
      </c>
      <c r="D50"/>
      <c r="E50" s="13">
        <v>100</v>
      </c>
      <c r="F50"/>
      <c r="G50" s="9" t="s">
        <v>29</v>
      </c>
      <c r="H50"/>
      <c r="I50"/>
      <c r="J50"/>
      <c r="K50"/>
      <c r="L50"/>
      <c r="M50"/>
      <c r="N50"/>
      <c r="O50"/>
      <c r="P50"/>
    </row>
    <row r="51" spans="1:16" ht="12.75" customHeight="1" thickTop="1" x14ac:dyDescent="0.25">
      <c r="A51"/>
      <c r="B51"/>
      <c r="C51"/>
      <c r="D51"/>
      <c r="E51"/>
      <c r="F51"/>
      <c r="G51"/>
      <c r="H51"/>
      <c r="I51"/>
    </row>
    <row r="52" spans="1:16" ht="12.75" customHeight="1" x14ac:dyDescent="0.25">
      <c r="A52"/>
      <c r="B52"/>
      <c r="H52"/>
      <c r="I52"/>
    </row>
    <row r="53" spans="1:16" ht="16" thickBot="1" x14ac:dyDescent="0.4">
      <c r="C53" s="32" t="s">
        <v>76</v>
      </c>
      <c r="D53" s="32"/>
      <c r="E53" s="32"/>
      <c r="F53" s="32"/>
      <c r="G53" s="32"/>
      <c r="H53" s="32"/>
      <c r="I53" s="32"/>
      <c r="J53" s="32"/>
      <c r="K53" s="32"/>
      <c r="L53" s="32"/>
      <c r="M53" s="32"/>
      <c r="N53" s="32"/>
      <c r="O53" s="32"/>
      <c r="P53" s="32"/>
    </row>
    <row r="54" spans="1:16" ht="12.75" customHeight="1" x14ac:dyDescent="0.25"/>
    <row r="55" spans="1:16" ht="12.75" customHeight="1" x14ac:dyDescent="0.3">
      <c r="C55" s="24" t="s">
        <v>72</v>
      </c>
      <c r="E55" s="33" t="s">
        <v>72</v>
      </c>
      <c r="G55" s="9" t="s">
        <v>73</v>
      </c>
    </row>
    <row r="56" spans="1:16" ht="12.75" customHeight="1" x14ac:dyDescent="0.25"/>
    <row r="57" spans="1:16" ht="12.75" customHeight="1" x14ac:dyDescent="0.3">
      <c r="C57" s="24" t="s">
        <v>69</v>
      </c>
      <c r="E57" s="34" t="s">
        <v>69</v>
      </c>
      <c r="G57" s="9" t="s">
        <v>74</v>
      </c>
    </row>
    <row r="58" spans="1:16" ht="12.75" customHeight="1" x14ac:dyDescent="0.25"/>
    <row r="59" spans="1:16" ht="12.75" customHeight="1" x14ac:dyDescent="0.3">
      <c r="C59" s="24" t="s">
        <v>70</v>
      </c>
      <c r="E59" s="35" t="s">
        <v>70</v>
      </c>
      <c r="G59" s="9" t="s">
        <v>75</v>
      </c>
    </row>
    <row r="60" spans="1:16" ht="12.75" customHeight="1" x14ac:dyDescent="0.25"/>
    <row r="61" spans="1:16" ht="12.75" customHeight="1" x14ac:dyDescent="0.3">
      <c r="C61" s="24" t="s">
        <v>71</v>
      </c>
      <c r="E61" s="36" t="s">
        <v>71</v>
      </c>
      <c r="G61" s="9" t="s">
        <v>82</v>
      </c>
    </row>
    <row r="62" spans="1:16" ht="12.75" customHeight="1" x14ac:dyDescent="0.25">
      <c r="J62"/>
    </row>
    <row r="63" spans="1:16" ht="12.75" hidden="1" customHeight="1" x14ac:dyDescent="0.25"/>
    <row r="64" spans="1:16" ht="12.75" hidden="1" customHeight="1" x14ac:dyDescent="0.25"/>
    <row r="65" ht="12.75" hidden="1" customHeight="1" x14ac:dyDescent="0.25"/>
    <row r="66" ht="12.75" hidden="1" customHeight="1" x14ac:dyDescent="0.25"/>
    <row r="67" ht="12.75" hidden="1" customHeight="1" x14ac:dyDescent="0.25"/>
    <row r="68" ht="12.75" hidden="1" customHeight="1" x14ac:dyDescent="0.25"/>
    <row r="69" ht="12.75" hidden="1" customHeight="1" x14ac:dyDescent="0.25"/>
    <row r="70" ht="12.75" hidden="1" customHeight="1" x14ac:dyDescent="0.25"/>
    <row r="71" ht="12.75" hidden="1" customHeight="1" x14ac:dyDescent="0.25"/>
    <row r="72" ht="12.75" hidden="1" customHeight="1" x14ac:dyDescent="0.25"/>
    <row r="73" ht="12.75" hidden="1" customHeight="1" x14ac:dyDescent="0.25"/>
    <row r="74" ht="12.75" hidden="1" customHeight="1" x14ac:dyDescent="0.25"/>
    <row r="75" ht="12.75" hidden="1" customHeight="1" x14ac:dyDescent="0.25"/>
    <row r="76" ht="12.75" hidden="1" customHeight="1" x14ac:dyDescent="0.25"/>
    <row r="77" ht="12.75" hidden="1" customHeight="1" x14ac:dyDescent="0.25"/>
    <row r="78" ht="12.75" hidden="1" customHeight="1" x14ac:dyDescent="0.25"/>
    <row r="79" ht="12.75" hidden="1" customHeight="1" x14ac:dyDescent="0.25"/>
    <row r="80" ht="12.75" hidden="1" customHeight="1" x14ac:dyDescent="0.25"/>
    <row r="81" ht="12.75" hidden="1" customHeight="1" x14ac:dyDescent="0.25"/>
    <row r="82" ht="12.75" hidden="1" customHeight="1" x14ac:dyDescent="0.25"/>
    <row r="83" ht="12.75" hidden="1" customHeight="1" x14ac:dyDescent="0.25"/>
    <row r="84" ht="12.75" hidden="1" customHeight="1" x14ac:dyDescent="0.25"/>
    <row r="85" ht="12.75" hidden="1" customHeight="1" x14ac:dyDescent="0.25"/>
    <row r="86" ht="12.75" hidden="1" customHeight="1" x14ac:dyDescent="0.25"/>
    <row r="87" ht="12.75" hidden="1" customHeight="1" x14ac:dyDescent="0.25"/>
    <row r="88" ht="12.75" hidden="1" customHeight="1" x14ac:dyDescent="0.25"/>
    <row r="89" ht="12.75" hidden="1" customHeight="1" x14ac:dyDescent="0.25"/>
    <row r="90" ht="12.75" hidden="1" customHeight="1" x14ac:dyDescent="0.25"/>
    <row r="91" ht="12.75" hidden="1" customHeight="1" x14ac:dyDescent="0.25"/>
    <row r="92" ht="12.75" hidden="1" customHeight="1" x14ac:dyDescent="0.25"/>
    <row r="93" ht="12.75" hidden="1" customHeight="1" x14ac:dyDescent="0.25"/>
  </sheetData>
  <conditionalFormatting sqref="E36">
    <cfRule type="cellIs" dxfId="0" priority="1" operator="equal">
      <formula>1</formula>
    </cfRule>
  </conditionalFormatting>
  <pageMargins left="0.70866141732283472" right="0.70866141732283472" top="0.74803149606299213" bottom="0.74803149606299213" header="0.31496062992125984" footer="0.31496062992125984"/>
  <pageSetup paperSize="9" scale="65" orientation="landscape" r:id="rId1"/>
  <headerFooter>
    <oddFooter>&amp;L&amp;F
&amp;A&amp;C&amp;P of &amp;N&amp;R&amp;D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D763C-2F87-4515-BEDF-00BB0C21918F}">
  <sheetPr>
    <tabColor theme="0" tint="-0.34998626667073579"/>
  </sheetPr>
  <dimension ref="A1:AC38"/>
  <sheetViews>
    <sheetView topLeftCell="A18" zoomScale="85" zoomScaleNormal="85" workbookViewId="0"/>
  </sheetViews>
  <sheetFormatPr defaultColWidth="9.1796875" defaultRowHeight="12.75" customHeight="1" x14ac:dyDescent="0.25"/>
  <cols>
    <col min="1" max="2" width="3.26953125" customWidth="1"/>
    <col min="3" max="3" width="51.7265625" bestFit="1" customWidth="1"/>
    <col min="4" max="4" width="56.7265625" bestFit="1" customWidth="1"/>
    <col min="5" max="6" width="12.7265625" customWidth="1"/>
    <col min="7" max="7" width="41.1796875" customWidth="1"/>
    <col min="8" max="29" width="12.7265625" customWidth="1"/>
  </cols>
  <sheetData>
    <row r="1" spans="1:29" s="19" customFormat="1" ht="20" x14ac:dyDescent="0.4">
      <c r="A1" s="40" t="s">
        <v>266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row>
    <row r="2" spans="1:29" s="19" customFormat="1" ht="15.5" x14ac:dyDescent="0.35">
      <c r="A2" s="41" t="str">
        <f>Name_Project &amp; " | " &amp;  Name_Model</f>
        <v>LOW INTEREST LOANS SCHEME (LOAN SCHEME)  | FINANCIAL MODEL TEMPLATE</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spans="1:29"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row>
    <row r="5" spans="1:29" ht="23" thickBot="1" x14ac:dyDescent="0.5">
      <c r="C5" s="1" t="s">
        <v>267</v>
      </c>
    </row>
    <row r="6" spans="1:29" ht="18" x14ac:dyDescent="0.4">
      <c r="C6" s="42" t="s">
        <v>509</v>
      </c>
    </row>
    <row r="8" spans="1:29" ht="12.75" customHeight="1" x14ac:dyDescent="0.25">
      <c r="C8" s="11" t="s">
        <v>367</v>
      </c>
      <c r="D8" s="11" t="s">
        <v>368</v>
      </c>
    </row>
    <row r="9" spans="1:29" ht="12.75" customHeight="1" x14ac:dyDescent="0.25">
      <c r="C9" s="221" t="s">
        <v>369</v>
      </c>
      <c r="D9" s="179" t="str">
        <f ca="1">IF(COUNTIF('3_BS'!E41:S41,"check")=0,"OK","FAIL")</f>
        <v>OK</v>
      </c>
    </row>
    <row r="10" spans="1:29" ht="12.75" customHeight="1" x14ac:dyDescent="0.25">
      <c r="C10" s="193" t="s">
        <v>370</v>
      </c>
      <c r="D10" s="179" t="str">
        <f>IF(COUNTIF('4_CFS'!E39:S39,"check")=0,"OK","FAIL")</f>
        <v>OK</v>
      </c>
    </row>
    <row r="11" spans="1:29" ht="12.75" customHeight="1" x14ac:dyDescent="0.25">
      <c r="C11" s="193" t="s">
        <v>544</v>
      </c>
      <c r="D11" s="179" t="str">
        <f>IF(COUNTIF('2_Capital Cost of Project'!D100,"check")=0,"OK","FAIL")</f>
        <v>OK</v>
      </c>
    </row>
    <row r="13" spans="1:29" ht="20" x14ac:dyDescent="0.4">
      <c r="B13" s="178"/>
      <c r="C13" s="189" t="s">
        <v>510</v>
      </c>
      <c r="D13" s="189"/>
      <c r="F13" s="177" t="s">
        <v>505</v>
      </c>
      <c r="G13" s="178"/>
      <c r="H13" s="178"/>
      <c r="I13" s="178"/>
      <c r="J13" s="178"/>
      <c r="K13" s="178"/>
      <c r="L13" s="178"/>
      <c r="M13" s="178"/>
    </row>
    <row r="14" spans="1:29" ht="12.75" customHeight="1" x14ac:dyDescent="0.25">
      <c r="C14" s="24"/>
      <c r="D14" s="24"/>
      <c r="F14" s="190" t="s">
        <v>506</v>
      </c>
      <c r="G14" s="191" t="s">
        <v>507</v>
      </c>
      <c r="H14" s="191" t="e">
        <v>#DIV/0!</v>
      </c>
      <c r="I14" s="191" t="e">
        <v>#N/A</v>
      </c>
      <c r="J14" s="191" t="e">
        <v>#REF!</v>
      </c>
      <c r="K14" s="191" t="e">
        <v>#NAME?</v>
      </c>
      <c r="L14" s="191" t="e">
        <v>#NUM!</v>
      </c>
      <c r="M14" s="191" t="e">
        <v>#VALUE!</v>
      </c>
    </row>
    <row r="15" spans="1:29" ht="12.75" customHeight="1" x14ac:dyDescent="0.25">
      <c r="B15" s="212" t="s">
        <v>511</v>
      </c>
      <c r="C15" s="213" t="s">
        <v>512</v>
      </c>
      <c r="D15" s="214"/>
      <c r="F15" s="188"/>
      <c r="G15" s="215"/>
      <c r="H15" s="215"/>
      <c r="I15" s="215"/>
      <c r="J15" s="215"/>
      <c r="K15" s="215"/>
      <c r="L15" s="215"/>
      <c r="M15" s="215"/>
    </row>
    <row r="16" spans="1:29" ht="12.75" customHeight="1" x14ac:dyDescent="0.25">
      <c r="B16" s="192">
        <v>1</v>
      </c>
      <c r="C16" s="206" t="s">
        <v>515</v>
      </c>
      <c r="D16" s="206"/>
      <c r="F16" s="216"/>
      <c r="G16" s="195"/>
      <c r="H16" s="195"/>
      <c r="I16" s="195"/>
      <c r="J16" s="195"/>
      <c r="K16" s="195"/>
      <c r="L16" s="195"/>
      <c r="M16" s="195"/>
    </row>
    <row r="17" spans="2:13" ht="12.75" customHeight="1" x14ac:dyDescent="0.25">
      <c r="C17" s="24"/>
      <c r="D17" s="24"/>
      <c r="F17" s="194"/>
      <c r="G17" s="24"/>
    </row>
    <row r="18" spans="2:13" ht="12.75" customHeight="1" x14ac:dyDescent="0.25">
      <c r="B18" s="207" t="s">
        <v>513</v>
      </c>
      <c r="C18" s="207" t="s">
        <v>508</v>
      </c>
      <c r="D18" s="207"/>
      <c r="F18" s="211"/>
      <c r="G18" s="39"/>
      <c r="H18" s="39"/>
      <c r="I18" s="39"/>
      <c r="J18" s="39"/>
      <c r="K18" s="39"/>
      <c r="L18" s="39"/>
      <c r="M18" s="39"/>
    </row>
    <row r="19" spans="2:13" ht="12.75" customHeight="1" x14ac:dyDescent="0.25">
      <c r="B19" s="192">
        <v>1</v>
      </c>
      <c r="C19" s="200" t="s">
        <v>516</v>
      </c>
      <c r="D19" s="202" t="s">
        <v>521</v>
      </c>
      <c r="F19" s="204">
        <v>100</v>
      </c>
      <c r="G19" s="205" t="str">
        <f>CONCATENATE("'",C19,"'!3:",F19,)</f>
        <v>'1_KPI'!3:100</v>
      </c>
      <c r="H19" s="179">
        <f t="shared" ref="H19:M20" ca="1" si="0">COUNTIF(INDIRECT($G19),H$14)</f>
        <v>15</v>
      </c>
      <c r="I19" s="179">
        <f t="shared" ca="1" si="0"/>
        <v>0</v>
      </c>
      <c r="J19" s="179">
        <f ca="1">COUNTIF(INDIRECT($G19),J$14)</f>
        <v>0</v>
      </c>
      <c r="K19" s="179">
        <f t="shared" ca="1" si="0"/>
        <v>0</v>
      </c>
      <c r="L19" s="179">
        <f t="shared" ca="1" si="0"/>
        <v>0</v>
      </c>
      <c r="M19" s="179">
        <f t="shared" ca="1" si="0"/>
        <v>0</v>
      </c>
    </row>
    <row r="20" spans="2:13" ht="12.75" customHeight="1" x14ac:dyDescent="0.25">
      <c r="B20" s="192">
        <v>2</v>
      </c>
      <c r="C20" s="200" t="s">
        <v>517</v>
      </c>
      <c r="D20" s="202" t="s">
        <v>204</v>
      </c>
      <c r="F20" s="204">
        <v>100</v>
      </c>
      <c r="G20" s="205" t="str">
        <f t="shared" ref="G20:G21" si="1">CONCATENATE("'",C20,"'!3:",F20,)</f>
        <v>'2_IS'!3:100</v>
      </c>
      <c r="H20" s="179">
        <f t="shared" ca="1" si="0"/>
        <v>239</v>
      </c>
      <c r="I20" s="179">
        <f t="shared" ca="1" si="0"/>
        <v>0</v>
      </c>
      <c r="J20" s="179">
        <f t="shared" ca="1" si="0"/>
        <v>0</v>
      </c>
      <c r="K20" s="179">
        <f t="shared" ca="1" si="0"/>
        <v>0</v>
      </c>
      <c r="L20" s="179">
        <f t="shared" ca="1" si="0"/>
        <v>0</v>
      </c>
      <c r="M20" s="179">
        <f t="shared" ca="1" si="0"/>
        <v>0</v>
      </c>
    </row>
    <row r="21" spans="2:13" ht="12.75" customHeight="1" x14ac:dyDescent="0.25">
      <c r="B21" s="192">
        <v>3</v>
      </c>
      <c r="C21" s="200" t="s">
        <v>519</v>
      </c>
      <c r="D21" s="202" t="s">
        <v>205</v>
      </c>
      <c r="F21" s="204">
        <v>100</v>
      </c>
      <c r="G21" s="205" t="str">
        <f t="shared" si="1"/>
        <v>'3_BS'!3:100</v>
      </c>
      <c r="H21" s="179">
        <f t="shared" ref="H21:M22" ca="1" si="2">COUNTIF(INDIRECT($G21),H$14)</f>
        <v>206</v>
      </c>
      <c r="I21" s="179">
        <f t="shared" ca="1" si="2"/>
        <v>0</v>
      </c>
      <c r="J21" s="179">
        <f t="shared" ca="1" si="2"/>
        <v>0</v>
      </c>
      <c r="K21" s="179">
        <f t="shared" ca="1" si="2"/>
        <v>0</v>
      </c>
      <c r="L21" s="179">
        <f t="shared" ca="1" si="2"/>
        <v>0</v>
      </c>
      <c r="M21" s="179">
        <f t="shared" ca="1" si="2"/>
        <v>0</v>
      </c>
    </row>
    <row r="22" spans="2:13" ht="12.75" customHeight="1" x14ac:dyDescent="0.25">
      <c r="B22" s="192">
        <v>4</v>
      </c>
      <c r="C22" s="200" t="s">
        <v>520</v>
      </c>
      <c r="D22" s="203" t="s">
        <v>206</v>
      </c>
      <c r="F22" s="204">
        <v>100</v>
      </c>
      <c r="G22" s="205" t="str">
        <f>CONCATENATE("'",C22,"'!3:",F22,)</f>
        <v>'4_CFS'!3:100</v>
      </c>
      <c r="H22" s="179">
        <f t="shared" ca="1" si="2"/>
        <v>162</v>
      </c>
      <c r="I22" s="179">
        <f t="shared" ca="1" si="2"/>
        <v>0</v>
      </c>
      <c r="J22" s="179">
        <f t="shared" ca="1" si="2"/>
        <v>0</v>
      </c>
      <c r="K22" s="179">
        <f t="shared" ca="1" si="2"/>
        <v>0</v>
      </c>
      <c r="L22" s="179">
        <f t="shared" ca="1" si="2"/>
        <v>0</v>
      </c>
      <c r="M22" s="179">
        <f t="shared" ca="1" si="2"/>
        <v>0</v>
      </c>
    </row>
    <row r="23" spans="2:13" ht="12.75" customHeight="1" x14ac:dyDescent="0.25">
      <c r="B23" s="187"/>
      <c r="C23" s="187"/>
      <c r="D23" s="187"/>
      <c r="F23" s="180"/>
      <c r="G23" s="181"/>
      <c r="H23" s="182"/>
      <c r="I23" s="182"/>
      <c r="J23" s="182"/>
      <c r="K23" s="183"/>
      <c r="L23" s="182"/>
      <c r="M23" s="182"/>
    </row>
    <row r="24" spans="2:13" ht="12.75" customHeight="1" x14ac:dyDescent="0.25">
      <c r="B24" s="196" t="s">
        <v>514</v>
      </c>
      <c r="C24" s="196" t="s">
        <v>534</v>
      </c>
      <c r="D24" s="196"/>
      <c r="F24" s="208"/>
      <c r="G24" s="209"/>
      <c r="H24" s="210"/>
      <c r="I24" s="210"/>
      <c r="J24" s="210"/>
      <c r="K24" s="210"/>
      <c r="L24" s="210"/>
      <c r="M24" s="210"/>
    </row>
    <row r="25" spans="2:13" ht="12.75" customHeight="1" x14ac:dyDescent="0.25">
      <c r="B25" s="192">
        <f>B22+1</f>
        <v>5</v>
      </c>
      <c r="C25" s="200" t="s">
        <v>522</v>
      </c>
      <c r="D25" s="217" t="s">
        <v>535</v>
      </c>
      <c r="F25" s="204">
        <v>800</v>
      </c>
      <c r="G25" s="205" t="str">
        <f>CONCATENATE("'",C25,"'!3:",F25,)</f>
        <v>'1_Assumptions'!3:800</v>
      </c>
      <c r="H25" s="179">
        <f t="shared" ref="H25:M35" ca="1" si="3">COUNTIF(INDIRECT($G25),H$14)</f>
        <v>0</v>
      </c>
      <c r="I25" s="179">
        <f t="shared" ca="1" si="3"/>
        <v>0</v>
      </c>
      <c r="J25" s="179">
        <f t="shared" ca="1" si="3"/>
        <v>0</v>
      </c>
      <c r="K25" s="179">
        <f t="shared" ca="1" si="3"/>
        <v>0</v>
      </c>
      <c r="L25" s="179">
        <f t="shared" ca="1" si="3"/>
        <v>0</v>
      </c>
      <c r="M25" s="179">
        <f t="shared" ca="1" si="3"/>
        <v>0</v>
      </c>
    </row>
    <row r="26" spans="2:13" ht="12.75" customHeight="1" x14ac:dyDescent="0.25">
      <c r="B26" s="192">
        <f>B25+1</f>
        <v>6</v>
      </c>
      <c r="C26" s="200" t="s">
        <v>523</v>
      </c>
      <c r="D26" s="217" t="s">
        <v>323</v>
      </c>
      <c r="F26" s="204">
        <v>800</v>
      </c>
      <c r="G26" s="205" t="str">
        <f>CONCATENATE("'",C26,"'!3:",F26,)</f>
        <v>'2_Capital Cost of Project'!3:800</v>
      </c>
      <c r="H26" s="179">
        <f t="shared" ca="1" si="3"/>
        <v>0</v>
      </c>
      <c r="I26" s="179">
        <f t="shared" ca="1" si="3"/>
        <v>0</v>
      </c>
      <c r="J26" s="179">
        <f t="shared" ca="1" si="3"/>
        <v>0</v>
      </c>
      <c r="K26" s="179">
        <f t="shared" ca="1" si="3"/>
        <v>0</v>
      </c>
      <c r="L26" s="179">
        <f t="shared" ca="1" si="3"/>
        <v>0</v>
      </c>
      <c r="M26" s="179">
        <f t="shared" ca="1" si="3"/>
        <v>0</v>
      </c>
    </row>
    <row r="27" spans="2:13" ht="12.75" customHeight="1" x14ac:dyDescent="0.25">
      <c r="B27" s="192">
        <f>B26+1</f>
        <v>7</v>
      </c>
      <c r="C27" s="200" t="s">
        <v>525</v>
      </c>
      <c r="D27" s="218" t="s">
        <v>491</v>
      </c>
      <c r="F27" s="204">
        <v>800</v>
      </c>
      <c r="G27" s="205" t="str">
        <f>CONCATENATE("'",C27,"'!3:",F27,)</f>
        <v>'2_1_Depreciation'!3:800</v>
      </c>
      <c r="H27" s="179">
        <f t="shared" ca="1" si="3"/>
        <v>0</v>
      </c>
      <c r="I27" s="179">
        <f t="shared" ca="1" si="3"/>
        <v>0</v>
      </c>
      <c r="J27" s="179">
        <f t="shared" ca="1" si="3"/>
        <v>0</v>
      </c>
      <c r="K27" s="179">
        <f t="shared" ca="1" si="3"/>
        <v>0</v>
      </c>
      <c r="L27" s="179">
        <f t="shared" ca="1" si="3"/>
        <v>0</v>
      </c>
      <c r="M27" s="179">
        <f t="shared" ca="1" si="3"/>
        <v>0</v>
      </c>
    </row>
    <row r="28" spans="2:13" ht="12.75" customHeight="1" x14ac:dyDescent="0.25">
      <c r="B28" s="192">
        <f t="shared" ref="B28:B35" si="4">B27+1</f>
        <v>8</v>
      </c>
      <c r="C28" s="200" t="s">
        <v>526</v>
      </c>
      <c r="D28" s="218" t="s">
        <v>536</v>
      </c>
      <c r="F28" s="204">
        <v>800</v>
      </c>
      <c r="G28" s="205" t="str">
        <f t="shared" ref="G28:G30" si="5">CONCATENATE("'",C28,"'!3:",F28,)</f>
        <v>'3_Financing Structure'!3:800</v>
      </c>
      <c r="H28" s="179">
        <f t="shared" ca="1" si="3"/>
        <v>0</v>
      </c>
      <c r="I28" s="179">
        <f t="shared" ca="1" si="3"/>
        <v>0</v>
      </c>
      <c r="J28" s="179">
        <f t="shared" ca="1" si="3"/>
        <v>0</v>
      </c>
      <c r="K28" s="179">
        <f t="shared" ca="1" si="3"/>
        <v>0</v>
      </c>
      <c r="L28" s="179">
        <f t="shared" ca="1" si="3"/>
        <v>0</v>
      </c>
      <c r="M28" s="179">
        <f t="shared" ca="1" si="3"/>
        <v>0</v>
      </c>
    </row>
    <row r="29" spans="2:13" ht="12.75" customHeight="1" x14ac:dyDescent="0.25">
      <c r="B29" s="192">
        <f t="shared" si="4"/>
        <v>9</v>
      </c>
      <c r="C29" s="200" t="s">
        <v>527</v>
      </c>
      <c r="D29" s="218" t="s">
        <v>537</v>
      </c>
      <c r="F29" s="204">
        <v>800</v>
      </c>
      <c r="G29" s="205" t="str">
        <f t="shared" si="5"/>
        <v>'4_1_Operating Model Summary'!3:800</v>
      </c>
      <c r="H29" s="179">
        <f t="shared" ca="1" si="3"/>
        <v>255</v>
      </c>
      <c r="I29" s="179">
        <f t="shared" ca="1" si="3"/>
        <v>0</v>
      </c>
      <c r="J29" s="179">
        <f t="shared" ca="1" si="3"/>
        <v>0</v>
      </c>
      <c r="K29" s="179">
        <f t="shared" ca="1" si="3"/>
        <v>0</v>
      </c>
      <c r="L29" s="179">
        <f t="shared" ca="1" si="3"/>
        <v>0</v>
      </c>
      <c r="M29" s="179">
        <f t="shared" ca="1" si="3"/>
        <v>0</v>
      </c>
    </row>
    <row r="30" spans="2:13" ht="12.75" customHeight="1" x14ac:dyDescent="0.25">
      <c r="B30" s="192">
        <f t="shared" si="4"/>
        <v>10</v>
      </c>
      <c r="C30" s="199" t="s">
        <v>528</v>
      </c>
      <c r="D30" s="219" t="s">
        <v>538</v>
      </c>
      <c r="F30" s="204">
        <v>800</v>
      </c>
      <c r="G30" s="205" t="str">
        <f t="shared" si="5"/>
        <v>'4_2_Activity'!3:800</v>
      </c>
      <c r="H30" s="179">
        <f t="shared" ca="1" si="3"/>
        <v>149</v>
      </c>
      <c r="I30" s="179">
        <f t="shared" ca="1" si="3"/>
        <v>0</v>
      </c>
      <c r="J30" s="179">
        <f t="shared" ca="1" si="3"/>
        <v>0</v>
      </c>
      <c r="K30" s="179">
        <f t="shared" ca="1" si="3"/>
        <v>0</v>
      </c>
      <c r="L30" s="179">
        <f t="shared" ca="1" si="3"/>
        <v>0</v>
      </c>
      <c r="M30" s="179">
        <f t="shared" ca="1" si="3"/>
        <v>0</v>
      </c>
    </row>
    <row r="31" spans="2:13" ht="12.75" customHeight="1" x14ac:dyDescent="0.25">
      <c r="B31" s="192">
        <f t="shared" si="4"/>
        <v>11</v>
      </c>
      <c r="C31" s="201" t="s">
        <v>529</v>
      </c>
      <c r="D31" s="218" t="s">
        <v>539</v>
      </c>
      <c r="F31" s="204">
        <v>801</v>
      </c>
      <c r="G31" s="205" t="str">
        <f t="shared" ref="G31:G33" si="6">CONCATENATE("'",C31,"'!3:",F31,)</f>
        <v>'4_3_Revenue'!3:801</v>
      </c>
      <c r="H31" s="179">
        <f t="shared" ca="1" si="3"/>
        <v>390</v>
      </c>
      <c r="I31" s="179">
        <f t="shared" ca="1" si="3"/>
        <v>0</v>
      </c>
      <c r="J31" s="179">
        <f t="shared" ca="1" si="3"/>
        <v>0</v>
      </c>
      <c r="K31" s="179">
        <f t="shared" ca="1" si="3"/>
        <v>0</v>
      </c>
      <c r="L31" s="179">
        <f t="shared" ca="1" si="3"/>
        <v>0</v>
      </c>
      <c r="M31" s="179">
        <f t="shared" ca="1" si="3"/>
        <v>0</v>
      </c>
    </row>
    <row r="32" spans="2:13" ht="12.75" customHeight="1" x14ac:dyDescent="0.25">
      <c r="B32" s="192">
        <f t="shared" si="4"/>
        <v>12</v>
      </c>
      <c r="C32" s="200" t="s">
        <v>530</v>
      </c>
      <c r="D32" s="218" t="s">
        <v>540</v>
      </c>
      <c r="F32" s="204">
        <v>802</v>
      </c>
      <c r="G32" s="205" t="str">
        <f t="shared" si="6"/>
        <v>'4_4_Opex'!3:802</v>
      </c>
      <c r="H32" s="179">
        <f t="shared" ca="1" si="3"/>
        <v>105</v>
      </c>
      <c r="I32" s="179">
        <f t="shared" ca="1" si="3"/>
        <v>0</v>
      </c>
      <c r="J32" s="179">
        <f t="shared" ca="1" si="3"/>
        <v>0</v>
      </c>
      <c r="K32" s="179">
        <f t="shared" ca="1" si="3"/>
        <v>0</v>
      </c>
      <c r="L32" s="179">
        <f t="shared" ca="1" si="3"/>
        <v>0</v>
      </c>
      <c r="M32" s="179">
        <f t="shared" ca="1" si="3"/>
        <v>0</v>
      </c>
    </row>
    <row r="33" spans="2:13" ht="12.75" customHeight="1" x14ac:dyDescent="0.25">
      <c r="B33" s="192">
        <f t="shared" si="4"/>
        <v>13</v>
      </c>
      <c r="C33" s="201" t="s">
        <v>531</v>
      </c>
      <c r="D33" s="218" t="s">
        <v>541</v>
      </c>
      <c r="F33" s="204">
        <v>803</v>
      </c>
      <c r="G33" s="205" t="str">
        <f t="shared" si="6"/>
        <v>'4_5_WC'!3:803</v>
      </c>
      <c r="H33" s="179">
        <f t="shared" ca="1" si="3"/>
        <v>90</v>
      </c>
      <c r="I33" s="179">
        <f t="shared" ca="1" si="3"/>
        <v>0</v>
      </c>
      <c r="J33" s="179">
        <f t="shared" ca="1" si="3"/>
        <v>0</v>
      </c>
      <c r="K33" s="179">
        <f t="shared" ca="1" si="3"/>
        <v>0</v>
      </c>
      <c r="L33" s="179">
        <f t="shared" ca="1" si="3"/>
        <v>0</v>
      </c>
      <c r="M33" s="179">
        <f t="shared" ca="1" si="3"/>
        <v>0</v>
      </c>
    </row>
    <row r="34" spans="2:13" ht="12.75" customHeight="1" x14ac:dyDescent="0.25">
      <c r="B34" s="192">
        <f t="shared" si="4"/>
        <v>14</v>
      </c>
      <c r="C34" s="201" t="s">
        <v>532</v>
      </c>
      <c r="D34" s="218" t="s">
        <v>542</v>
      </c>
      <c r="F34" s="204">
        <v>804</v>
      </c>
      <c r="G34" s="205" t="str">
        <f t="shared" ref="G34:G35" si="7">CONCATENATE("'",C34,"'!3:",F34,)</f>
        <v>'4_6_RAD_RAC'!3:804</v>
      </c>
      <c r="H34" s="179">
        <f t="shared" ca="1" si="3"/>
        <v>178</v>
      </c>
      <c r="I34" s="179">
        <f t="shared" ca="1" si="3"/>
        <v>0</v>
      </c>
      <c r="J34" s="179">
        <f t="shared" ca="1" si="3"/>
        <v>0</v>
      </c>
      <c r="K34" s="179">
        <f t="shared" ca="1" si="3"/>
        <v>0</v>
      </c>
      <c r="L34" s="179">
        <f t="shared" ca="1" si="3"/>
        <v>0</v>
      </c>
      <c r="M34" s="179">
        <f t="shared" ca="1" si="3"/>
        <v>0</v>
      </c>
    </row>
    <row r="35" spans="2:13" ht="12.75" customHeight="1" x14ac:dyDescent="0.25">
      <c r="B35" s="192">
        <f t="shared" si="4"/>
        <v>15</v>
      </c>
      <c r="C35" s="201" t="s">
        <v>533</v>
      </c>
      <c r="D35" s="218" t="s">
        <v>543</v>
      </c>
      <c r="F35" s="204">
        <v>805</v>
      </c>
      <c r="G35" s="205" t="str">
        <f t="shared" si="7"/>
        <v>'5_Lifecycle Costs'!3:805</v>
      </c>
      <c r="H35" s="179">
        <f t="shared" ca="1" si="3"/>
        <v>0</v>
      </c>
      <c r="I35" s="179">
        <f t="shared" ca="1" si="3"/>
        <v>0</v>
      </c>
      <c r="J35" s="179">
        <f t="shared" ca="1" si="3"/>
        <v>0</v>
      </c>
      <c r="K35" s="179">
        <f t="shared" ca="1" si="3"/>
        <v>0</v>
      </c>
      <c r="L35" s="179">
        <f t="shared" ca="1" si="3"/>
        <v>0</v>
      </c>
      <c r="M35" s="179">
        <f t="shared" ca="1" si="3"/>
        <v>0</v>
      </c>
    </row>
    <row r="36" spans="2:13" ht="12.75" customHeight="1" x14ac:dyDescent="0.25">
      <c r="C36" s="187"/>
      <c r="D36" s="187"/>
      <c r="F36" s="184"/>
      <c r="G36" s="181"/>
      <c r="H36" s="182"/>
      <c r="I36" s="182"/>
      <c r="J36" s="182"/>
      <c r="K36" s="183"/>
      <c r="L36" s="182"/>
      <c r="M36" s="182"/>
    </row>
    <row r="37" spans="2:13" ht="12.75" customHeight="1" thickBot="1" x14ac:dyDescent="0.3">
      <c r="F37" s="185"/>
      <c r="G37" s="185" t="s">
        <v>96</v>
      </c>
      <c r="H37" s="186">
        <f ca="1">SUM(H19:H35)</f>
        <v>1789</v>
      </c>
      <c r="I37" s="186">
        <f t="shared" ref="I37:M37" ca="1" si="8">SUM(I19:I35)</f>
        <v>0</v>
      </c>
      <c r="J37" s="186">
        <f t="shared" ca="1" si="8"/>
        <v>0</v>
      </c>
      <c r="K37" s="186">
        <f t="shared" ca="1" si="8"/>
        <v>0</v>
      </c>
      <c r="L37" s="186">
        <f t="shared" ca="1" si="8"/>
        <v>0</v>
      </c>
      <c r="M37" s="186">
        <f t="shared" ca="1" si="8"/>
        <v>0</v>
      </c>
    </row>
    <row r="38" spans="2:13" ht="12.75" customHeight="1" thickTop="1" x14ac:dyDescent="0.25"/>
  </sheetData>
  <hyperlinks>
    <hyperlink ref="C16" location="'0_Control'!A1" display="0_Control" xr:uid="{B09325D6-EE5B-4149-85FF-286F10FA7885}"/>
    <hyperlink ref="C19" location="'1_KPI'!A1" display="1_KPI" xr:uid="{A3EF82F5-BDAE-4198-9A3A-59C8CA0AC0DA}"/>
    <hyperlink ref="C22" location="'4_CFS'!A1" display="4_CFS" xr:uid="{84A0E135-AA3E-4BF3-ABE1-39B9205719DA}"/>
    <hyperlink ref="C20" location="'2_IS'!A1" display="2_IS" xr:uid="{1F59341D-B8B5-4CB7-91E1-19DB4003B7F6}"/>
    <hyperlink ref="C21" location="'3_BS'!A1" display="3_BS" xr:uid="{F9ACBABD-428F-4D3D-A6F0-BC182EB472A0}"/>
    <hyperlink ref="C25" location="'1_Assumptions'!A1" display="1_Assumptions" xr:uid="{911D67DB-2748-4981-9CE0-77BF09E163C0}"/>
    <hyperlink ref="C26" location="'2_Capital Cost of Project'!A1" display="2_Capital Cost of Project" xr:uid="{DC14FD1F-A145-4BEE-9F8D-CAC080309919}"/>
    <hyperlink ref="C27" location="'2_1_Depreciation'!A1" display="2_1_Depreciation" xr:uid="{B75F8515-8B83-45B0-92C3-2DC29D9C40A0}"/>
    <hyperlink ref="C28" location="'3_Financing Structure'!A1" display="3_Financing Structure" xr:uid="{729CEE19-CD18-4B93-9490-12DF553E4068}"/>
    <hyperlink ref="C29" location="'4_1_Operating Model Summary'!A1" display="4_1_Operating Model Summary" xr:uid="{0B898692-B312-4534-A395-2C72D8F47529}"/>
    <hyperlink ref="C30" location="'4_2_Activity'!A1" display="4_2_Activity" xr:uid="{408558B1-E2C1-4787-90DF-28B742835D70}"/>
    <hyperlink ref="C31" location="'4_3_Revenue'!A1" display="4_3_Revenue" xr:uid="{BF228BD1-4AC1-464A-B055-339B71E41649}"/>
    <hyperlink ref="C32" location="'4_4_Opex'!A1" display="4_4_Opex" xr:uid="{826F606B-90BC-4CB8-9B9D-8732D2DE610D}"/>
    <hyperlink ref="C33" location="'4_5_WC'!A1" display="4_5_WC" xr:uid="{88BDB7C0-918B-48A9-96E3-4000FAF42FD5}"/>
    <hyperlink ref="C34" location="'4_6_RAD_RAC'!A1" display="4_6_RAD_RAC" xr:uid="{A7BD92FE-F9F7-4D32-A729-A78F8E399545}"/>
    <hyperlink ref="C35" location="'5_Lifecycle Costs'!A1" display="5_Lifecycle Costs" xr:uid="{E68D3513-5D09-4765-BD0E-348E6AB5EF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E8C7DE-FBBA-454C-A94D-455DD82CCCD0}">
  <sheetPr>
    <tabColor theme="3"/>
  </sheetPr>
  <dimension ref="A1:AD6"/>
  <sheetViews>
    <sheetView zoomScale="85" zoomScaleNormal="85" workbookViewId="0"/>
  </sheetViews>
  <sheetFormatPr defaultColWidth="9.1796875" defaultRowHeight="12.75" customHeight="1" x14ac:dyDescent="0.25"/>
  <cols>
    <col min="1" max="2" width="3.26953125" customWidth="1"/>
    <col min="3" max="3" width="46.26953125" customWidth="1"/>
    <col min="4" max="30" width="12.7265625" customWidth="1"/>
  </cols>
  <sheetData>
    <row r="1" spans="1:30" s="19" customFormat="1" ht="20" x14ac:dyDescent="0.4">
      <c r="A1" s="40" t="s">
        <v>89</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0" s="19" customFormat="1" ht="15.5" x14ac:dyDescent="0.35">
      <c r="A2" s="41" t="str">
        <f>Name_Project &amp; " | " &amp;  Name_Model</f>
        <v>LOW INTEREST LOANS SCHEME (LOAN SCHEME)  | FINANCIAL MODEL TEMPLATE</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row>
    <row r="3" spans="1:30"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5" spans="1:30" ht="23" thickBot="1" x14ac:dyDescent="0.5">
      <c r="C5" s="1" t="s">
        <v>425</v>
      </c>
    </row>
    <row r="6" spans="1:30" ht="12" customHeight="1" x14ac:dyDescent="0.4">
      <c r="C6" s="4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84204-C7AB-4EA7-979D-025549B6D6DF}">
  <sheetPr>
    <tabColor theme="4" tint="0.79998168889431442"/>
  </sheetPr>
  <dimension ref="A1:Z13"/>
  <sheetViews>
    <sheetView zoomScale="85" zoomScaleNormal="85" workbookViewId="0"/>
  </sheetViews>
  <sheetFormatPr defaultColWidth="9.1796875" defaultRowHeight="12.75" customHeight="1" x14ac:dyDescent="0.25"/>
  <cols>
    <col min="1" max="2" width="3.26953125" customWidth="1"/>
    <col min="3" max="3" width="46.26953125" customWidth="1"/>
    <col min="4" max="26" width="12.7265625" customWidth="1"/>
  </cols>
  <sheetData>
    <row r="1" spans="1:26" s="19" customFormat="1" ht="20" x14ac:dyDescent="0.4">
      <c r="A1" s="40" t="s">
        <v>89</v>
      </c>
      <c r="B1" s="40"/>
      <c r="C1" s="40"/>
      <c r="D1" s="40"/>
      <c r="E1" s="40"/>
      <c r="F1" s="40"/>
      <c r="G1" s="40"/>
      <c r="H1" s="40"/>
      <c r="I1" s="40"/>
      <c r="J1" s="40"/>
      <c r="K1" s="40"/>
      <c r="L1" s="40"/>
      <c r="M1" s="40"/>
      <c r="N1" s="40"/>
      <c r="O1" s="40"/>
      <c r="P1" s="40"/>
      <c r="Q1" s="40"/>
      <c r="R1" s="40"/>
      <c r="S1" s="40"/>
      <c r="T1" s="40"/>
      <c r="U1" s="40"/>
      <c r="V1" s="40"/>
      <c r="W1" s="40"/>
      <c r="X1" s="40"/>
      <c r="Y1" s="40"/>
      <c r="Z1" s="40"/>
    </row>
    <row r="2" spans="1:26"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c r="V2" s="41"/>
      <c r="W2" s="41"/>
      <c r="X2" s="41"/>
      <c r="Y2" s="41"/>
      <c r="Z2" s="41"/>
    </row>
    <row r="3" spans="1:26"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row>
    <row r="5" spans="1:26" ht="23" thickBot="1" x14ac:dyDescent="0.5">
      <c r="C5" s="1" t="s">
        <v>425</v>
      </c>
    </row>
    <row r="6" spans="1:26" ht="18" x14ac:dyDescent="0.4">
      <c r="C6" s="42" t="s">
        <v>504</v>
      </c>
    </row>
    <row r="8" spans="1:26" ht="12.75" customHeight="1" x14ac:dyDescent="0.25">
      <c r="C8" s="86" t="s">
        <v>504</v>
      </c>
      <c r="D8" s="56" t="s">
        <v>187</v>
      </c>
      <c r="E8" s="56" t="s">
        <v>188</v>
      </c>
      <c r="F8" s="56" t="s">
        <v>189</v>
      </c>
      <c r="G8" s="56" t="s">
        <v>190</v>
      </c>
      <c r="H8" s="56" t="s">
        <v>191</v>
      </c>
      <c r="I8" s="56" t="s">
        <v>192</v>
      </c>
      <c r="J8" s="56" t="s">
        <v>193</v>
      </c>
      <c r="K8" s="56" t="s">
        <v>194</v>
      </c>
      <c r="L8" s="56" t="s">
        <v>195</v>
      </c>
      <c r="M8" s="56" t="s">
        <v>196</v>
      </c>
      <c r="N8" s="56" t="s">
        <v>197</v>
      </c>
      <c r="O8" s="56" t="s">
        <v>198</v>
      </c>
      <c r="P8" s="56" t="s">
        <v>199</v>
      </c>
      <c r="Q8" s="56" t="s">
        <v>200</v>
      </c>
      <c r="R8" s="56" t="s">
        <v>201</v>
      </c>
    </row>
    <row r="9" spans="1:26" ht="12.75" customHeight="1" x14ac:dyDescent="0.25">
      <c r="C9" s="195" t="s">
        <v>361</v>
      </c>
      <c r="D9" s="222">
        <f>'4_2_Activity'!G14</f>
        <v>0</v>
      </c>
      <c r="E9" s="222">
        <f>'4_2_Activity'!H14</f>
        <v>0</v>
      </c>
      <c r="F9" s="222">
        <f>'4_2_Activity'!I14</f>
        <v>0</v>
      </c>
      <c r="G9" s="222">
        <f>'4_2_Activity'!J14</f>
        <v>0</v>
      </c>
      <c r="H9" s="222">
        <f>'4_2_Activity'!K14</f>
        <v>0.5</v>
      </c>
      <c r="I9" s="222">
        <f>'4_2_Activity'!L14</f>
        <v>0.75</v>
      </c>
      <c r="J9" s="222">
        <f>'4_2_Activity'!M14</f>
        <v>0.95</v>
      </c>
      <c r="K9" s="222">
        <f>'4_2_Activity'!N14</f>
        <v>0.95</v>
      </c>
      <c r="L9" s="222">
        <f>'4_2_Activity'!O14</f>
        <v>0.95</v>
      </c>
      <c r="M9" s="222">
        <f>'4_2_Activity'!P14</f>
        <v>0.95</v>
      </c>
      <c r="N9" s="222">
        <f>'4_2_Activity'!Q14</f>
        <v>0.95</v>
      </c>
      <c r="O9" s="222">
        <f>'4_2_Activity'!R14</f>
        <v>0.95</v>
      </c>
      <c r="P9" s="222">
        <f>'4_2_Activity'!S14</f>
        <v>0.95</v>
      </c>
      <c r="Q9" s="222">
        <f>'4_2_Activity'!T14</f>
        <v>0.95</v>
      </c>
      <c r="R9" s="222">
        <f>'4_2_Activity'!U14</f>
        <v>0.95</v>
      </c>
    </row>
    <row r="10" spans="1:26" ht="12.75" customHeight="1" x14ac:dyDescent="0.25">
      <c r="C10" s="195" t="s">
        <v>362</v>
      </c>
      <c r="D10" s="360">
        <f>'4_3_Revenue'!G78</f>
        <v>0</v>
      </c>
      <c r="E10" s="360">
        <f>'4_3_Revenue'!H78</f>
        <v>0</v>
      </c>
      <c r="F10" s="360">
        <f>'4_3_Revenue'!I78</f>
        <v>0</v>
      </c>
      <c r="G10" s="360">
        <f>'4_3_Revenue'!J78</f>
        <v>0</v>
      </c>
      <c r="H10" s="360">
        <f>'4_3_Revenue'!K78</f>
        <v>0</v>
      </c>
      <c r="I10" s="360">
        <f>'4_3_Revenue'!L78</f>
        <v>0</v>
      </c>
      <c r="J10" s="360">
        <f>'4_3_Revenue'!M78</f>
        <v>0</v>
      </c>
      <c r="K10" s="360">
        <f>'4_3_Revenue'!N78</f>
        <v>0</v>
      </c>
      <c r="L10" s="360">
        <f>'4_3_Revenue'!O78</f>
        <v>0</v>
      </c>
      <c r="M10" s="360">
        <f>'4_3_Revenue'!P78</f>
        <v>0</v>
      </c>
      <c r="N10" s="360">
        <f>'4_3_Revenue'!Q78</f>
        <v>0</v>
      </c>
      <c r="O10" s="360">
        <f>'4_3_Revenue'!R78</f>
        <v>0</v>
      </c>
      <c r="P10" s="360">
        <f>'4_3_Revenue'!S78</f>
        <v>0</v>
      </c>
      <c r="Q10" s="360">
        <f>'4_3_Revenue'!T78</f>
        <v>0</v>
      </c>
      <c r="R10" s="360">
        <f>'4_3_Revenue'!U78</f>
        <v>0</v>
      </c>
    </row>
    <row r="11" spans="1:26" ht="12.75" customHeight="1" x14ac:dyDescent="0.25">
      <c r="C11" s="195" t="s">
        <v>363</v>
      </c>
      <c r="D11" s="360">
        <f>'4_4_Opex'!G17</f>
        <v>0</v>
      </c>
      <c r="E11" s="360">
        <f>'4_4_Opex'!H17</f>
        <v>0</v>
      </c>
      <c r="F11" s="360">
        <f>'4_4_Opex'!I17</f>
        <v>0</v>
      </c>
      <c r="G11" s="360">
        <f>'4_4_Opex'!J17</f>
        <v>0</v>
      </c>
      <c r="H11" s="360">
        <f>'4_4_Opex'!K17</f>
        <v>0</v>
      </c>
      <c r="I11" s="360">
        <f>'4_4_Opex'!L17</f>
        <v>0</v>
      </c>
      <c r="J11" s="360">
        <f>'4_4_Opex'!M17</f>
        <v>0</v>
      </c>
      <c r="K11" s="360">
        <f>'4_4_Opex'!N17</f>
        <v>0</v>
      </c>
      <c r="L11" s="360">
        <f>'4_4_Opex'!O17</f>
        <v>0</v>
      </c>
      <c r="M11" s="360">
        <f>'4_4_Opex'!P17</f>
        <v>0</v>
      </c>
      <c r="N11" s="360">
        <f>'4_4_Opex'!Q17</f>
        <v>0</v>
      </c>
      <c r="O11" s="360">
        <f>'4_4_Opex'!R17</f>
        <v>0</v>
      </c>
      <c r="P11" s="360">
        <f>'4_4_Opex'!S17</f>
        <v>0</v>
      </c>
      <c r="Q11" s="360">
        <f>'4_4_Opex'!T17</f>
        <v>0</v>
      </c>
      <c r="R11" s="360">
        <f>'4_4_Opex'!U17</f>
        <v>0</v>
      </c>
    </row>
    <row r="12" spans="1:26" ht="12.75" customHeight="1" x14ac:dyDescent="0.25">
      <c r="C12" s="195" t="s">
        <v>364</v>
      </c>
      <c r="D12" s="222">
        <f>'4_1_Operating Model Summary'!G40</f>
        <v>0</v>
      </c>
      <c r="E12" s="222">
        <f>'4_1_Operating Model Summary'!H40</f>
        <v>0</v>
      </c>
      <c r="F12" s="222">
        <f>'4_1_Operating Model Summary'!I40</f>
        <v>0</v>
      </c>
      <c r="G12" s="222">
        <f>'4_1_Operating Model Summary'!J40</f>
        <v>0</v>
      </c>
      <c r="H12" s="222">
        <f>'4_1_Operating Model Summary'!K40</f>
        <v>0</v>
      </c>
      <c r="I12" s="222">
        <f>'4_1_Operating Model Summary'!L40</f>
        <v>0</v>
      </c>
      <c r="J12" s="222">
        <f>'4_1_Operating Model Summary'!M40</f>
        <v>0</v>
      </c>
      <c r="K12" s="222">
        <f>'4_1_Operating Model Summary'!N40</f>
        <v>0</v>
      </c>
      <c r="L12" s="222">
        <f>'4_1_Operating Model Summary'!O40</f>
        <v>0</v>
      </c>
      <c r="M12" s="222">
        <f>'4_1_Operating Model Summary'!P40</f>
        <v>0</v>
      </c>
      <c r="N12" s="222">
        <f>'4_1_Operating Model Summary'!Q40</f>
        <v>0</v>
      </c>
      <c r="O12" s="222">
        <f>'4_1_Operating Model Summary'!R40</f>
        <v>0</v>
      </c>
      <c r="P12" s="222">
        <f>'4_1_Operating Model Summary'!S40</f>
        <v>0</v>
      </c>
      <c r="Q12" s="222">
        <f>'4_1_Operating Model Summary'!T40</f>
        <v>0</v>
      </c>
      <c r="R12" s="222">
        <f>'4_1_Operating Model Summary'!U40</f>
        <v>0</v>
      </c>
    </row>
    <row r="13" spans="1:26" ht="12.75" customHeight="1" x14ac:dyDescent="0.25">
      <c r="C13" s="195" t="s">
        <v>503</v>
      </c>
      <c r="D13" s="360" t="e">
        <f>'4_6_RAD_RAC'!G38</f>
        <v>#DIV/0!</v>
      </c>
      <c r="E13" s="360" t="e">
        <f>'4_6_RAD_RAC'!H38</f>
        <v>#DIV/0!</v>
      </c>
      <c r="F13" s="360" t="e">
        <f>'4_6_RAD_RAC'!I38</f>
        <v>#DIV/0!</v>
      </c>
      <c r="G13" s="360" t="e">
        <f>'4_6_RAD_RAC'!J38</f>
        <v>#DIV/0!</v>
      </c>
      <c r="H13" s="360" t="e">
        <f>'4_6_RAD_RAC'!K38</f>
        <v>#DIV/0!</v>
      </c>
      <c r="I13" s="360" t="e">
        <f>'4_6_RAD_RAC'!L38</f>
        <v>#DIV/0!</v>
      </c>
      <c r="J13" s="360" t="e">
        <f>'4_6_RAD_RAC'!M38</f>
        <v>#DIV/0!</v>
      </c>
      <c r="K13" s="360" t="e">
        <f>'4_6_RAD_RAC'!N38</f>
        <v>#DIV/0!</v>
      </c>
      <c r="L13" s="360" t="e">
        <f>'4_6_RAD_RAC'!O38</f>
        <v>#DIV/0!</v>
      </c>
      <c r="M13" s="360" t="e">
        <f>'4_6_RAD_RAC'!P38</f>
        <v>#DIV/0!</v>
      </c>
      <c r="N13" s="360" t="e">
        <f>'4_6_RAD_RAC'!Q38</f>
        <v>#DIV/0!</v>
      </c>
      <c r="O13" s="360" t="e">
        <f>'4_6_RAD_RAC'!R38</f>
        <v>#DIV/0!</v>
      </c>
      <c r="P13" s="360" t="e">
        <f>'4_6_RAD_RAC'!S38</f>
        <v>#DIV/0!</v>
      </c>
      <c r="Q13" s="360" t="e">
        <f>'4_6_RAD_RAC'!T38</f>
        <v>#DIV/0!</v>
      </c>
      <c r="R13" s="360" t="e">
        <f>'4_6_RAD_RAC'!U38</f>
        <v>#DIV/0!</v>
      </c>
    </row>
  </sheetData>
  <phoneticPr fontId="47" type="noConversion"/>
  <hyperlinks>
    <hyperlink ref="H2" location="'0_Control'!A1" display="Return to Contents Page" xr:uid="{95F9E9B8-76E2-45C0-A341-740C60729EB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05819-DC6A-4A44-B702-A20B8F74DF9B}">
  <sheetPr>
    <tabColor theme="4" tint="0.79998168889431442"/>
  </sheetPr>
  <dimension ref="A1:AA31"/>
  <sheetViews>
    <sheetView zoomScale="85" zoomScaleNormal="85" workbookViewId="0">
      <selection activeCell="J30" sqref="J30"/>
    </sheetView>
  </sheetViews>
  <sheetFormatPr defaultColWidth="9.1796875" defaultRowHeight="12.75" customHeight="1" x14ac:dyDescent="0.25"/>
  <cols>
    <col min="1" max="2" width="3.26953125" customWidth="1"/>
    <col min="3" max="3" width="46.26953125" customWidth="1"/>
    <col min="4" max="4" width="17" bestFit="1" customWidth="1"/>
    <col min="5" max="27" width="12.7265625" customWidth="1"/>
  </cols>
  <sheetData>
    <row r="1" spans="1:27" s="19" customFormat="1" ht="20" x14ac:dyDescent="0.4">
      <c r="A1" s="40" t="s">
        <v>89</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s="19" customFormat="1" ht="15.5" x14ac:dyDescent="0.35">
      <c r="A2" s="41" t="str">
        <f>Name_Project &amp; " | " &amp;  Name_Model</f>
        <v>LOW INTEREST LOANS SCHEME (LOAN SCHEME)  | FINANCIAL MODEL TEMPLATE</v>
      </c>
      <c r="B2" s="41"/>
      <c r="C2" s="41"/>
      <c r="D2" s="41"/>
      <c r="E2" s="41"/>
      <c r="F2" s="41"/>
      <c r="G2" s="198" t="s">
        <v>518</v>
      </c>
      <c r="H2" s="197"/>
      <c r="I2" s="41"/>
      <c r="J2" s="41"/>
      <c r="K2" s="41"/>
      <c r="L2" s="41"/>
      <c r="M2" s="41"/>
      <c r="N2" s="41"/>
      <c r="O2" s="41"/>
      <c r="P2" s="41"/>
      <c r="Q2" s="41"/>
      <c r="R2" s="41"/>
      <c r="S2" s="41"/>
      <c r="T2" s="41"/>
      <c r="U2" s="41"/>
      <c r="V2" s="41"/>
      <c r="W2" s="41"/>
      <c r="X2" s="41"/>
      <c r="Y2" s="41"/>
      <c r="Z2" s="41"/>
      <c r="AA2" s="41"/>
    </row>
    <row r="3" spans="1:27"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row>
    <row r="5" spans="1:27" ht="23" thickBot="1" x14ac:dyDescent="0.5">
      <c r="C5" s="1" t="s">
        <v>203</v>
      </c>
    </row>
    <row r="6" spans="1:27" ht="18" x14ac:dyDescent="0.4">
      <c r="C6" s="42" t="s">
        <v>204</v>
      </c>
    </row>
    <row r="8" spans="1:27" ht="13" x14ac:dyDescent="0.25">
      <c r="C8" s="86" t="s">
        <v>204</v>
      </c>
      <c r="D8" s="87"/>
      <c r="E8" s="56" t="s">
        <v>187</v>
      </c>
      <c r="F8" s="56" t="s">
        <v>188</v>
      </c>
      <c r="G8" s="56" t="s">
        <v>189</v>
      </c>
      <c r="H8" s="56" t="s">
        <v>190</v>
      </c>
      <c r="I8" s="56" t="s">
        <v>191</v>
      </c>
      <c r="J8" s="56" t="s">
        <v>192</v>
      </c>
      <c r="K8" s="56" t="s">
        <v>193</v>
      </c>
      <c r="L8" s="56" t="s">
        <v>194</v>
      </c>
      <c r="M8" s="56" t="s">
        <v>195</v>
      </c>
      <c r="N8" s="56" t="s">
        <v>196</v>
      </c>
      <c r="O8" s="56" t="s">
        <v>197</v>
      </c>
      <c r="P8" s="56" t="s">
        <v>198</v>
      </c>
      <c r="Q8" s="56" t="s">
        <v>199</v>
      </c>
      <c r="R8" s="56" t="s">
        <v>200</v>
      </c>
      <c r="S8" s="56" t="s">
        <v>201</v>
      </c>
    </row>
    <row r="9" spans="1:27" ht="13" x14ac:dyDescent="0.3">
      <c r="C9" s="88" t="s">
        <v>341</v>
      </c>
      <c r="D9" s="88"/>
      <c r="E9" s="88"/>
      <c r="F9" s="88"/>
      <c r="G9" s="88"/>
      <c r="H9" s="88"/>
      <c r="I9" s="88"/>
      <c r="J9" s="88"/>
      <c r="K9" s="88"/>
      <c r="L9" s="88"/>
      <c r="M9" s="88"/>
      <c r="N9" s="88"/>
      <c r="O9" s="88"/>
      <c r="P9" s="88"/>
      <c r="Q9" s="88"/>
      <c r="R9" s="88"/>
      <c r="S9" s="88"/>
    </row>
    <row r="10" spans="1:27" ht="12.75" customHeight="1" x14ac:dyDescent="0.25">
      <c r="C10" s="84" t="s">
        <v>276</v>
      </c>
      <c r="D10" s="84" t="s">
        <v>351</v>
      </c>
      <c r="E10" s="350" t="e">
        <f>'4_1_Operating Model Summary'!G17</f>
        <v>#DIV/0!</v>
      </c>
      <c r="F10" s="350" t="e">
        <f>'4_1_Operating Model Summary'!H17</f>
        <v>#DIV/0!</v>
      </c>
      <c r="G10" s="350" t="e">
        <f>'4_1_Operating Model Summary'!I17</f>
        <v>#DIV/0!</v>
      </c>
      <c r="H10" s="350" t="e">
        <f>'4_1_Operating Model Summary'!J17</f>
        <v>#DIV/0!</v>
      </c>
      <c r="I10" s="350" t="e">
        <f>'4_1_Operating Model Summary'!K17</f>
        <v>#DIV/0!</v>
      </c>
      <c r="J10" s="350" t="e">
        <f>'4_1_Operating Model Summary'!L17</f>
        <v>#DIV/0!</v>
      </c>
      <c r="K10" s="350" t="e">
        <f>'4_1_Operating Model Summary'!M17</f>
        <v>#DIV/0!</v>
      </c>
      <c r="L10" s="350" t="e">
        <f>'4_1_Operating Model Summary'!N17</f>
        <v>#DIV/0!</v>
      </c>
      <c r="M10" s="350" t="e">
        <f>'4_1_Operating Model Summary'!O17</f>
        <v>#DIV/0!</v>
      </c>
      <c r="N10" s="350" t="e">
        <f>'4_1_Operating Model Summary'!P17</f>
        <v>#DIV/0!</v>
      </c>
      <c r="O10" s="350" t="e">
        <f>'4_1_Operating Model Summary'!Q17</f>
        <v>#DIV/0!</v>
      </c>
      <c r="P10" s="350" t="e">
        <f>'4_1_Operating Model Summary'!R17</f>
        <v>#DIV/0!</v>
      </c>
      <c r="Q10" s="350" t="e">
        <f>'4_1_Operating Model Summary'!S17</f>
        <v>#DIV/0!</v>
      </c>
      <c r="R10" s="350" t="e">
        <f>'4_1_Operating Model Summary'!T17</f>
        <v>#DIV/0!</v>
      </c>
      <c r="S10" s="350" t="e">
        <f>'4_1_Operating Model Summary'!U17</f>
        <v>#DIV/0!</v>
      </c>
    </row>
    <row r="11" spans="1:27" ht="12.75" customHeight="1" x14ac:dyDescent="0.25">
      <c r="C11" s="84" t="s">
        <v>279</v>
      </c>
      <c r="D11" s="84" t="s">
        <v>351</v>
      </c>
      <c r="E11" s="350" t="e">
        <f>'4_1_Operating Model Summary'!G12</f>
        <v>#DIV/0!</v>
      </c>
      <c r="F11" s="350" t="e">
        <f>'4_1_Operating Model Summary'!H12</f>
        <v>#DIV/0!</v>
      </c>
      <c r="G11" s="350" t="e">
        <f>'4_1_Operating Model Summary'!I12</f>
        <v>#DIV/0!</v>
      </c>
      <c r="H11" s="350" t="e">
        <f>'4_1_Operating Model Summary'!J12</f>
        <v>#DIV/0!</v>
      </c>
      <c r="I11" s="350" t="e">
        <f>'4_1_Operating Model Summary'!K12</f>
        <v>#DIV/0!</v>
      </c>
      <c r="J11" s="350" t="e">
        <f>'4_1_Operating Model Summary'!L12</f>
        <v>#DIV/0!</v>
      </c>
      <c r="K11" s="350" t="e">
        <f>'4_1_Operating Model Summary'!M12</f>
        <v>#DIV/0!</v>
      </c>
      <c r="L11" s="350" t="e">
        <f>'4_1_Operating Model Summary'!N12</f>
        <v>#DIV/0!</v>
      </c>
      <c r="M11" s="350" t="e">
        <f>'4_1_Operating Model Summary'!O12</f>
        <v>#DIV/0!</v>
      </c>
      <c r="N11" s="350" t="e">
        <f>'4_1_Operating Model Summary'!P12</f>
        <v>#DIV/0!</v>
      </c>
      <c r="O11" s="350" t="e">
        <f>'4_1_Operating Model Summary'!Q12</f>
        <v>#DIV/0!</v>
      </c>
      <c r="P11" s="350" t="e">
        <f>'4_1_Operating Model Summary'!R12</f>
        <v>#DIV/0!</v>
      </c>
      <c r="Q11" s="350" t="e">
        <f>'4_1_Operating Model Summary'!S12</f>
        <v>#DIV/0!</v>
      </c>
      <c r="R11" s="350" t="e">
        <f>'4_1_Operating Model Summary'!T12</f>
        <v>#DIV/0!</v>
      </c>
      <c r="S11" s="350" t="e">
        <f>'4_1_Operating Model Summary'!U12</f>
        <v>#DIV/0!</v>
      </c>
    </row>
    <row r="12" spans="1:27" ht="12.75" customHeight="1" x14ac:dyDescent="0.25">
      <c r="C12" s="91" t="s">
        <v>342</v>
      </c>
      <c r="D12" s="91"/>
      <c r="E12" s="353" t="e">
        <f>SUM(E10:E11)</f>
        <v>#DIV/0!</v>
      </c>
      <c r="F12" s="353" t="e">
        <f t="shared" ref="F12:S12" si="0">SUM(F10:F11)</f>
        <v>#DIV/0!</v>
      </c>
      <c r="G12" s="353" t="e">
        <f t="shared" si="0"/>
        <v>#DIV/0!</v>
      </c>
      <c r="H12" s="353" t="e">
        <f t="shared" si="0"/>
        <v>#DIV/0!</v>
      </c>
      <c r="I12" s="353" t="e">
        <f t="shared" si="0"/>
        <v>#DIV/0!</v>
      </c>
      <c r="J12" s="353" t="e">
        <f t="shared" si="0"/>
        <v>#DIV/0!</v>
      </c>
      <c r="K12" s="353" t="e">
        <f t="shared" si="0"/>
        <v>#DIV/0!</v>
      </c>
      <c r="L12" s="353" t="e">
        <f t="shared" si="0"/>
        <v>#DIV/0!</v>
      </c>
      <c r="M12" s="353" t="e">
        <f t="shared" si="0"/>
        <v>#DIV/0!</v>
      </c>
      <c r="N12" s="353" t="e">
        <f t="shared" si="0"/>
        <v>#DIV/0!</v>
      </c>
      <c r="O12" s="353" t="e">
        <f t="shared" si="0"/>
        <v>#DIV/0!</v>
      </c>
      <c r="P12" s="353" t="e">
        <f t="shared" si="0"/>
        <v>#DIV/0!</v>
      </c>
      <c r="Q12" s="353" t="e">
        <f t="shared" si="0"/>
        <v>#DIV/0!</v>
      </c>
      <c r="R12" s="353" t="e">
        <f t="shared" si="0"/>
        <v>#DIV/0!</v>
      </c>
      <c r="S12" s="353" t="e">
        <f t="shared" si="0"/>
        <v>#DIV/0!</v>
      </c>
    </row>
    <row r="13" spans="1:27" ht="12.75" customHeight="1" x14ac:dyDescent="0.25">
      <c r="C13" s="91"/>
      <c r="D13" s="91"/>
      <c r="E13" s="353"/>
      <c r="F13" s="353"/>
      <c r="G13" s="353"/>
      <c r="H13" s="353"/>
      <c r="I13" s="353"/>
      <c r="J13" s="353"/>
      <c r="K13" s="353"/>
      <c r="L13" s="353"/>
      <c r="M13" s="353"/>
      <c r="N13" s="353"/>
      <c r="O13" s="353"/>
      <c r="P13" s="353"/>
      <c r="Q13" s="353"/>
      <c r="R13" s="353"/>
      <c r="S13" s="353"/>
    </row>
    <row r="14" spans="1:27" ht="13" x14ac:dyDescent="0.3">
      <c r="C14" s="88" t="s">
        <v>343</v>
      </c>
      <c r="D14" s="88"/>
      <c r="E14" s="354"/>
      <c r="F14" s="354"/>
      <c r="G14" s="354"/>
      <c r="H14" s="354"/>
      <c r="I14" s="354"/>
      <c r="J14" s="354"/>
      <c r="K14" s="354"/>
      <c r="L14" s="354"/>
      <c r="M14" s="354"/>
      <c r="N14" s="354"/>
      <c r="O14" s="354"/>
      <c r="P14" s="354"/>
      <c r="Q14" s="354"/>
      <c r="R14" s="354"/>
      <c r="S14" s="354"/>
    </row>
    <row r="15" spans="1:27" ht="12.75" customHeight="1" x14ac:dyDescent="0.25">
      <c r="C15" s="84" t="s">
        <v>427</v>
      </c>
      <c r="D15" s="84" t="s">
        <v>350</v>
      </c>
      <c r="E15" s="350" t="e">
        <f>'4_4_Opex'!G8</f>
        <v>#DIV/0!</v>
      </c>
      <c r="F15" s="350" t="e">
        <f>'4_4_Opex'!H8</f>
        <v>#DIV/0!</v>
      </c>
      <c r="G15" s="350" t="e">
        <f>'4_4_Opex'!I8</f>
        <v>#DIV/0!</v>
      </c>
      <c r="H15" s="350" t="e">
        <f>'4_4_Opex'!J8</f>
        <v>#DIV/0!</v>
      </c>
      <c r="I15" s="350" t="e">
        <f>'4_4_Opex'!K8</f>
        <v>#DIV/0!</v>
      </c>
      <c r="J15" s="350" t="e">
        <f>'4_4_Opex'!L8</f>
        <v>#DIV/0!</v>
      </c>
      <c r="K15" s="350" t="e">
        <f>'4_4_Opex'!M8</f>
        <v>#DIV/0!</v>
      </c>
      <c r="L15" s="350" t="e">
        <f>'4_4_Opex'!N8</f>
        <v>#DIV/0!</v>
      </c>
      <c r="M15" s="350" t="e">
        <f>'4_4_Opex'!O8</f>
        <v>#DIV/0!</v>
      </c>
      <c r="N15" s="350" t="e">
        <f>'4_4_Opex'!P8</f>
        <v>#DIV/0!</v>
      </c>
      <c r="O15" s="350" t="e">
        <f>'4_4_Opex'!Q8</f>
        <v>#DIV/0!</v>
      </c>
      <c r="P15" s="350" t="e">
        <f>'4_4_Opex'!R8</f>
        <v>#DIV/0!</v>
      </c>
      <c r="Q15" s="350" t="e">
        <f>'4_4_Opex'!S8</f>
        <v>#DIV/0!</v>
      </c>
      <c r="R15" s="350" t="e">
        <f>'4_4_Opex'!T8</f>
        <v>#DIV/0!</v>
      </c>
      <c r="S15" s="350" t="e">
        <f>'4_4_Opex'!U8</f>
        <v>#DIV/0!</v>
      </c>
    </row>
    <row r="16" spans="1:27" ht="12.75" customHeight="1" x14ac:dyDescent="0.25">
      <c r="C16" s="84" t="s">
        <v>428</v>
      </c>
      <c r="D16" s="84" t="s">
        <v>350</v>
      </c>
      <c r="E16" s="350" t="e">
        <f>'4_4_Opex'!G9</f>
        <v>#DIV/0!</v>
      </c>
      <c r="F16" s="350" t="e">
        <f>'4_4_Opex'!H9</f>
        <v>#DIV/0!</v>
      </c>
      <c r="G16" s="350" t="e">
        <f>'4_4_Opex'!I9</f>
        <v>#DIV/0!</v>
      </c>
      <c r="H16" s="350" t="e">
        <f>'4_4_Opex'!J9</f>
        <v>#DIV/0!</v>
      </c>
      <c r="I16" s="350" t="e">
        <f>'4_4_Opex'!K9</f>
        <v>#DIV/0!</v>
      </c>
      <c r="J16" s="350" t="e">
        <f>'4_4_Opex'!L9</f>
        <v>#DIV/0!</v>
      </c>
      <c r="K16" s="350" t="e">
        <f>'4_4_Opex'!M9</f>
        <v>#DIV/0!</v>
      </c>
      <c r="L16" s="350" t="e">
        <f>'4_4_Opex'!N9</f>
        <v>#DIV/0!</v>
      </c>
      <c r="M16" s="350" t="e">
        <f>'4_4_Opex'!O9</f>
        <v>#DIV/0!</v>
      </c>
      <c r="N16" s="350" t="e">
        <f>'4_4_Opex'!P9</f>
        <v>#DIV/0!</v>
      </c>
      <c r="O16" s="350" t="e">
        <f>'4_4_Opex'!Q9</f>
        <v>#DIV/0!</v>
      </c>
      <c r="P16" s="350" t="e">
        <f>'4_4_Opex'!R9</f>
        <v>#DIV/0!</v>
      </c>
      <c r="Q16" s="350" t="e">
        <f>'4_4_Opex'!S9</f>
        <v>#DIV/0!</v>
      </c>
      <c r="R16" s="350" t="e">
        <f>'4_4_Opex'!T9</f>
        <v>#DIV/0!</v>
      </c>
      <c r="S16" s="350" t="e">
        <f>'4_4_Opex'!U9</f>
        <v>#DIV/0!</v>
      </c>
    </row>
    <row r="17" spans="3:19" ht="12.75" customHeight="1" x14ac:dyDescent="0.25">
      <c r="C17" s="84" t="s">
        <v>429</v>
      </c>
      <c r="D17" s="84" t="s">
        <v>350</v>
      </c>
      <c r="E17" s="350" t="e">
        <f>'4_4_Opex'!G10</f>
        <v>#DIV/0!</v>
      </c>
      <c r="F17" s="350" t="e">
        <f>'4_4_Opex'!H10</f>
        <v>#DIV/0!</v>
      </c>
      <c r="G17" s="350" t="e">
        <f>'4_4_Opex'!I10</f>
        <v>#DIV/0!</v>
      </c>
      <c r="H17" s="350" t="e">
        <f>'4_4_Opex'!J10</f>
        <v>#DIV/0!</v>
      </c>
      <c r="I17" s="350" t="e">
        <f>'4_4_Opex'!K10</f>
        <v>#DIV/0!</v>
      </c>
      <c r="J17" s="350" t="e">
        <f>'4_4_Opex'!L10</f>
        <v>#DIV/0!</v>
      </c>
      <c r="K17" s="350" t="e">
        <f>'4_4_Opex'!M10</f>
        <v>#DIV/0!</v>
      </c>
      <c r="L17" s="350" t="e">
        <f>'4_4_Opex'!N10</f>
        <v>#DIV/0!</v>
      </c>
      <c r="M17" s="350" t="e">
        <f>'4_4_Opex'!O10</f>
        <v>#DIV/0!</v>
      </c>
      <c r="N17" s="350" t="e">
        <f>'4_4_Opex'!P10</f>
        <v>#DIV/0!</v>
      </c>
      <c r="O17" s="350" t="e">
        <f>'4_4_Opex'!Q10</f>
        <v>#DIV/0!</v>
      </c>
      <c r="P17" s="350" t="e">
        <f>'4_4_Opex'!R10</f>
        <v>#DIV/0!</v>
      </c>
      <c r="Q17" s="350" t="e">
        <f>'4_4_Opex'!S10</f>
        <v>#DIV/0!</v>
      </c>
      <c r="R17" s="350" t="e">
        <f>'4_4_Opex'!T10</f>
        <v>#DIV/0!</v>
      </c>
      <c r="S17" s="350" t="e">
        <f>'4_4_Opex'!U10</f>
        <v>#DIV/0!</v>
      </c>
    </row>
    <row r="18" spans="3:19" ht="12.75" customHeight="1" x14ac:dyDescent="0.25">
      <c r="C18" s="84" t="s">
        <v>430</v>
      </c>
      <c r="D18" s="84" t="s">
        <v>350</v>
      </c>
      <c r="E18" s="350" t="e">
        <f>'4_4_Opex'!G11</f>
        <v>#DIV/0!</v>
      </c>
      <c r="F18" s="350" t="e">
        <f>'4_4_Opex'!H11</f>
        <v>#DIV/0!</v>
      </c>
      <c r="G18" s="350" t="e">
        <f>'4_4_Opex'!I11</f>
        <v>#DIV/0!</v>
      </c>
      <c r="H18" s="350" t="e">
        <f>'4_4_Opex'!J11</f>
        <v>#DIV/0!</v>
      </c>
      <c r="I18" s="350" t="e">
        <f>'4_4_Opex'!K11</f>
        <v>#DIV/0!</v>
      </c>
      <c r="J18" s="350" t="e">
        <f>'4_4_Opex'!L11</f>
        <v>#DIV/0!</v>
      </c>
      <c r="K18" s="350" t="e">
        <f>'4_4_Opex'!M11</f>
        <v>#DIV/0!</v>
      </c>
      <c r="L18" s="350" t="e">
        <f>'4_4_Opex'!N11</f>
        <v>#DIV/0!</v>
      </c>
      <c r="M18" s="350" t="e">
        <f>'4_4_Opex'!O11</f>
        <v>#DIV/0!</v>
      </c>
      <c r="N18" s="350" t="e">
        <f>'4_4_Opex'!P11</f>
        <v>#DIV/0!</v>
      </c>
      <c r="O18" s="350" t="e">
        <f>'4_4_Opex'!Q11</f>
        <v>#DIV/0!</v>
      </c>
      <c r="P18" s="350" t="e">
        <f>'4_4_Opex'!R11</f>
        <v>#DIV/0!</v>
      </c>
      <c r="Q18" s="350" t="e">
        <f>'4_4_Opex'!S11</f>
        <v>#DIV/0!</v>
      </c>
      <c r="R18" s="350" t="e">
        <f>'4_4_Opex'!T11</f>
        <v>#DIV/0!</v>
      </c>
      <c r="S18" s="350" t="e">
        <f>'4_4_Opex'!U11</f>
        <v>#DIV/0!</v>
      </c>
    </row>
    <row r="19" spans="3:19" ht="12.75" customHeight="1" x14ac:dyDescent="0.25">
      <c r="C19" s="84" t="s">
        <v>431</v>
      </c>
      <c r="D19" s="84" t="s">
        <v>350</v>
      </c>
      <c r="E19" s="350" t="e">
        <f>'4_4_Opex'!G12</f>
        <v>#DIV/0!</v>
      </c>
      <c r="F19" s="350" t="e">
        <f>'4_4_Opex'!H12</f>
        <v>#DIV/0!</v>
      </c>
      <c r="G19" s="350" t="e">
        <f>'4_4_Opex'!I12</f>
        <v>#DIV/0!</v>
      </c>
      <c r="H19" s="350" t="e">
        <f>'4_4_Opex'!J12</f>
        <v>#DIV/0!</v>
      </c>
      <c r="I19" s="350" t="e">
        <f>'4_4_Opex'!K12</f>
        <v>#DIV/0!</v>
      </c>
      <c r="J19" s="350" t="e">
        <f>'4_4_Opex'!L12</f>
        <v>#DIV/0!</v>
      </c>
      <c r="K19" s="350" t="e">
        <f>'4_4_Opex'!M12</f>
        <v>#DIV/0!</v>
      </c>
      <c r="L19" s="350" t="e">
        <f>'4_4_Opex'!N12</f>
        <v>#DIV/0!</v>
      </c>
      <c r="M19" s="350" t="e">
        <f>'4_4_Opex'!O12</f>
        <v>#DIV/0!</v>
      </c>
      <c r="N19" s="350" t="e">
        <f>'4_4_Opex'!P12</f>
        <v>#DIV/0!</v>
      </c>
      <c r="O19" s="350" t="e">
        <f>'4_4_Opex'!Q12</f>
        <v>#DIV/0!</v>
      </c>
      <c r="P19" s="350" t="e">
        <f>'4_4_Opex'!R12</f>
        <v>#DIV/0!</v>
      </c>
      <c r="Q19" s="350" t="e">
        <f>'4_4_Opex'!S12</f>
        <v>#DIV/0!</v>
      </c>
      <c r="R19" s="350" t="e">
        <f>'4_4_Opex'!T12</f>
        <v>#DIV/0!</v>
      </c>
      <c r="S19" s="350" t="e">
        <f>'4_4_Opex'!U12</f>
        <v>#DIV/0!</v>
      </c>
    </row>
    <row r="20" spans="3:19" ht="12.75" customHeight="1" x14ac:dyDescent="0.25">
      <c r="C20" s="84" t="s">
        <v>108</v>
      </c>
      <c r="D20" s="84" t="s">
        <v>350</v>
      </c>
      <c r="E20" s="350" t="e">
        <f>'4_4_Opex'!G13</f>
        <v>#DIV/0!</v>
      </c>
      <c r="F20" s="350" t="e">
        <f>'4_4_Opex'!H13</f>
        <v>#DIV/0!</v>
      </c>
      <c r="G20" s="350" t="e">
        <f>'4_4_Opex'!I13</f>
        <v>#DIV/0!</v>
      </c>
      <c r="H20" s="350" t="e">
        <f>'4_4_Opex'!J13</f>
        <v>#DIV/0!</v>
      </c>
      <c r="I20" s="350" t="e">
        <f>'4_4_Opex'!K13</f>
        <v>#DIV/0!</v>
      </c>
      <c r="J20" s="350" t="e">
        <f>'4_4_Opex'!L13</f>
        <v>#DIV/0!</v>
      </c>
      <c r="K20" s="350" t="e">
        <f>'4_4_Opex'!M13</f>
        <v>#DIV/0!</v>
      </c>
      <c r="L20" s="350" t="e">
        <f>'4_4_Opex'!N13</f>
        <v>#DIV/0!</v>
      </c>
      <c r="M20" s="350" t="e">
        <f>'4_4_Opex'!O13</f>
        <v>#DIV/0!</v>
      </c>
      <c r="N20" s="350" t="e">
        <f>'4_4_Opex'!P13</f>
        <v>#DIV/0!</v>
      </c>
      <c r="O20" s="350" t="e">
        <f>'4_4_Opex'!Q13</f>
        <v>#DIV/0!</v>
      </c>
      <c r="P20" s="350" t="e">
        <f>'4_4_Opex'!R13</f>
        <v>#DIV/0!</v>
      </c>
      <c r="Q20" s="350" t="e">
        <f>'4_4_Opex'!S13</f>
        <v>#DIV/0!</v>
      </c>
      <c r="R20" s="350" t="e">
        <f>'4_4_Opex'!T13</f>
        <v>#DIV/0!</v>
      </c>
      <c r="S20" s="350" t="e">
        <f>'4_4_Opex'!U13</f>
        <v>#DIV/0!</v>
      </c>
    </row>
    <row r="21" spans="3:19" ht="12.75" customHeight="1" x14ac:dyDescent="0.25">
      <c r="C21" s="84" t="s">
        <v>432</v>
      </c>
      <c r="D21" s="84" t="s">
        <v>350</v>
      </c>
      <c r="E21" s="350">
        <f>'4_4_Opex'!G14</f>
        <v>0</v>
      </c>
      <c r="F21" s="350">
        <f>'4_4_Opex'!H14</f>
        <v>0</v>
      </c>
      <c r="G21" s="350">
        <f>'4_4_Opex'!I14</f>
        <v>0</v>
      </c>
      <c r="H21" s="350">
        <f>'4_4_Opex'!J14</f>
        <v>0</v>
      </c>
      <c r="I21" s="350">
        <f>'4_4_Opex'!K14</f>
        <v>0</v>
      </c>
      <c r="J21" s="350">
        <f>'4_4_Opex'!L14</f>
        <v>0</v>
      </c>
      <c r="K21" s="350">
        <f>'4_4_Opex'!M14</f>
        <v>0</v>
      </c>
      <c r="L21" s="350">
        <f>'4_4_Opex'!N14</f>
        <v>0</v>
      </c>
      <c r="M21" s="350">
        <f>'4_4_Opex'!O14</f>
        <v>0</v>
      </c>
      <c r="N21" s="350">
        <f>'4_4_Opex'!P14</f>
        <v>0</v>
      </c>
      <c r="O21" s="350">
        <f>'4_4_Opex'!Q14</f>
        <v>0</v>
      </c>
      <c r="P21" s="350">
        <f>'4_4_Opex'!R14</f>
        <v>0</v>
      </c>
      <c r="Q21" s="350">
        <f>'4_4_Opex'!S14</f>
        <v>0</v>
      </c>
      <c r="R21" s="350">
        <f>'4_4_Opex'!T14</f>
        <v>0</v>
      </c>
      <c r="S21" s="350">
        <f>'4_4_Opex'!U14</f>
        <v>0</v>
      </c>
    </row>
    <row r="22" spans="3:19" ht="12.75" customHeight="1" x14ac:dyDescent="0.25">
      <c r="C22" s="91" t="s">
        <v>352</v>
      </c>
      <c r="D22" s="91"/>
      <c r="E22" s="353" t="e">
        <f>SUM(E15:E21)</f>
        <v>#DIV/0!</v>
      </c>
      <c r="F22" s="353" t="e">
        <f t="shared" ref="F22:S22" si="1">SUM(F15:F21)</f>
        <v>#DIV/0!</v>
      </c>
      <c r="G22" s="353" t="e">
        <f t="shared" si="1"/>
        <v>#DIV/0!</v>
      </c>
      <c r="H22" s="353" t="e">
        <f t="shared" si="1"/>
        <v>#DIV/0!</v>
      </c>
      <c r="I22" s="353" t="e">
        <f t="shared" si="1"/>
        <v>#DIV/0!</v>
      </c>
      <c r="J22" s="353" t="e">
        <f t="shared" si="1"/>
        <v>#DIV/0!</v>
      </c>
      <c r="K22" s="353" t="e">
        <f t="shared" si="1"/>
        <v>#DIV/0!</v>
      </c>
      <c r="L22" s="353" t="e">
        <f t="shared" si="1"/>
        <v>#DIV/0!</v>
      </c>
      <c r="M22" s="353" t="e">
        <f t="shared" si="1"/>
        <v>#DIV/0!</v>
      </c>
      <c r="N22" s="353" t="e">
        <f t="shared" si="1"/>
        <v>#DIV/0!</v>
      </c>
      <c r="O22" s="353" t="e">
        <f t="shared" si="1"/>
        <v>#DIV/0!</v>
      </c>
      <c r="P22" s="353" t="e">
        <f t="shared" si="1"/>
        <v>#DIV/0!</v>
      </c>
      <c r="Q22" s="353" t="e">
        <f t="shared" si="1"/>
        <v>#DIV/0!</v>
      </c>
      <c r="R22" s="353" t="e">
        <f t="shared" si="1"/>
        <v>#DIV/0!</v>
      </c>
      <c r="S22" s="353" t="e">
        <f t="shared" si="1"/>
        <v>#DIV/0!</v>
      </c>
    </row>
    <row r="23" spans="3:19" ht="12.75" customHeight="1" x14ac:dyDescent="0.25">
      <c r="C23" s="91"/>
      <c r="D23" s="91"/>
      <c r="E23" s="353"/>
      <c r="F23" s="353"/>
      <c r="G23" s="353"/>
      <c r="H23" s="353"/>
      <c r="I23" s="353"/>
      <c r="J23" s="353"/>
      <c r="K23" s="353"/>
      <c r="L23" s="353"/>
      <c r="M23" s="353"/>
      <c r="N23" s="353"/>
      <c r="O23" s="353"/>
      <c r="P23" s="353"/>
      <c r="Q23" s="353"/>
      <c r="R23" s="353"/>
      <c r="S23" s="353"/>
    </row>
    <row r="24" spans="3:19" ht="12.75" customHeight="1" x14ac:dyDescent="0.3">
      <c r="C24" s="94" t="s">
        <v>287</v>
      </c>
      <c r="D24" s="94" t="s">
        <v>336</v>
      </c>
      <c r="E24" s="294" t="e">
        <f>E12+E27-E22</f>
        <v>#DIV/0!</v>
      </c>
      <c r="F24" s="294" t="e">
        <f>F12-F22</f>
        <v>#DIV/0!</v>
      </c>
      <c r="G24" s="294" t="e">
        <f t="shared" ref="G24:S24" si="2">G12-G22</f>
        <v>#DIV/0!</v>
      </c>
      <c r="H24" s="294" t="e">
        <f t="shared" si="2"/>
        <v>#DIV/0!</v>
      </c>
      <c r="I24" s="294" t="e">
        <f t="shared" si="2"/>
        <v>#DIV/0!</v>
      </c>
      <c r="J24" s="294" t="e">
        <f t="shared" si="2"/>
        <v>#DIV/0!</v>
      </c>
      <c r="K24" s="294" t="e">
        <f t="shared" si="2"/>
        <v>#DIV/0!</v>
      </c>
      <c r="L24" s="294" t="e">
        <f t="shared" si="2"/>
        <v>#DIV/0!</v>
      </c>
      <c r="M24" s="294" t="e">
        <f t="shared" si="2"/>
        <v>#DIV/0!</v>
      </c>
      <c r="N24" s="294" t="e">
        <f t="shared" si="2"/>
        <v>#DIV/0!</v>
      </c>
      <c r="O24" s="294" t="e">
        <f t="shared" si="2"/>
        <v>#DIV/0!</v>
      </c>
      <c r="P24" s="294" t="e">
        <f t="shared" si="2"/>
        <v>#DIV/0!</v>
      </c>
      <c r="Q24" s="294" t="e">
        <f t="shared" si="2"/>
        <v>#DIV/0!</v>
      </c>
      <c r="R24" s="294" t="e">
        <f t="shared" si="2"/>
        <v>#DIV/0!</v>
      </c>
      <c r="S24" s="294" t="e">
        <f t="shared" si="2"/>
        <v>#DIV/0!</v>
      </c>
    </row>
    <row r="25" spans="3:19" ht="12.75" customHeight="1" x14ac:dyDescent="0.25">
      <c r="C25" s="84" t="s">
        <v>344</v>
      </c>
      <c r="D25" s="84" t="s">
        <v>353</v>
      </c>
      <c r="E25" s="350">
        <f>'2_1_Depreciation'!F16</f>
        <v>0</v>
      </c>
      <c r="F25" s="350">
        <f>'2_1_Depreciation'!G16</f>
        <v>0</v>
      </c>
      <c r="G25" s="350">
        <f>'2_1_Depreciation'!H16</f>
        <v>0</v>
      </c>
      <c r="H25" s="350">
        <f>'2_1_Depreciation'!I16</f>
        <v>0</v>
      </c>
      <c r="I25" s="350">
        <f>'2_1_Depreciation'!J16</f>
        <v>0</v>
      </c>
      <c r="J25" s="350">
        <f>'2_1_Depreciation'!K16</f>
        <v>0</v>
      </c>
      <c r="K25" s="350">
        <f>'2_1_Depreciation'!L16</f>
        <v>0</v>
      </c>
      <c r="L25" s="350">
        <f>'2_1_Depreciation'!M16</f>
        <v>0</v>
      </c>
      <c r="M25" s="350">
        <f>'2_1_Depreciation'!N16</f>
        <v>0</v>
      </c>
      <c r="N25" s="350">
        <f>'2_1_Depreciation'!O16</f>
        <v>0</v>
      </c>
      <c r="O25" s="350">
        <f>'2_1_Depreciation'!P16</f>
        <v>0</v>
      </c>
      <c r="P25" s="350">
        <f>'2_1_Depreciation'!Q16</f>
        <v>0</v>
      </c>
      <c r="Q25" s="350">
        <f>'2_1_Depreciation'!R16</f>
        <v>0</v>
      </c>
      <c r="R25" s="350">
        <f>'2_1_Depreciation'!S16</f>
        <v>0</v>
      </c>
      <c r="S25" s="350">
        <f>'2_1_Depreciation'!T16</f>
        <v>0</v>
      </c>
    </row>
    <row r="26" spans="3:19" ht="12.75" customHeight="1" x14ac:dyDescent="0.25">
      <c r="C26" s="95" t="s">
        <v>345</v>
      </c>
      <c r="D26" s="95" t="s">
        <v>354</v>
      </c>
      <c r="E26" s="357" t="e">
        <f>E24-E25</f>
        <v>#DIV/0!</v>
      </c>
      <c r="F26" s="357" t="e">
        <f t="shared" ref="F26:S26" si="3">F24-F25</f>
        <v>#DIV/0!</v>
      </c>
      <c r="G26" s="357" t="e">
        <f>G24-G25</f>
        <v>#DIV/0!</v>
      </c>
      <c r="H26" s="357" t="e">
        <f t="shared" si="3"/>
        <v>#DIV/0!</v>
      </c>
      <c r="I26" s="357" t="e">
        <f t="shared" si="3"/>
        <v>#DIV/0!</v>
      </c>
      <c r="J26" s="357" t="e">
        <f t="shared" si="3"/>
        <v>#DIV/0!</v>
      </c>
      <c r="K26" s="357" t="e">
        <f t="shared" si="3"/>
        <v>#DIV/0!</v>
      </c>
      <c r="L26" s="357" t="e">
        <f t="shared" si="3"/>
        <v>#DIV/0!</v>
      </c>
      <c r="M26" s="357" t="e">
        <f t="shared" si="3"/>
        <v>#DIV/0!</v>
      </c>
      <c r="N26" s="357" t="e">
        <f t="shared" si="3"/>
        <v>#DIV/0!</v>
      </c>
      <c r="O26" s="357" t="e">
        <f t="shared" si="3"/>
        <v>#DIV/0!</v>
      </c>
      <c r="P26" s="357" t="e">
        <f t="shared" si="3"/>
        <v>#DIV/0!</v>
      </c>
      <c r="Q26" s="357" t="e">
        <f t="shared" si="3"/>
        <v>#DIV/0!</v>
      </c>
      <c r="R26" s="357" t="e">
        <f t="shared" si="3"/>
        <v>#DIV/0!</v>
      </c>
      <c r="S26" s="357" t="e">
        <f t="shared" si="3"/>
        <v>#DIV/0!</v>
      </c>
    </row>
    <row r="27" spans="3:19" ht="12.75" customHeight="1" x14ac:dyDescent="0.25">
      <c r="C27" t="s">
        <v>613</v>
      </c>
      <c r="E27" s="285">
        <f>'1_Assumptions'!$E$29*'4_CFS'!E36</f>
        <v>0</v>
      </c>
      <c r="F27" s="285" t="e">
        <f>'1_Assumptions'!$E$29*'4_CFS'!E37</f>
        <v>#DIV/0!</v>
      </c>
      <c r="G27" s="285" t="e">
        <f>'1_Assumptions'!$E$29*'4_CFS'!F37</f>
        <v>#DIV/0!</v>
      </c>
      <c r="H27" s="285" t="e">
        <f>'1_Assumptions'!$E$29*'4_CFS'!G37</f>
        <v>#DIV/0!</v>
      </c>
      <c r="I27" s="285" t="e">
        <f>'1_Assumptions'!$E$29*'4_CFS'!H37</f>
        <v>#DIV/0!</v>
      </c>
      <c r="J27" s="285" t="e">
        <f>'1_Assumptions'!$E$29*'4_CFS'!I37</f>
        <v>#DIV/0!</v>
      </c>
      <c r="K27" s="285" t="e">
        <f>'1_Assumptions'!$E$29*'4_CFS'!J37</f>
        <v>#DIV/0!</v>
      </c>
      <c r="L27" s="285" t="e">
        <f>'1_Assumptions'!$E$29*'4_CFS'!K37</f>
        <v>#DIV/0!</v>
      </c>
      <c r="M27" s="285" t="e">
        <f>'1_Assumptions'!$E$29*'4_CFS'!L37</f>
        <v>#DIV/0!</v>
      </c>
      <c r="N27" s="285" t="e">
        <f>'1_Assumptions'!$E$29*'4_CFS'!M37</f>
        <v>#DIV/0!</v>
      </c>
      <c r="O27" s="285" t="e">
        <f>'1_Assumptions'!$E$29*'4_CFS'!N37</f>
        <v>#DIV/0!</v>
      </c>
      <c r="P27" s="285" t="e">
        <f>'1_Assumptions'!$E$29*'4_CFS'!O37</f>
        <v>#DIV/0!</v>
      </c>
      <c r="Q27" s="285" t="e">
        <f>'1_Assumptions'!$E$29*'4_CFS'!P37</f>
        <v>#DIV/0!</v>
      </c>
      <c r="R27" s="285" t="e">
        <f>'1_Assumptions'!$E$29*'4_CFS'!Q37</f>
        <v>#DIV/0!</v>
      </c>
      <c r="S27" s="285" t="e">
        <f>'1_Assumptions'!$E$29*'4_CFS'!R37</f>
        <v>#DIV/0!</v>
      </c>
    </row>
    <row r="28" spans="3:19" ht="12.75" customHeight="1" x14ac:dyDescent="0.25">
      <c r="C28" t="s">
        <v>346</v>
      </c>
      <c r="D28" t="s">
        <v>587</v>
      </c>
      <c r="E28" s="285">
        <f>-'3_Financing Structure'!F37</f>
        <v>0</v>
      </c>
      <c r="F28" s="285">
        <f>-'3_Financing Structure'!G37</f>
        <v>0</v>
      </c>
      <c r="G28" s="285">
        <f>-'3_Financing Structure'!H37</f>
        <v>0</v>
      </c>
      <c r="H28" s="285">
        <f>-'3_Financing Structure'!I37</f>
        <v>0</v>
      </c>
      <c r="I28" s="285">
        <f>-'3_Financing Structure'!J37</f>
        <v>0</v>
      </c>
      <c r="J28" s="285">
        <f>-'3_Financing Structure'!K37</f>
        <v>0</v>
      </c>
      <c r="K28" s="285">
        <f>-'3_Financing Structure'!L37</f>
        <v>0</v>
      </c>
      <c r="L28" s="285">
        <f>-'3_Financing Structure'!M37</f>
        <v>0</v>
      </c>
      <c r="M28" s="285">
        <f>-'3_Financing Structure'!N37</f>
        <v>0</v>
      </c>
      <c r="N28" s="285">
        <f>-'3_Financing Structure'!O37</f>
        <v>0</v>
      </c>
      <c r="O28" s="285">
        <f>-'3_Financing Structure'!P37</f>
        <v>0</v>
      </c>
      <c r="P28" s="285">
        <f>-'3_Financing Structure'!Q37</f>
        <v>0</v>
      </c>
      <c r="Q28" s="285">
        <f>-'3_Financing Structure'!R37</f>
        <v>0</v>
      </c>
      <c r="R28" s="285">
        <f>-'3_Financing Structure'!S37</f>
        <v>0</v>
      </c>
      <c r="S28" s="285">
        <f>-'3_Financing Structure'!T37</f>
        <v>0</v>
      </c>
    </row>
    <row r="29" spans="3:19" ht="12.75" customHeight="1" x14ac:dyDescent="0.3">
      <c r="C29" s="96" t="s">
        <v>347</v>
      </c>
      <c r="D29" s="96" t="s">
        <v>355</v>
      </c>
      <c r="E29" s="293" t="e">
        <f>E26-E28+E27</f>
        <v>#DIV/0!</v>
      </c>
      <c r="F29" s="293" t="e">
        <f t="shared" ref="F29:S29" si="4">F26-F28+F27</f>
        <v>#DIV/0!</v>
      </c>
      <c r="G29" s="293" t="e">
        <f t="shared" si="4"/>
        <v>#DIV/0!</v>
      </c>
      <c r="H29" s="293" t="e">
        <f t="shared" si="4"/>
        <v>#DIV/0!</v>
      </c>
      <c r="I29" s="293" t="e">
        <f t="shared" si="4"/>
        <v>#DIV/0!</v>
      </c>
      <c r="J29" s="293" t="e">
        <f t="shared" si="4"/>
        <v>#DIV/0!</v>
      </c>
      <c r="K29" s="293" t="e">
        <f t="shared" si="4"/>
        <v>#DIV/0!</v>
      </c>
      <c r="L29" s="293" t="e">
        <f t="shared" si="4"/>
        <v>#DIV/0!</v>
      </c>
      <c r="M29" s="293" t="e">
        <f t="shared" si="4"/>
        <v>#DIV/0!</v>
      </c>
      <c r="N29" s="293" t="e">
        <f t="shared" si="4"/>
        <v>#DIV/0!</v>
      </c>
      <c r="O29" s="293" t="e">
        <f t="shared" si="4"/>
        <v>#DIV/0!</v>
      </c>
      <c r="P29" s="293" t="e">
        <f t="shared" si="4"/>
        <v>#DIV/0!</v>
      </c>
      <c r="Q29" s="293" t="e">
        <f t="shared" si="4"/>
        <v>#DIV/0!</v>
      </c>
      <c r="R29" s="293" t="e">
        <f t="shared" si="4"/>
        <v>#DIV/0!</v>
      </c>
      <c r="S29" s="293" t="e">
        <f t="shared" si="4"/>
        <v>#DIV/0!</v>
      </c>
    </row>
    <row r="30" spans="3:19" ht="12.75" customHeight="1" x14ac:dyDescent="0.25">
      <c r="C30" s="84" t="s">
        <v>348</v>
      </c>
      <c r="E30" s="350" t="e">
        <f>IF(E29&lt;0,0,E29*'1_Assumptions'!$E$26)</f>
        <v>#DIV/0!</v>
      </c>
      <c r="F30" s="350" t="e">
        <f>IF(F29&lt;0,0,F29*'1_Assumptions'!$E$26)</f>
        <v>#DIV/0!</v>
      </c>
      <c r="G30" s="350" t="e">
        <f>IF(G29&lt;0,0,G29*'1_Assumptions'!$E$26)</f>
        <v>#DIV/0!</v>
      </c>
      <c r="H30" s="350" t="e">
        <f>IF(H29&lt;0,0,H29*'1_Assumptions'!$E$26)</f>
        <v>#DIV/0!</v>
      </c>
      <c r="I30" s="350" t="e">
        <f>IF(I29&lt;0,0,I29*'1_Assumptions'!$E$26)</f>
        <v>#DIV/0!</v>
      </c>
      <c r="J30" s="350" t="e">
        <f>IF(J29&lt;0,0,J29*'1_Assumptions'!$E$26)</f>
        <v>#DIV/0!</v>
      </c>
      <c r="K30" s="350" t="e">
        <f>IF(K29&lt;0,0,K29*'1_Assumptions'!$E$26)</f>
        <v>#DIV/0!</v>
      </c>
      <c r="L30" s="350" t="e">
        <f>IF(L29&lt;0,0,L29*'1_Assumptions'!$E$26)</f>
        <v>#DIV/0!</v>
      </c>
      <c r="M30" s="350" t="e">
        <f>IF(M29&lt;0,0,M29*'1_Assumptions'!$E$26)</f>
        <v>#DIV/0!</v>
      </c>
      <c r="N30" s="350" t="e">
        <f>IF(N29&lt;0,0,N29*'1_Assumptions'!$E$26)</f>
        <v>#DIV/0!</v>
      </c>
      <c r="O30" s="350" t="e">
        <f>IF(O29&lt;0,0,O29*'1_Assumptions'!$E$26)</f>
        <v>#DIV/0!</v>
      </c>
      <c r="P30" s="350" t="e">
        <f>IF(P29&lt;0,0,P29*'1_Assumptions'!$E$26)</f>
        <v>#DIV/0!</v>
      </c>
      <c r="Q30" s="350" t="e">
        <f>IF(Q29&lt;0,0,Q29*'1_Assumptions'!$E$26)</f>
        <v>#DIV/0!</v>
      </c>
      <c r="R30" s="350" t="e">
        <f>IF(R29&lt;0,0,R29*'1_Assumptions'!$E$26)</f>
        <v>#DIV/0!</v>
      </c>
      <c r="S30" s="350" t="e">
        <f>IF(S29&lt;0,0,S29*'1_Assumptions'!$E$26)</f>
        <v>#DIV/0!</v>
      </c>
    </row>
    <row r="31" spans="3:19" ht="12.75" customHeight="1" x14ac:dyDescent="0.3">
      <c r="C31" s="94" t="s">
        <v>349</v>
      </c>
      <c r="D31" s="94"/>
      <c r="E31" s="294" t="e">
        <f>E29-E30</f>
        <v>#DIV/0!</v>
      </c>
      <c r="F31" s="294" t="e">
        <f>F29-F30</f>
        <v>#DIV/0!</v>
      </c>
      <c r="G31" s="294" t="e">
        <f>G29-G30</f>
        <v>#DIV/0!</v>
      </c>
      <c r="H31" s="294" t="e">
        <f t="shared" ref="H31:S31" si="5">H29-H30</f>
        <v>#DIV/0!</v>
      </c>
      <c r="I31" s="294" t="e">
        <f t="shared" si="5"/>
        <v>#DIV/0!</v>
      </c>
      <c r="J31" s="294" t="e">
        <f t="shared" si="5"/>
        <v>#DIV/0!</v>
      </c>
      <c r="K31" s="294" t="e">
        <f t="shared" si="5"/>
        <v>#DIV/0!</v>
      </c>
      <c r="L31" s="294" t="e">
        <f>L29-L30</f>
        <v>#DIV/0!</v>
      </c>
      <c r="M31" s="294" t="e">
        <f t="shared" si="5"/>
        <v>#DIV/0!</v>
      </c>
      <c r="N31" s="294" t="e">
        <f t="shared" si="5"/>
        <v>#DIV/0!</v>
      </c>
      <c r="O31" s="294" t="e">
        <f t="shared" si="5"/>
        <v>#DIV/0!</v>
      </c>
      <c r="P31" s="294" t="e">
        <f t="shared" si="5"/>
        <v>#DIV/0!</v>
      </c>
      <c r="Q31" s="294" t="e">
        <f t="shared" si="5"/>
        <v>#DIV/0!</v>
      </c>
      <c r="R31" s="294" t="e">
        <f t="shared" si="5"/>
        <v>#DIV/0!</v>
      </c>
      <c r="S31" s="294" t="e">
        <f t="shared" si="5"/>
        <v>#DIV/0!</v>
      </c>
    </row>
  </sheetData>
  <phoneticPr fontId="47" type="noConversion"/>
  <hyperlinks>
    <hyperlink ref="G2" location="'0_Control'!A1" display="Return to Contents Page" xr:uid="{808D6C04-1658-422B-B5C2-CD60B83D914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A5F0-F07D-4128-9007-D9776D1BC754}">
  <sheetPr>
    <tabColor theme="4" tint="0.79998168889431442"/>
  </sheetPr>
  <dimension ref="A1:AA45"/>
  <sheetViews>
    <sheetView zoomScale="90" zoomScaleNormal="90" workbookViewId="0"/>
  </sheetViews>
  <sheetFormatPr defaultColWidth="9.1796875" defaultRowHeight="12.75" customHeight="1" x14ac:dyDescent="0.25"/>
  <cols>
    <col min="1" max="2" width="3.26953125" customWidth="1"/>
    <col min="3" max="3" width="46.26953125" customWidth="1"/>
    <col min="4" max="4" width="18.81640625" bestFit="1" customWidth="1"/>
    <col min="5" max="6" width="14.81640625" bestFit="1" customWidth="1"/>
    <col min="7" max="9" width="12.7265625" customWidth="1"/>
    <col min="10" max="10" width="14.54296875" customWidth="1"/>
    <col min="11" max="17" width="14.81640625" bestFit="1" customWidth="1"/>
    <col min="18" max="18" width="13.81640625" customWidth="1"/>
    <col min="19" max="19" width="14.81640625" bestFit="1" customWidth="1"/>
    <col min="20" max="27" width="12.7265625" customWidth="1"/>
  </cols>
  <sheetData>
    <row r="1" spans="1:27" s="19" customFormat="1" ht="20" x14ac:dyDescent="0.4">
      <c r="A1" s="40" t="s">
        <v>89</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s="19" customFormat="1" ht="15.5" x14ac:dyDescent="0.35">
      <c r="A2" s="41" t="str">
        <f>Name_Project &amp; " | " &amp;  Name_Model</f>
        <v>LOW INTEREST LOANS SCHEME (LOAN SCHEME)  | FINANCIAL MODEL TEMPLATE</v>
      </c>
      <c r="B2" s="41"/>
      <c r="C2" s="41"/>
      <c r="D2" s="41"/>
      <c r="E2" s="41"/>
      <c r="F2" s="41"/>
      <c r="G2" s="198" t="s">
        <v>518</v>
      </c>
      <c r="H2" s="197"/>
      <c r="I2" s="41"/>
      <c r="J2" s="41"/>
      <c r="K2" s="41"/>
      <c r="L2" s="41"/>
      <c r="M2" s="41"/>
      <c r="N2" s="41"/>
      <c r="O2" s="41"/>
      <c r="P2" s="41"/>
      <c r="Q2" s="41"/>
      <c r="R2" s="41"/>
      <c r="S2" s="41"/>
      <c r="T2" s="41"/>
      <c r="U2" s="41"/>
      <c r="V2" s="41"/>
      <c r="W2" s="41"/>
      <c r="X2" s="41"/>
      <c r="Y2" s="41"/>
      <c r="Z2" s="41"/>
      <c r="AA2" s="41"/>
    </row>
    <row r="3" spans="1:27"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row>
    <row r="5" spans="1:27" ht="23" thickBot="1" x14ac:dyDescent="0.5">
      <c r="C5" s="1" t="s">
        <v>203</v>
      </c>
    </row>
    <row r="6" spans="1:27" ht="18" x14ac:dyDescent="0.4">
      <c r="C6" s="42" t="s">
        <v>205</v>
      </c>
    </row>
    <row r="8" spans="1:27" ht="13" x14ac:dyDescent="0.25">
      <c r="C8" s="86" t="s">
        <v>205</v>
      </c>
      <c r="D8" s="87"/>
      <c r="E8" s="56" t="s">
        <v>187</v>
      </c>
      <c r="F8" s="56" t="s">
        <v>188</v>
      </c>
      <c r="G8" s="56" t="s">
        <v>189</v>
      </c>
      <c r="H8" s="56" t="s">
        <v>190</v>
      </c>
      <c r="I8" s="56" t="s">
        <v>191</v>
      </c>
      <c r="J8" s="56" t="s">
        <v>192</v>
      </c>
      <c r="K8" s="56" t="s">
        <v>193</v>
      </c>
      <c r="L8" s="56" t="s">
        <v>194</v>
      </c>
      <c r="M8" s="56" t="s">
        <v>195</v>
      </c>
      <c r="N8" s="56" t="s">
        <v>196</v>
      </c>
      <c r="O8" s="56" t="s">
        <v>197</v>
      </c>
      <c r="P8" s="56" t="s">
        <v>198</v>
      </c>
      <c r="Q8" s="56" t="s">
        <v>199</v>
      </c>
      <c r="R8" s="56" t="s">
        <v>200</v>
      </c>
      <c r="S8" s="56" t="s">
        <v>201</v>
      </c>
    </row>
    <row r="9" spans="1:27" ht="13" x14ac:dyDescent="0.3">
      <c r="C9" s="88" t="s">
        <v>290</v>
      </c>
      <c r="D9" s="88"/>
      <c r="E9" s="88"/>
      <c r="F9" s="88"/>
      <c r="G9" s="88"/>
      <c r="H9" s="88"/>
      <c r="I9" s="88"/>
      <c r="J9" s="88"/>
      <c r="K9" s="88"/>
      <c r="L9" s="88"/>
      <c r="M9" s="88"/>
      <c r="N9" s="88"/>
      <c r="O9" s="88"/>
      <c r="P9" s="88"/>
      <c r="Q9" s="88"/>
      <c r="R9" s="88"/>
      <c r="S9" s="88"/>
    </row>
    <row r="10" spans="1:27" ht="12.75" customHeight="1" x14ac:dyDescent="0.25">
      <c r="C10" s="84" t="s">
        <v>291</v>
      </c>
      <c r="D10" s="84" t="s">
        <v>311</v>
      </c>
      <c r="E10" s="350" t="e">
        <f>'4_CFS'!E37</f>
        <v>#DIV/0!</v>
      </c>
      <c r="F10" s="350" t="e">
        <f>'4_CFS'!F37</f>
        <v>#DIV/0!</v>
      </c>
      <c r="G10" s="350" t="e">
        <f>'4_CFS'!G37</f>
        <v>#DIV/0!</v>
      </c>
      <c r="H10" s="350" t="e">
        <f>'4_CFS'!H37</f>
        <v>#DIV/0!</v>
      </c>
      <c r="I10" s="350" t="e">
        <f>'4_CFS'!I37</f>
        <v>#DIV/0!</v>
      </c>
      <c r="J10" s="350" t="e">
        <f>'4_CFS'!J37</f>
        <v>#DIV/0!</v>
      </c>
      <c r="K10" s="350" t="e">
        <f>'4_CFS'!K37</f>
        <v>#DIV/0!</v>
      </c>
      <c r="L10" s="350" t="e">
        <f>'4_CFS'!L37</f>
        <v>#DIV/0!</v>
      </c>
      <c r="M10" s="350" t="e">
        <f>'4_CFS'!M37</f>
        <v>#DIV/0!</v>
      </c>
      <c r="N10" s="350" t="e">
        <f>'4_CFS'!N37</f>
        <v>#DIV/0!</v>
      </c>
      <c r="O10" s="350" t="e">
        <f>'4_CFS'!O37</f>
        <v>#DIV/0!</v>
      </c>
      <c r="P10" s="350" t="e">
        <f>'4_CFS'!P37</f>
        <v>#DIV/0!</v>
      </c>
      <c r="Q10" s="350" t="e">
        <f>'4_CFS'!Q37</f>
        <v>#DIV/0!</v>
      </c>
      <c r="R10" s="350" t="e">
        <f>'4_CFS'!R37</f>
        <v>#DIV/0!</v>
      </c>
      <c r="S10" s="350" t="e">
        <f>'4_CFS'!S37</f>
        <v>#DIV/0!</v>
      </c>
    </row>
    <row r="11" spans="1:27" ht="12.75" customHeight="1" x14ac:dyDescent="0.25">
      <c r="C11" s="84" t="s">
        <v>292</v>
      </c>
      <c r="D11" s="84" t="s">
        <v>312</v>
      </c>
      <c r="E11" s="350" t="e">
        <f>'4_5_WC'!G12</f>
        <v>#DIV/0!</v>
      </c>
      <c r="F11" s="350" t="e">
        <f>'4_5_WC'!H12</f>
        <v>#DIV/0!</v>
      </c>
      <c r="G11" s="350" t="e">
        <f>'4_5_WC'!I12</f>
        <v>#DIV/0!</v>
      </c>
      <c r="H11" s="350" t="e">
        <f>'4_5_WC'!J12</f>
        <v>#DIV/0!</v>
      </c>
      <c r="I11" s="350" t="e">
        <f>'4_5_WC'!K12</f>
        <v>#DIV/0!</v>
      </c>
      <c r="J11" s="350" t="e">
        <f>'4_5_WC'!L12</f>
        <v>#DIV/0!</v>
      </c>
      <c r="K11" s="350" t="e">
        <f>'4_5_WC'!M12</f>
        <v>#DIV/0!</v>
      </c>
      <c r="L11" s="350" t="e">
        <f>'4_5_WC'!N12</f>
        <v>#DIV/0!</v>
      </c>
      <c r="M11" s="350" t="e">
        <f>'4_5_WC'!O12</f>
        <v>#DIV/0!</v>
      </c>
      <c r="N11" s="350" t="e">
        <f>'4_5_WC'!P12</f>
        <v>#DIV/0!</v>
      </c>
      <c r="O11" s="350" t="e">
        <f>'4_5_WC'!Q12</f>
        <v>#DIV/0!</v>
      </c>
      <c r="P11" s="350" t="e">
        <f>'4_5_WC'!R12</f>
        <v>#DIV/0!</v>
      </c>
      <c r="Q11" s="350" t="e">
        <f>'4_5_WC'!S12</f>
        <v>#DIV/0!</v>
      </c>
      <c r="R11" s="350" t="e">
        <f>'4_5_WC'!T12</f>
        <v>#DIV/0!</v>
      </c>
      <c r="S11" s="350" t="e">
        <f>'4_5_WC'!U12</f>
        <v>#DIV/0!</v>
      </c>
    </row>
    <row r="12" spans="1:27" ht="12.75" customHeight="1" x14ac:dyDescent="0.25">
      <c r="C12" s="176" t="s">
        <v>293</v>
      </c>
      <c r="E12" s="352"/>
      <c r="F12" s="352"/>
      <c r="G12" s="352"/>
      <c r="H12" s="313"/>
      <c r="I12" s="313"/>
      <c r="J12" s="313"/>
      <c r="K12" s="313"/>
      <c r="L12" s="313"/>
      <c r="M12" s="313"/>
      <c r="N12" s="313"/>
      <c r="O12" s="313"/>
      <c r="P12" s="313"/>
      <c r="Q12" s="313"/>
      <c r="R12" s="313"/>
      <c r="S12" s="313"/>
    </row>
    <row r="13" spans="1:27" ht="12.75" customHeight="1" x14ac:dyDescent="0.25">
      <c r="C13" s="95" t="s">
        <v>294</v>
      </c>
      <c r="D13" s="95"/>
      <c r="E13" s="357" t="e">
        <f>SUM(E10:E12)</f>
        <v>#DIV/0!</v>
      </c>
      <c r="F13" s="357" t="e">
        <f t="shared" ref="F13:S13" si="0">SUM(F10:F12)</f>
        <v>#DIV/0!</v>
      </c>
      <c r="G13" s="357" t="e">
        <f t="shared" si="0"/>
        <v>#DIV/0!</v>
      </c>
      <c r="H13" s="357" t="e">
        <f t="shared" si="0"/>
        <v>#DIV/0!</v>
      </c>
      <c r="I13" s="357" t="e">
        <f t="shared" si="0"/>
        <v>#DIV/0!</v>
      </c>
      <c r="J13" s="357" t="e">
        <f t="shared" si="0"/>
        <v>#DIV/0!</v>
      </c>
      <c r="K13" s="357" t="e">
        <f t="shared" si="0"/>
        <v>#DIV/0!</v>
      </c>
      <c r="L13" s="357" t="e">
        <f t="shared" si="0"/>
        <v>#DIV/0!</v>
      </c>
      <c r="M13" s="357" t="e">
        <f t="shared" si="0"/>
        <v>#DIV/0!</v>
      </c>
      <c r="N13" s="357" t="e">
        <f t="shared" si="0"/>
        <v>#DIV/0!</v>
      </c>
      <c r="O13" s="357" t="e">
        <f t="shared" si="0"/>
        <v>#DIV/0!</v>
      </c>
      <c r="P13" s="357" t="e">
        <f t="shared" si="0"/>
        <v>#DIV/0!</v>
      </c>
      <c r="Q13" s="357" t="e">
        <f t="shared" si="0"/>
        <v>#DIV/0!</v>
      </c>
      <c r="R13" s="357" t="e">
        <f t="shared" si="0"/>
        <v>#DIV/0!</v>
      </c>
      <c r="S13" s="357" t="e">
        <f t="shared" si="0"/>
        <v>#DIV/0!</v>
      </c>
    </row>
    <row r="14" spans="1:27" ht="12.75" customHeight="1" x14ac:dyDescent="0.25">
      <c r="C14" s="84" t="s">
        <v>295</v>
      </c>
      <c r="D14" s="84" t="s">
        <v>313</v>
      </c>
      <c r="E14" s="350">
        <f>IF('4_2_Activity'!G7="",'2_Capital Cost of Project'!D98,('2_1_Depreciation'!F14+'2_1_Depreciation'!F15))</f>
        <v>0</v>
      </c>
      <c r="F14" s="350">
        <f>IF('4_2_Activity'!H7="",'2_Capital Cost of Project'!E98,('2_1_Depreciation'!G14+'2_1_Depreciation'!G15))</f>
        <v>0</v>
      </c>
      <c r="G14" s="350">
        <f>IF('4_2_Activity'!I7="",'2_Capital Cost of Project'!F98,('2_1_Depreciation'!H14+'2_1_Depreciation'!H15))</f>
        <v>0</v>
      </c>
      <c r="H14" s="350">
        <f>IF('4_2_Activity'!J7="",'2_Capital Cost of Project'!G98,('2_1_Depreciation'!I14+'2_1_Depreciation'!I15))</f>
        <v>0</v>
      </c>
      <c r="I14" s="350">
        <f ca="1">IF('4_2_Activity'!K7="",'2_Capital Cost of Project'!H98,('2_1_Depreciation'!J14+'2_1_Depreciation'!J15))</f>
        <v>0</v>
      </c>
      <c r="J14" s="350">
        <f ca="1">IF('4_2_Activity'!L7="",'2_Capital Cost of Project'!I98,('2_1_Depreciation'!K14+'2_1_Depreciation'!K15))</f>
        <v>0</v>
      </c>
      <c r="K14" s="350">
        <f ca="1">IF('4_2_Activity'!M7="",'2_Capital Cost of Project'!J98,('2_1_Depreciation'!L14+'2_1_Depreciation'!L15))</f>
        <v>0</v>
      </c>
      <c r="L14" s="350">
        <f ca="1">IF('4_2_Activity'!N7="",'2_Capital Cost of Project'!K98,('2_1_Depreciation'!M14+'2_1_Depreciation'!M15))</f>
        <v>0</v>
      </c>
      <c r="M14" s="350">
        <f ca="1">IF('4_2_Activity'!O7="",'2_Capital Cost of Project'!L98,('2_1_Depreciation'!N14+'2_1_Depreciation'!N15))</f>
        <v>0</v>
      </c>
      <c r="N14" s="350">
        <f ca="1">IF('4_2_Activity'!P7="",'2_Capital Cost of Project'!M98,('2_1_Depreciation'!O14+'2_1_Depreciation'!O15))</f>
        <v>0</v>
      </c>
      <c r="O14" s="350">
        <f ca="1">IF('4_2_Activity'!Q7="",'2_Capital Cost of Project'!N98,('2_1_Depreciation'!P14+'2_1_Depreciation'!P15))</f>
        <v>0</v>
      </c>
      <c r="P14" s="350">
        <f ca="1">IF('4_2_Activity'!R7="",'2_Capital Cost of Project'!O98,('2_1_Depreciation'!Q14+'2_1_Depreciation'!Q15))</f>
        <v>0</v>
      </c>
      <c r="Q14" s="350">
        <f ca="1">IF('4_2_Activity'!S7="",'2_Capital Cost of Project'!P98,('2_1_Depreciation'!R14+'2_1_Depreciation'!R15))</f>
        <v>0</v>
      </c>
      <c r="R14" s="350">
        <f ca="1">IF('4_2_Activity'!T7="",'2_Capital Cost of Project'!Q98,('2_1_Depreciation'!S14+'2_1_Depreciation'!S15))</f>
        <v>0</v>
      </c>
      <c r="S14" s="350">
        <f ca="1">IF('4_2_Activity'!U7="",'2_Capital Cost of Project'!R98,('2_1_Depreciation'!T14+'2_1_Depreciation'!T15))</f>
        <v>0</v>
      </c>
    </row>
    <row r="15" spans="1:27" ht="12.75" customHeight="1" x14ac:dyDescent="0.25">
      <c r="C15" s="84" t="s">
        <v>296</v>
      </c>
      <c r="D15" s="84" t="s">
        <v>314</v>
      </c>
      <c r="E15" s="350">
        <f>'2_1_Depreciation'!F16</f>
        <v>0</v>
      </c>
      <c r="F15" s="350">
        <f>'2_1_Depreciation'!G16</f>
        <v>0</v>
      </c>
      <c r="G15" s="350">
        <f>'2_1_Depreciation'!H16</f>
        <v>0</v>
      </c>
      <c r="H15" s="350">
        <f>'2_1_Depreciation'!I16</f>
        <v>0</v>
      </c>
      <c r="I15" s="350">
        <f>'2_1_Depreciation'!J16</f>
        <v>0</v>
      </c>
      <c r="J15" s="350">
        <f>'2_1_Depreciation'!K16</f>
        <v>0</v>
      </c>
      <c r="K15" s="350">
        <f>'2_1_Depreciation'!L16</f>
        <v>0</v>
      </c>
      <c r="L15" s="350">
        <f>'2_1_Depreciation'!M16</f>
        <v>0</v>
      </c>
      <c r="M15" s="350">
        <f>'2_1_Depreciation'!N16</f>
        <v>0</v>
      </c>
      <c r="N15" s="350">
        <f>'2_1_Depreciation'!O16</f>
        <v>0</v>
      </c>
      <c r="O15" s="350">
        <f>'2_1_Depreciation'!P16</f>
        <v>0</v>
      </c>
      <c r="P15" s="350">
        <f>'2_1_Depreciation'!Q16</f>
        <v>0</v>
      </c>
      <c r="Q15" s="350">
        <f>'2_1_Depreciation'!R16</f>
        <v>0</v>
      </c>
      <c r="R15" s="350">
        <f>'2_1_Depreciation'!S16</f>
        <v>0</v>
      </c>
      <c r="S15" s="350">
        <f>'2_1_Depreciation'!T16</f>
        <v>0</v>
      </c>
    </row>
    <row r="16" spans="1:27" ht="12.75" customHeight="1" x14ac:dyDescent="0.25">
      <c r="C16" s="85" t="s">
        <v>297</v>
      </c>
      <c r="D16" s="85"/>
      <c r="E16" s="358">
        <f>E14-E15</f>
        <v>0</v>
      </c>
      <c r="F16" s="358">
        <f t="shared" ref="F16:S16" si="1">F14-F15</f>
        <v>0</v>
      </c>
      <c r="G16" s="358">
        <f>G14-G15</f>
        <v>0</v>
      </c>
      <c r="H16" s="358">
        <f>H14-H15</f>
        <v>0</v>
      </c>
      <c r="I16" s="358">
        <f ca="1">I14-I15</f>
        <v>0</v>
      </c>
      <c r="J16" s="358">
        <f ca="1">J14-J15</f>
        <v>0</v>
      </c>
      <c r="K16" s="358">
        <f t="shared" ca="1" si="1"/>
        <v>0</v>
      </c>
      <c r="L16" s="358">
        <f t="shared" ca="1" si="1"/>
        <v>0</v>
      </c>
      <c r="M16" s="358">
        <f t="shared" ca="1" si="1"/>
        <v>0</v>
      </c>
      <c r="N16" s="358">
        <f t="shared" ca="1" si="1"/>
        <v>0</v>
      </c>
      <c r="O16" s="358">
        <f t="shared" ca="1" si="1"/>
        <v>0</v>
      </c>
      <c r="P16" s="358">
        <f t="shared" ca="1" si="1"/>
        <v>0</v>
      </c>
      <c r="Q16" s="358">
        <f t="shared" ca="1" si="1"/>
        <v>0</v>
      </c>
      <c r="R16" s="358">
        <f t="shared" ca="1" si="1"/>
        <v>0</v>
      </c>
      <c r="S16" s="358">
        <f t="shared" ca="1" si="1"/>
        <v>0</v>
      </c>
    </row>
    <row r="17" spans="3:19" ht="12.75" customHeight="1" x14ac:dyDescent="0.25">
      <c r="C17" s="176" t="s">
        <v>500</v>
      </c>
      <c r="D17" s="84"/>
      <c r="E17" s="352"/>
      <c r="F17" s="352"/>
      <c r="G17" s="352"/>
      <c r="H17" s="313"/>
      <c r="I17" s="313"/>
      <c r="J17" s="313"/>
      <c r="K17" s="313"/>
      <c r="L17" s="313"/>
      <c r="M17" s="313"/>
      <c r="N17" s="313"/>
      <c r="O17" s="313"/>
      <c r="P17" s="313"/>
      <c r="Q17" s="313"/>
      <c r="R17" s="313"/>
      <c r="S17" s="313"/>
    </row>
    <row r="18" spans="3:19" ht="12.75" customHeight="1" x14ac:dyDescent="0.25">
      <c r="C18" s="95" t="s">
        <v>501</v>
      </c>
      <c r="D18" s="175"/>
      <c r="E18" s="357">
        <f>SUM(E16:E17)</f>
        <v>0</v>
      </c>
      <c r="F18" s="357">
        <f t="shared" ref="F18:S18" si="2">SUM(F16:F17)</f>
        <v>0</v>
      </c>
      <c r="G18" s="357">
        <f t="shared" si="2"/>
        <v>0</v>
      </c>
      <c r="H18" s="357">
        <f t="shared" si="2"/>
        <v>0</v>
      </c>
      <c r="I18" s="357">
        <f t="shared" ca="1" si="2"/>
        <v>0</v>
      </c>
      <c r="J18" s="357">
        <f t="shared" ca="1" si="2"/>
        <v>0</v>
      </c>
      <c r="K18" s="357">
        <f t="shared" ca="1" si="2"/>
        <v>0</v>
      </c>
      <c r="L18" s="357">
        <f t="shared" ca="1" si="2"/>
        <v>0</v>
      </c>
      <c r="M18" s="357">
        <f t="shared" ca="1" si="2"/>
        <v>0</v>
      </c>
      <c r="N18" s="357">
        <f t="shared" ca="1" si="2"/>
        <v>0</v>
      </c>
      <c r="O18" s="357">
        <f t="shared" ca="1" si="2"/>
        <v>0</v>
      </c>
      <c r="P18" s="357">
        <f t="shared" ca="1" si="2"/>
        <v>0</v>
      </c>
      <c r="Q18" s="357">
        <f t="shared" ca="1" si="2"/>
        <v>0</v>
      </c>
      <c r="R18" s="357">
        <f t="shared" ca="1" si="2"/>
        <v>0</v>
      </c>
      <c r="S18" s="357">
        <f t="shared" ca="1" si="2"/>
        <v>0</v>
      </c>
    </row>
    <row r="19" spans="3:19" ht="12.75" customHeight="1" x14ac:dyDescent="0.25">
      <c r="C19" s="91" t="s">
        <v>298</v>
      </c>
      <c r="D19" s="91"/>
      <c r="E19" s="353" t="e">
        <f>E13+E18</f>
        <v>#DIV/0!</v>
      </c>
      <c r="F19" s="353" t="e">
        <f t="shared" ref="F19:S19" si="3">F13+F18</f>
        <v>#DIV/0!</v>
      </c>
      <c r="G19" s="353" t="e">
        <f>G13+G18</f>
        <v>#DIV/0!</v>
      </c>
      <c r="H19" s="353" t="e">
        <f t="shared" si="3"/>
        <v>#DIV/0!</v>
      </c>
      <c r="I19" s="353" t="e">
        <f t="shared" ca="1" si="3"/>
        <v>#DIV/0!</v>
      </c>
      <c r="J19" s="353" t="e">
        <f t="shared" ca="1" si="3"/>
        <v>#DIV/0!</v>
      </c>
      <c r="K19" s="353" t="e">
        <f t="shared" ca="1" si="3"/>
        <v>#DIV/0!</v>
      </c>
      <c r="L19" s="353" t="e">
        <f t="shared" ca="1" si="3"/>
        <v>#DIV/0!</v>
      </c>
      <c r="M19" s="353" t="e">
        <f t="shared" ca="1" si="3"/>
        <v>#DIV/0!</v>
      </c>
      <c r="N19" s="353" t="e">
        <f t="shared" ca="1" si="3"/>
        <v>#DIV/0!</v>
      </c>
      <c r="O19" s="353" t="e">
        <f t="shared" ca="1" si="3"/>
        <v>#DIV/0!</v>
      </c>
      <c r="P19" s="353" t="e">
        <f t="shared" ca="1" si="3"/>
        <v>#DIV/0!</v>
      </c>
      <c r="Q19" s="353" t="e">
        <f t="shared" ca="1" si="3"/>
        <v>#DIV/0!</v>
      </c>
      <c r="R19" s="353" t="e">
        <f t="shared" ca="1" si="3"/>
        <v>#DIV/0!</v>
      </c>
      <c r="S19" s="353" t="e">
        <f t="shared" ca="1" si="3"/>
        <v>#DIV/0!</v>
      </c>
    </row>
    <row r="20" spans="3:19" ht="12.75" customHeight="1" x14ac:dyDescent="0.25">
      <c r="C20" s="85"/>
      <c r="D20" s="84"/>
      <c r="E20" s="350"/>
      <c r="F20" s="285"/>
      <c r="G20" s="285"/>
      <c r="H20" s="285"/>
      <c r="I20" s="285"/>
      <c r="J20" s="285"/>
      <c r="K20" s="285"/>
      <c r="L20" s="285"/>
      <c r="M20" s="285"/>
      <c r="N20" s="285"/>
      <c r="O20" s="285"/>
      <c r="P20" s="285"/>
      <c r="Q20" s="285"/>
      <c r="R20" s="285"/>
      <c r="S20" s="285"/>
    </row>
    <row r="21" spans="3:19" ht="13" x14ac:dyDescent="0.3">
      <c r="C21" s="88" t="s">
        <v>299</v>
      </c>
      <c r="D21" s="88"/>
      <c r="E21" s="354"/>
      <c r="F21" s="354"/>
      <c r="G21" s="354"/>
      <c r="H21" s="354"/>
      <c r="I21" s="354"/>
      <c r="J21" s="354"/>
      <c r="K21" s="354"/>
      <c r="L21" s="354"/>
      <c r="M21" s="354"/>
      <c r="N21" s="354"/>
      <c r="O21" s="354"/>
      <c r="P21" s="354"/>
      <c r="Q21" s="354"/>
      <c r="R21" s="354"/>
      <c r="S21" s="354"/>
    </row>
    <row r="22" spans="3:19" ht="12.75" customHeight="1" x14ac:dyDescent="0.25">
      <c r="C22" s="84" t="s">
        <v>300</v>
      </c>
      <c r="D22" s="84" t="s">
        <v>312</v>
      </c>
      <c r="E22" s="350" t="e">
        <f>'4_5_WC'!G13</f>
        <v>#DIV/0!</v>
      </c>
      <c r="F22" s="350" t="e">
        <f>'4_5_WC'!H13</f>
        <v>#DIV/0!</v>
      </c>
      <c r="G22" s="350" t="e">
        <f>'4_5_WC'!I13</f>
        <v>#DIV/0!</v>
      </c>
      <c r="H22" s="350" t="e">
        <f>'4_5_WC'!J13</f>
        <v>#DIV/0!</v>
      </c>
      <c r="I22" s="350" t="e">
        <f>'4_5_WC'!K13</f>
        <v>#DIV/0!</v>
      </c>
      <c r="J22" s="350" t="e">
        <f>'4_5_WC'!L13</f>
        <v>#DIV/0!</v>
      </c>
      <c r="K22" s="350" t="e">
        <f>'4_5_WC'!M13</f>
        <v>#DIV/0!</v>
      </c>
      <c r="L22" s="350" t="e">
        <f>'4_5_WC'!N13</f>
        <v>#DIV/0!</v>
      </c>
      <c r="M22" s="350" t="e">
        <f>'4_5_WC'!O13</f>
        <v>#DIV/0!</v>
      </c>
      <c r="N22" s="350" t="e">
        <f>'4_5_WC'!P13</f>
        <v>#DIV/0!</v>
      </c>
      <c r="O22" s="350" t="e">
        <f>'4_5_WC'!Q13</f>
        <v>#DIV/0!</v>
      </c>
      <c r="P22" s="350" t="e">
        <f>'4_5_WC'!R13</f>
        <v>#DIV/0!</v>
      </c>
      <c r="Q22" s="350" t="e">
        <f>'4_5_WC'!S13</f>
        <v>#DIV/0!</v>
      </c>
      <c r="R22" s="350" t="e">
        <f>'4_5_WC'!T13</f>
        <v>#DIV/0!</v>
      </c>
      <c r="S22" s="350" t="e">
        <f>'4_5_WC'!U13</f>
        <v>#DIV/0!</v>
      </c>
    </row>
    <row r="23" spans="3:19" ht="12.75" customHeight="1" x14ac:dyDescent="0.25">
      <c r="C23" s="84" t="s">
        <v>302</v>
      </c>
      <c r="D23" t="s">
        <v>587</v>
      </c>
      <c r="E23" s="350">
        <f>'3_Financing Structure'!F31</f>
        <v>0</v>
      </c>
      <c r="F23" s="350">
        <f>'3_Financing Structure'!G31</f>
        <v>0</v>
      </c>
      <c r="G23" s="350">
        <f>'3_Financing Structure'!H31</f>
        <v>0</v>
      </c>
      <c r="H23" s="350">
        <f>'3_Financing Structure'!I31</f>
        <v>0</v>
      </c>
      <c r="I23" s="350">
        <f>'3_Financing Structure'!J31</f>
        <v>0</v>
      </c>
      <c r="J23" s="350">
        <f>'3_Financing Structure'!K31</f>
        <v>0</v>
      </c>
      <c r="K23" s="350">
        <f>'3_Financing Structure'!L31</f>
        <v>0</v>
      </c>
      <c r="L23" s="350">
        <f>'3_Financing Structure'!M31</f>
        <v>0</v>
      </c>
      <c r="M23" s="350">
        <f>'3_Financing Structure'!N31</f>
        <v>0</v>
      </c>
      <c r="N23" s="350">
        <f>'3_Financing Structure'!O31</f>
        <v>0</v>
      </c>
      <c r="O23" s="350">
        <f>'3_Financing Structure'!P31</f>
        <v>0</v>
      </c>
      <c r="P23" s="350">
        <f>'3_Financing Structure'!Q31</f>
        <v>0</v>
      </c>
      <c r="Q23" s="350">
        <f>'3_Financing Structure'!R31</f>
        <v>0</v>
      </c>
      <c r="R23" s="350">
        <f>'3_Financing Structure'!S31</f>
        <v>0</v>
      </c>
      <c r="S23" s="350">
        <f>'3_Financing Structure'!T31</f>
        <v>0</v>
      </c>
    </row>
    <row r="24" spans="3:19" ht="12.75" customHeight="1" x14ac:dyDescent="0.25">
      <c r="C24" s="151" t="s">
        <v>108</v>
      </c>
      <c r="D24" s="84"/>
      <c r="E24" s="352"/>
      <c r="F24" s="352"/>
      <c r="G24" s="352"/>
      <c r="H24" s="313"/>
      <c r="I24" s="313"/>
      <c r="J24" s="313"/>
      <c r="K24" s="313"/>
      <c r="L24" s="313"/>
      <c r="M24" s="313"/>
      <c r="N24" s="313"/>
      <c r="O24" s="313"/>
      <c r="P24" s="313"/>
      <c r="Q24" s="313"/>
      <c r="R24" s="313"/>
      <c r="S24" s="313"/>
    </row>
    <row r="25" spans="3:19" ht="12.75" customHeight="1" x14ac:dyDescent="0.25">
      <c r="C25" s="95" t="s">
        <v>301</v>
      </c>
      <c r="D25" s="175"/>
      <c r="E25" s="357" t="e">
        <f>SUM(E22:E24)</f>
        <v>#DIV/0!</v>
      </c>
      <c r="F25" s="357" t="e">
        <f t="shared" ref="F25:R25" si="4">SUM(F22:F24)</f>
        <v>#DIV/0!</v>
      </c>
      <c r="G25" s="357" t="e">
        <f t="shared" si="4"/>
        <v>#DIV/0!</v>
      </c>
      <c r="H25" s="357" t="e">
        <f t="shared" si="4"/>
        <v>#DIV/0!</v>
      </c>
      <c r="I25" s="357" t="e">
        <f t="shared" si="4"/>
        <v>#DIV/0!</v>
      </c>
      <c r="J25" s="357" t="e">
        <f t="shared" si="4"/>
        <v>#DIV/0!</v>
      </c>
      <c r="K25" s="357" t="e">
        <f t="shared" si="4"/>
        <v>#DIV/0!</v>
      </c>
      <c r="L25" s="357" t="e">
        <f t="shared" si="4"/>
        <v>#DIV/0!</v>
      </c>
      <c r="M25" s="357" t="e">
        <f t="shared" si="4"/>
        <v>#DIV/0!</v>
      </c>
      <c r="N25" s="357" t="e">
        <f t="shared" si="4"/>
        <v>#DIV/0!</v>
      </c>
      <c r="O25" s="357" t="e">
        <f t="shared" si="4"/>
        <v>#DIV/0!</v>
      </c>
      <c r="P25" s="357" t="e">
        <f t="shared" si="4"/>
        <v>#DIV/0!</v>
      </c>
      <c r="Q25" s="357" t="e">
        <f t="shared" si="4"/>
        <v>#DIV/0!</v>
      </c>
      <c r="R25" s="357" t="e">
        <f t="shared" si="4"/>
        <v>#DIV/0!</v>
      </c>
      <c r="S25" s="357" t="e">
        <f>SUM(S22:S24)</f>
        <v>#DIV/0!</v>
      </c>
    </row>
    <row r="26" spans="3:19" ht="12.75" customHeight="1" x14ac:dyDescent="0.25">
      <c r="C26" s="84" t="s">
        <v>360</v>
      </c>
      <c r="D26" s="84"/>
      <c r="E26" s="350">
        <f>'4_6_RAD_RAC'!G41</f>
        <v>0</v>
      </c>
      <c r="F26" s="350">
        <f>'4_6_RAD_RAC'!H41</f>
        <v>0</v>
      </c>
      <c r="G26" s="350" t="e">
        <f>'4_6_RAD_RAC'!I41</f>
        <v>#DIV/0!</v>
      </c>
      <c r="H26" s="350" t="e">
        <f>'4_6_RAD_RAC'!J41</f>
        <v>#DIV/0!</v>
      </c>
      <c r="I26" s="350" t="e">
        <f>'4_6_RAD_RAC'!K41</f>
        <v>#DIV/0!</v>
      </c>
      <c r="J26" s="350" t="e">
        <f>'4_6_RAD_RAC'!L41</f>
        <v>#DIV/0!</v>
      </c>
      <c r="K26" s="350" t="e">
        <f>'4_6_RAD_RAC'!M41</f>
        <v>#DIV/0!</v>
      </c>
      <c r="L26" s="350" t="e">
        <f>'4_6_RAD_RAC'!N41</f>
        <v>#DIV/0!</v>
      </c>
      <c r="M26" s="350" t="e">
        <f>'4_6_RAD_RAC'!O41</f>
        <v>#DIV/0!</v>
      </c>
      <c r="N26" s="350" t="e">
        <f>'4_6_RAD_RAC'!P41</f>
        <v>#DIV/0!</v>
      </c>
      <c r="O26" s="350" t="e">
        <f>'4_6_RAD_RAC'!Q41</f>
        <v>#DIV/0!</v>
      </c>
      <c r="P26" s="350" t="e">
        <f>'4_6_RAD_RAC'!R41</f>
        <v>#DIV/0!</v>
      </c>
      <c r="Q26" s="350" t="e">
        <f>'4_6_RAD_RAC'!S41</f>
        <v>#DIV/0!</v>
      </c>
      <c r="R26" s="350" t="e">
        <f>'4_6_RAD_RAC'!T41</f>
        <v>#DIV/0!</v>
      </c>
      <c r="S26" s="350" t="e">
        <f>'4_6_RAD_RAC'!U41</f>
        <v>#DIV/0!</v>
      </c>
    </row>
    <row r="27" spans="3:19" ht="12.75" customHeight="1" x14ac:dyDescent="0.25">
      <c r="C27" s="84" t="s">
        <v>303</v>
      </c>
      <c r="D27" t="s">
        <v>587</v>
      </c>
      <c r="E27" s="350">
        <f>'3_Financing Structure'!F32</f>
        <v>0</v>
      </c>
      <c r="F27" s="350">
        <f>'3_Financing Structure'!G32</f>
        <v>0</v>
      </c>
      <c r="G27" s="350">
        <f>'3_Financing Structure'!H32</f>
        <v>0</v>
      </c>
      <c r="H27" s="350">
        <f>'3_Financing Structure'!I32</f>
        <v>0</v>
      </c>
      <c r="I27" s="350">
        <f>'3_Financing Structure'!J32</f>
        <v>0</v>
      </c>
      <c r="J27" s="350">
        <f>'3_Financing Structure'!K32</f>
        <v>0</v>
      </c>
      <c r="K27" s="350">
        <f>'3_Financing Structure'!L32</f>
        <v>0</v>
      </c>
      <c r="L27" s="350">
        <f>'3_Financing Structure'!M32</f>
        <v>0</v>
      </c>
      <c r="M27" s="350">
        <f>'3_Financing Structure'!N32</f>
        <v>0</v>
      </c>
      <c r="N27" s="350">
        <f>'3_Financing Structure'!O32</f>
        <v>0</v>
      </c>
      <c r="O27" s="350">
        <f>'3_Financing Structure'!P32</f>
        <v>0</v>
      </c>
      <c r="P27" s="350">
        <f>'3_Financing Structure'!Q32</f>
        <v>0</v>
      </c>
      <c r="Q27" s="350">
        <f>'3_Financing Structure'!R32</f>
        <v>0</v>
      </c>
      <c r="R27" s="350">
        <f>'3_Financing Structure'!S32</f>
        <v>0</v>
      </c>
      <c r="S27" s="350">
        <f>'3_Financing Structure'!T32</f>
        <v>0</v>
      </c>
    </row>
    <row r="28" spans="3:19" ht="12.75" customHeight="1" x14ac:dyDescent="0.25">
      <c r="C28" s="151" t="s">
        <v>108</v>
      </c>
      <c r="D28" s="84"/>
      <c r="E28" s="352"/>
      <c r="F28" s="352"/>
      <c r="G28" s="352"/>
      <c r="H28" s="352"/>
      <c r="I28" s="352"/>
      <c r="J28" s="352"/>
      <c r="K28" s="352"/>
      <c r="L28" s="352"/>
      <c r="M28" s="352"/>
      <c r="N28" s="352"/>
      <c r="O28" s="352"/>
      <c r="P28" s="352"/>
      <c r="Q28" s="352"/>
      <c r="R28" s="352"/>
      <c r="S28" s="352"/>
    </row>
    <row r="29" spans="3:19" ht="12.75" customHeight="1" x14ac:dyDescent="0.25">
      <c r="C29" s="95" t="s">
        <v>502</v>
      </c>
      <c r="D29" s="175"/>
      <c r="E29" s="357">
        <f>SUM(E26:E28)</f>
        <v>0</v>
      </c>
      <c r="F29" s="357">
        <f>SUM(F26:F28)</f>
        <v>0</v>
      </c>
      <c r="G29" s="357" t="e">
        <f>SUM(G26:G28)</f>
        <v>#DIV/0!</v>
      </c>
      <c r="H29" s="357" t="e">
        <f t="shared" ref="H29" si="5">SUM(H26:H28)</f>
        <v>#DIV/0!</v>
      </c>
      <c r="I29" s="357" t="e">
        <f t="shared" ref="I29" si="6">SUM(I26:I28)</f>
        <v>#DIV/0!</v>
      </c>
      <c r="J29" s="357" t="e">
        <f t="shared" ref="J29" si="7">SUM(J26:J28)</f>
        <v>#DIV/0!</v>
      </c>
      <c r="K29" s="357" t="e">
        <f t="shared" ref="K29" si="8">SUM(K26:K28)</f>
        <v>#DIV/0!</v>
      </c>
      <c r="L29" s="357" t="e">
        <f t="shared" ref="L29" si="9">SUM(L26:L28)</f>
        <v>#DIV/0!</v>
      </c>
      <c r="M29" s="357" t="e">
        <f t="shared" ref="M29" si="10">SUM(M26:M28)</f>
        <v>#DIV/0!</v>
      </c>
      <c r="N29" s="357" t="e">
        <f t="shared" ref="N29" si="11">SUM(N26:N28)</f>
        <v>#DIV/0!</v>
      </c>
      <c r="O29" s="357" t="e">
        <f t="shared" ref="O29" si="12">SUM(O26:O28)</f>
        <v>#DIV/0!</v>
      </c>
      <c r="P29" s="357" t="e">
        <f t="shared" ref="P29" si="13">SUM(P26:P28)</f>
        <v>#DIV/0!</v>
      </c>
      <c r="Q29" s="357" t="e">
        <f t="shared" ref="Q29" si="14">SUM(Q26:Q28)</f>
        <v>#DIV/0!</v>
      </c>
      <c r="R29" s="357" t="e">
        <f t="shared" ref="R29" si="15">SUM(R26:R28)</f>
        <v>#DIV/0!</v>
      </c>
      <c r="S29" s="357" t="e">
        <f>SUM(S26:S28)</f>
        <v>#DIV/0!</v>
      </c>
    </row>
    <row r="30" spans="3:19" ht="12.75" customHeight="1" x14ac:dyDescent="0.25">
      <c r="C30" s="91" t="s">
        <v>304</v>
      </c>
      <c r="D30" s="92"/>
      <c r="E30" s="353" t="e">
        <f>E25+E29</f>
        <v>#DIV/0!</v>
      </c>
      <c r="F30" s="353" t="e">
        <f>F25+F29</f>
        <v>#DIV/0!</v>
      </c>
      <c r="G30" s="353" t="e">
        <f t="shared" ref="G30:S30" si="16">G25+G29</f>
        <v>#DIV/0!</v>
      </c>
      <c r="H30" s="353" t="e">
        <f t="shared" si="16"/>
        <v>#DIV/0!</v>
      </c>
      <c r="I30" s="353" t="e">
        <f t="shared" si="16"/>
        <v>#DIV/0!</v>
      </c>
      <c r="J30" s="353" t="e">
        <f t="shared" si="16"/>
        <v>#DIV/0!</v>
      </c>
      <c r="K30" s="353" t="e">
        <f t="shared" si="16"/>
        <v>#DIV/0!</v>
      </c>
      <c r="L30" s="353" t="e">
        <f t="shared" si="16"/>
        <v>#DIV/0!</v>
      </c>
      <c r="M30" s="353" t="e">
        <f t="shared" si="16"/>
        <v>#DIV/0!</v>
      </c>
      <c r="N30" s="353" t="e">
        <f t="shared" si="16"/>
        <v>#DIV/0!</v>
      </c>
      <c r="O30" s="353" t="e">
        <f t="shared" si="16"/>
        <v>#DIV/0!</v>
      </c>
      <c r="P30" s="353" t="e">
        <f t="shared" si="16"/>
        <v>#DIV/0!</v>
      </c>
      <c r="Q30" s="353" t="e">
        <f t="shared" si="16"/>
        <v>#DIV/0!</v>
      </c>
      <c r="R30" s="353" t="e">
        <f t="shared" si="16"/>
        <v>#DIV/0!</v>
      </c>
      <c r="S30" s="353" t="e">
        <f t="shared" si="16"/>
        <v>#DIV/0!</v>
      </c>
    </row>
    <row r="31" spans="3:19" ht="12.75" customHeight="1" x14ac:dyDescent="0.25">
      <c r="C31" s="84"/>
      <c r="D31" s="84"/>
      <c r="E31" s="350"/>
      <c r="F31" s="285"/>
      <c r="G31" s="285"/>
      <c r="H31" s="285"/>
      <c r="I31" s="285"/>
      <c r="J31" s="285"/>
      <c r="K31" s="285"/>
      <c r="L31" s="285"/>
      <c r="M31" s="285"/>
      <c r="N31" s="285"/>
      <c r="O31" s="285"/>
      <c r="P31" s="285"/>
      <c r="Q31" s="285"/>
      <c r="R31" s="285"/>
      <c r="S31" s="285"/>
    </row>
    <row r="32" spans="3:19" ht="12.75" customHeight="1" x14ac:dyDescent="0.25">
      <c r="C32" s="89" t="s">
        <v>305</v>
      </c>
      <c r="D32" s="90"/>
      <c r="E32" s="355"/>
      <c r="F32" s="356"/>
      <c r="G32" s="356"/>
      <c r="H32" s="356"/>
      <c r="I32" s="356"/>
      <c r="J32" s="356"/>
      <c r="K32" s="356"/>
      <c r="L32" s="356"/>
      <c r="M32" s="356"/>
      <c r="N32" s="356"/>
      <c r="O32" s="356"/>
      <c r="P32" s="356"/>
      <c r="Q32" s="356"/>
      <c r="R32" s="356"/>
      <c r="S32" s="356"/>
    </row>
    <row r="33" spans="3:19" ht="12.75" customHeight="1" x14ac:dyDescent="0.25">
      <c r="C33" s="84" t="s">
        <v>306</v>
      </c>
      <c r="D33" s="84" t="s">
        <v>307</v>
      </c>
      <c r="E33" s="350">
        <f>'3_Financing Structure'!F34</f>
        <v>0</v>
      </c>
      <c r="F33" s="350">
        <f>'3_Financing Structure'!G34+E33</f>
        <v>0</v>
      </c>
      <c r="G33" s="350">
        <f>'3_Financing Structure'!H34+F33</f>
        <v>0</v>
      </c>
      <c r="H33" s="350">
        <f>'3_Financing Structure'!I34+G33</f>
        <v>0</v>
      </c>
      <c r="I33" s="350">
        <f>'3_Financing Structure'!J34+H33</f>
        <v>0</v>
      </c>
      <c r="J33" s="350">
        <f>'3_Financing Structure'!K34+I33</f>
        <v>0</v>
      </c>
      <c r="K33" s="350">
        <f>'3_Financing Structure'!L34+J33</f>
        <v>0</v>
      </c>
      <c r="L33" s="350">
        <f>'3_Financing Structure'!M34+K33</f>
        <v>0</v>
      </c>
      <c r="M33" s="350">
        <f>'3_Financing Structure'!N34+L33</f>
        <v>0</v>
      </c>
      <c r="N33" s="350">
        <f>'3_Financing Structure'!O34+M33</f>
        <v>0</v>
      </c>
      <c r="O33" s="350">
        <f>'3_Financing Structure'!P34+N33</f>
        <v>0</v>
      </c>
      <c r="P33" s="350">
        <f>'3_Financing Structure'!Q34+O33</f>
        <v>0</v>
      </c>
      <c r="Q33" s="350">
        <f>'3_Financing Structure'!R34+P33</f>
        <v>0</v>
      </c>
      <c r="R33" s="350">
        <f>'3_Financing Structure'!S34+Q33</f>
        <v>0</v>
      </c>
      <c r="S33" s="350">
        <f>'3_Financing Structure'!T34+R33</f>
        <v>0</v>
      </c>
    </row>
    <row r="34" spans="3:19" ht="12.75" customHeight="1" x14ac:dyDescent="0.25">
      <c r="C34" s="84" t="s">
        <v>308</v>
      </c>
      <c r="D34" s="84" t="s">
        <v>315</v>
      </c>
      <c r="E34" s="350" t="e">
        <f>'2_IS'!E31</f>
        <v>#DIV/0!</v>
      </c>
      <c r="F34" s="285" t="e">
        <f>E34+'2_IS'!F31</f>
        <v>#DIV/0!</v>
      </c>
      <c r="G34" s="285" t="e">
        <f>F34+'2_IS'!G31</f>
        <v>#DIV/0!</v>
      </c>
      <c r="H34" s="285" t="e">
        <f>G34+'2_IS'!H31</f>
        <v>#DIV/0!</v>
      </c>
      <c r="I34" s="285" t="e">
        <f>H34+'2_IS'!I31</f>
        <v>#DIV/0!</v>
      </c>
      <c r="J34" s="285" t="e">
        <f>I34+'2_IS'!J31</f>
        <v>#DIV/0!</v>
      </c>
      <c r="K34" s="285" t="e">
        <f>J34+'2_IS'!K31</f>
        <v>#DIV/0!</v>
      </c>
      <c r="L34" s="285" t="e">
        <f>K34+'2_IS'!L31</f>
        <v>#DIV/0!</v>
      </c>
      <c r="M34" s="285" t="e">
        <f>L34+'2_IS'!M31</f>
        <v>#DIV/0!</v>
      </c>
      <c r="N34" s="285" t="e">
        <f>M34+'2_IS'!N31</f>
        <v>#DIV/0!</v>
      </c>
      <c r="O34" s="285" t="e">
        <f>N34+'2_IS'!O31</f>
        <v>#DIV/0!</v>
      </c>
      <c r="P34" s="285" t="e">
        <f>O34+'2_IS'!P31</f>
        <v>#DIV/0!</v>
      </c>
      <c r="Q34" s="285" t="e">
        <f>P34+'2_IS'!Q31</f>
        <v>#DIV/0!</v>
      </c>
      <c r="R34" s="285" t="e">
        <f>Q34+'2_IS'!R31</f>
        <v>#DIV/0!</v>
      </c>
      <c r="S34" s="285" t="e">
        <f>R34+'2_IS'!S31</f>
        <v>#DIV/0!</v>
      </c>
    </row>
    <row r="35" spans="3:19" ht="12.75" customHeight="1" x14ac:dyDescent="0.25">
      <c r="C35" s="62" t="s">
        <v>612</v>
      </c>
      <c r="D35" s="84"/>
      <c r="E35" s="359">
        <f>'3_Financing Structure'!F20</f>
        <v>0</v>
      </c>
      <c r="F35" s="359">
        <f>E35+'3_Financing Structure'!G20</f>
        <v>0</v>
      </c>
      <c r="G35" s="359">
        <f>F35+'3_Financing Structure'!H20</f>
        <v>0</v>
      </c>
      <c r="H35" s="359">
        <f>G35+'3_Financing Structure'!I20</f>
        <v>0</v>
      </c>
      <c r="I35" s="359">
        <f>H35+'3_Financing Structure'!J20</f>
        <v>0</v>
      </c>
      <c r="J35" s="359">
        <f>I35+'3_Financing Structure'!K20</f>
        <v>0</v>
      </c>
      <c r="K35" s="359">
        <f>J35+'3_Financing Structure'!L20</f>
        <v>0</v>
      </c>
      <c r="L35" s="359">
        <f>K35+'3_Financing Structure'!M20</f>
        <v>0</v>
      </c>
      <c r="M35" s="359">
        <f>L35+'3_Financing Structure'!N20</f>
        <v>0</v>
      </c>
      <c r="N35" s="359">
        <f>M35+'3_Financing Structure'!O20</f>
        <v>0</v>
      </c>
      <c r="O35" s="359">
        <f>N35+'3_Financing Structure'!P20</f>
        <v>0</v>
      </c>
      <c r="P35" s="359">
        <f>O35+'3_Financing Structure'!Q20</f>
        <v>0</v>
      </c>
      <c r="Q35" s="359">
        <f>P35+'3_Financing Structure'!R20</f>
        <v>0</v>
      </c>
      <c r="R35" s="359">
        <f>Q35+'3_Financing Structure'!S20</f>
        <v>0</v>
      </c>
      <c r="S35" s="359">
        <f>R35+'3_Financing Structure'!T20</f>
        <v>0</v>
      </c>
    </row>
    <row r="36" spans="3:19" ht="12.75" customHeight="1" x14ac:dyDescent="0.25">
      <c r="C36" s="151" t="s">
        <v>108</v>
      </c>
      <c r="D36" s="84"/>
      <c r="E36" s="352">
        <v>0</v>
      </c>
      <c r="F36" s="285">
        <f>E36</f>
        <v>0</v>
      </c>
      <c r="G36" s="285">
        <f t="shared" ref="G36:S36" si="17">F36</f>
        <v>0</v>
      </c>
      <c r="H36" s="285">
        <f t="shared" si="17"/>
        <v>0</v>
      </c>
      <c r="I36" s="285">
        <f t="shared" si="17"/>
        <v>0</v>
      </c>
      <c r="J36" s="285">
        <f t="shared" si="17"/>
        <v>0</v>
      </c>
      <c r="K36" s="285">
        <f t="shared" si="17"/>
        <v>0</v>
      </c>
      <c r="L36" s="285">
        <f t="shared" si="17"/>
        <v>0</v>
      </c>
      <c r="M36" s="285">
        <f t="shared" si="17"/>
        <v>0</v>
      </c>
      <c r="N36" s="285">
        <f t="shared" si="17"/>
        <v>0</v>
      </c>
      <c r="O36" s="285">
        <f t="shared" si="17"/>
        <v>0</v>
      </c>
      <c r="P36" s="285">
        <f t="shared" si="17"/>
        <v>0</v>
      </c>
      <c r="Q36" s="285">
        <f t="shared" si="17"/>
        <v>0</v>
      </c>
      <c r="R36" s="285">
        <f t="shared" si="17"/>
        <v>0</v>
      </c>
      <c r="S36" s="285">
        <f t="shared" si="17"/>
        <v>0</v>
      </c>
    </row>
    <row r="37" spans="3:19" ht="12.75" customHeight="1" x14ac:dyDescent="0.25">
      <c r="C37" s="91" t="s">
        <v>309</v>
      </c>
      <c r="D37" s="92"/>
      <c r="E37" s="353" t="e">
        <f t="shared" ref="E37:S37" si="18">SUM(E33:E36)</f>
        <v>#DIV/0!</v>
      </c>
      <c r="F37" s="353" t="e">
        <f t="shared" si="18"/>
        <v>#DIV/0!</v>
      </c>
      <c r="G37" s="353" t="e">
        <f t="shared" si="18"/>
        <v>#DIV/0!</v>
      </c>
      <c r="H37" s="353" t="e">
        <f t="shared" si="18"/>
        <v>#DIV/0!</v>
      </c>
      <c r="I37" s="353" t="e">
        <f t="shared" si="18"/>
        <v>#DIV/0!</v>
      </c>
      <c r="J37" s="353" t="e">
        <f t="shared" si="18"/>
        <v>#DIV/0!</v>
      </c>
      <c r="K37" s="353" t="e">
        <f t="shared" si="18"/>
        <v>#DIV/0!</v>
      </c>
      <c r="L37" s="353" t="e">
        <f t="shared" si="18"/>
        <v>#DIV/0!</v>
      </c>
      <c r="M37" s="353" t="e">
        <f t="shared" si="18"/>
        <v>#DIV/0!</v>
      </c>
      <c r="N37" s="353" t="e">
        <f t="shared" si="18"/>
        <v>#DIV/0!</v>
      </c>
      <c r="O37" s="353" t="e">
        <f t="shared" si="18"/>
        <v>#DIV/0!</v>
      </c>
      <c r="P37" s="353" t="e">
        <f t="shared" si="18"/>
        <v>#DIV/0!</v>
      </c>
      <c r="Q37" s="353" t="e">
        <f t="shared" si="18"/>
        <v>#DIV/0!</v>
      </c>
      <c r="R37" s="353" t="e">
        <f t="shared" si="18"/>
        <v>#DIV/0!</v>
      </c>
      <c r="S37" s="353" t="e">
        <f t="shared" si="18"/>
        <v>#DIV/0!</v>
      </c>
    </row>
    <row r="38" spans="3:19" ht="13.5" customHeight="1" x14ac:dyDescent="0.25">
      <c r="E38" s="285"/>
      <c r="F38" s="285"/>
      <c r="G38" s="285"/>
      <c r="H38" s="285"/>
      <c r="I38" s="285"/>
      <c r="J38" s="285"/>
      <c r="K38" s="285"/>
      <c r="L38" s="285"/>
      <c r="M38" s="285"/>
      <c r="N38" s="285"/>
      <c r="O38" s="285"/>
      <c r="P38" s="285"/>
      <c r="Q38" s="285"/>
      <c r="R38" s="285"/>
      <c r="S38" s="285"/>
    </row>
    <row r="39" spans="3:19" ht="12.75" customHeight="1" x14ac:dyDescent="0.25">
      <c r="C39" s="91" t="s">
        <v>310</v>
      </c>
      <c r="D39" s="91"/>
      <c r="E39" s="353" t="e">
        <f t="shared" ref="E39:S39" si="19">E30+E37</f>
        <v>#DIV/0!</v>
      </c>
      <c r="F39" s="353" t="e">
        <f t="shared" si="19"/>
        <v>#DIV/0!</v>
      </c>
      <c r="G39" s="353" t="e">
        <f t="shared" si="19"/>
        <v>#DIV/0!</v>
      </c>
      <c r="H39" s="353" t="e">
        <f t="shared" si="19"/>
        <v>#DIV/0!</v>
      </c>
      <c r="I39" s="353" t="e">
        <f t="shared" si="19"/>
        <v>#DIV/0!</v>
      </c>
      <c r="J39" s="353" t="e">
        <f t="shared" si="19"/>
        <v>#DIV/0!</v>
      </c>
      <c r="K39" s="353" t="e">
        <f t="shared" si="19"/>
        <v>#DIV/0!</v>
      </c>
      <c r="L39" s="353" t="e">
        <f t="shared" si="19"/>
        <v>#DIV/0!</v>
      </c>
      <c r="M39" s="353" t="e">
        <f t="shared" si="19"/>
        <v>#DIV/0!</v>
      </c>
      <c r="N39" s="353" t="e">
        <f t="shared" si="19"/>
        <v>#DIV/0!</v>
      </c>
      <c r="O39" s="353" t="e">
        <f t="shared" si="19"/>
        <v>#DIV/0!</v>
      </c>
      <c r="P39" s="353" t="e">
        <f t="shared" si="19"/>
        <v>#DIV/0!</v>
      </c>
      <c r="Q39" s="353" t="e">
        <f t="shared" si="19"/>
        <v>#DIV/0!</v>
      </c>
      <c r="R39" s="353" t="e">
        <f t="shared" si="19"/>
        <v>#DIV/0!</v>
      </c>
      <c r="S39" s="353" t="e">
        <f t="shared" si="19"/>
        <v>#DIV/0!</v>
      </c>
    </row>
    <row r="41" spans="3:19" ht="12.75" customHeight="1" x14ac:dyDescent="0.3">
      <c r="C41" s="220" t="s">
        <v>310</v>
      </c>
      <c r="D41" s="107"/>
      <c r="E41" s="220" t="e">
        <f t="shared" ref="E41:S41" si="20">IF(INT(E39)=INT(E19),TRUE, "check")</f>
        <v>#DIV/0!</v>
      </c>
      <c r="F41" s="220" t="e">
        <f t="shared" si="20"/>
        <v>#DIV/0!</v>
      </c>
      <c r="G41" s="220" t="e">
        <f t="shared" si="20"/>
        <v>#DIV/0!</v>
      </c>
      <c r="H41" s="220" t="e">
        <f t="shared" si="20"/>
        <v>#DIV/0!</v>
      </c>
      <c r="I41" s="220" t="e">
        <f t="shared" ca="1" si="20"/>
        <v>#DIV/0!</v>
      </c>
      <c r="J41" s="220" t="e">
        <f t="shared" ca="1" si="20"/>
        <v>#DIV/0!</v>
      </c>
      <c r="K41" s="220" t="e">
        <f t="shared" ca="1" si="20"/>
        <v>#DIV/0!</v>
      </c>
      <c r="L41" s="220" t="e">
        <f t="shared" ca="1" si="20"/>
        <v>#DIV/0!</v>
      </c>
      <c r="M41" s="220" t="e">
        <f t="shared" ca="1" si="20"/>
        <v>#DIV/0!</v>
      </c>
      <c r="N41" s="220" t="e">
        <f t="shared" ca="1" si="20"/>
        <v>#DIV/0!</v>
      </c>
      <c r="O41" s="220" t="e">
        <f t="shared" ca="1" si="20"/>
        <v>#DIV/0!</v>
      </c>
      <c r="P41" s="220" t="e">
        <f t="shared" ca="1" si="20"/>
        <v>#DIV/0!</v>
      </c>
      <c r="Q41" s="220" t="e">
        <f t="shared" ca="1" si="20"/>
        <v>#DIV/0!</v>
      </c>
      <c r="R41" s="220" t="e">
        <f t="shared" ca="1" si="20"/>
        <v>#DIV/0!</v>
      </c>
      <c r="S41" s="220" t="e">
        <f t="shared" ca="1" si="20"/>
        <v>#DIV/0!</v>
      </c>
    </row>
    <row r="42" spans="3:19" ht="12.75" customHeight="1" x14ac:dyDescent="0.25">
      <c r="E42" s="75" t="e">
        <f t="shared" ref="E42:S42" si="21">E19-E39</f>
        <v>#DIV/0!</v>
      </c>
      <c r="F42" s="75" t="e">
        <f t="shared" si="21"/>
        <v>#DIV/0!</v>
      </c>
      <c r="G42" s="75" t="e">
        <f t="shared" si="21"/>
        <v>#DIV/0!</v>
      </c>
      <c r="H42" s="75" t="e">
        <f t="shared" si="21"/>
        <v>#DIV/0!</v>
      </c>
      <c r="I42" s="75" t="e">
        <f t="shared" ca="1" si="21"/>
        <v>#DIV/0!</v>
      </c>
      <c r="J42" s="75" t="e">
        <f t="shared" ca="1" si="21"/>
        <v>#DIV/0!</v>
      </c>
      <c r="K42" s="75" t="e">
        <f t="shared" ca="1" si="21"/>
        <v>#DIV/0!</v>
      </c>
      <c r="L42" s="75" t="e">
        <f t="shared" ca="1" si="21"/>
        <v>#DIV/0!</v>
      </c>
      <c r="M42" s="75" t="e">
        <f t="shared" ca="1" si="21"/>
        <v>#DIV/0!</v>
      </c>
      <c r="N42" s="75" t="e">
        <f t="shared" ca="1" si="21"/>
        <v>#DIV/0!</v>
      </c>
      <c r="O42" s="75" t="e">
        <f t="shared" ca="1" si="21"/>
        <v>#DIV/0!</v>
      </c>
      <c r="P42" s="75" t="e">
        <f t="shared" ca="1" si="21"/>
        <v>#DIV/0!</v>
      </c>
      <c r="Q42" s="75" t="e">
        <f t="shared" ca="1" si="21"/>
        <v>#DIV/0!</v>
      </c>
      <c r="R42" s="75" t="e">
        <f t="shared" ca="1" si="21"/>
        <v>#DIV/0!</v>
      </c>
      <c r="S42" s="75" t="e">
        <f t="shared" ca="1" si="21"/>
        <v>#DIV/0!</v>
      </c>
    </row>
    <row r="44" spans="3:19" ht="12.75" customHeight="1" x14ac:dyDescent="0.25">
      <c r="G44" s="75"/>
      <c r="H44" s="75"/>
      <c r="I44" s="75"/>
      <c r="J44" s="75"/>
      <c r="K44" s="75"/>
      <c r="L44" s="75"/>
      <c r="M44" s="75"/>
      <c r="N44" s="75"/>
      <c r="O44" s="75"/>
      <c r="P44" s="75"/>
      <c r="Q44" s="75"/>
      <c r="R44" s="75"/>
      <c r="S44" s="75"/>
    </row>
    <row r="45" spans="3:19" ht="12.75" customHeight="1" x14ac:dyDescent="0.25">
      <c r="G45" s="75"/>
      <c r="H45" s="75"/>
      <c r="I45" s="75"/>
      <c r="J45" s="75"/>
      <c r="K45" s="75"/>
      <c r="L45" s="75"/>
      <c r="M45" s="75"/>
      <c r="N45" s="75"/>
      <c r="O45" s="75"/>
      <c r="P45" s="75"/>
      <c r="Q45" s="75"/>
      <c r="R45" s="75"/>
      <c r="S45" s="75"/>
    </row>
  </sheetData>
  <phoneticPr fontId="47" type="noConversion"/>
  <hyperlinks>
    <hyperlink ref="G2" location="'0_Control'!A1" display="Return to Contents Page" xr:uid="{96486053-0540-49D8-9FA3-AD88BA79A76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30157-4EE5-455A-86F5-ECAE5DFE692A}">
  <sheetPr>
    <tabColor theme="4" tint="0.79998168889431442"/>
  </sheetPr>
  <dimension ref="A1:AA45"/>
  <sheetViews>
    <sheetView zoomScale="85" zoomScaleNormal="85" workbookViewId="0">
      <selection activeCell="H31" sqref="H31"/>
    </sheetView>
  </sheetViews>
  <sheetFormatPr defaultColWidth="9.1796875" defaultRowHeight="12.75" customHeight="1" x14ac:dyDescent="0.25"/>
  <cols>
    <col min="1" max="2" width="3.26953125" customWidth="1"/>
    <col min="3" max="3" width="46.26953125" customWidth="1"/>
    <col min="4" max="4" width="16.54296875" customWidth="1"/>
    <col min="5" max="27" width="12.7265625" customWidth="1"/>
  </cols>
  <sheetData>
    <row r="1" spans="1:27" s="19" customFormat="1" ht="20" x14ac:dyDescent="0.4">
      <c r="A1" s="40" t="s">
        <v>89</v>
      </c>
      <c r="B1" s="40"/>
      <c r="C1" s="40"/>
      <c r="D1" s="40"/>
      <c r="E1" s="40"/>
      <c r="F1" s="40"/>
      <c r="G1" s="40"/>
      <c r="H1" s="40"/>
      <c r="I1" s="40"/>
      <c r="J1" s="40"/>
      <c r="K1" s="40"/>
      <c r="L1" s="40"/>
      <c r="M1" s="40"/>
      <c r="N1" s="40"/>
      <c r="O1" s="40"/>
      <c r="P1" s="40"/>
      <c r="Q1" s="40"/>
      <c r="R1" s="40"/>
      <c r="S1" s="40"/>
      <c r="T1" s="40"/>
      <c r="U1" s="40"/>
      <c r="V1" s="40"/>
      <c r="W1" s="40"/>
      <c r="X1" s="40"/>
      <c r="Y1" s="40"/>
      <c r="Z1" s="40"/>
      <c r="AA1" s="40"/>
    </row>
    <row r="2" spans="1:27" s="19" customFormat="1" ht="15.5" x14ac:dyDescent="0.35">
      <c r="A2" s="41" t="str">
        <f>Name_Project &amp; " | " &amp;  Name_Model</f>
        <v>LOW INTEREST LOANS SCHEME (LOAN SCHEME)  | FINANCIAL MODEL TEMPLATE</v>
      </c>
      <c r="B2" s="41"/>
      <c r="C2" s="41"/>
      <c r="D2" s="41"/>
      <c r="E2" s="41"/>
      <c r="F2" s="41"/>
      <c r="G2" s="41"/>
      <c r="H2" s="198" t="s">
        <v>518</v>
      </c>
      <c r="I2" s="197"/>
      <c r="J2" s="41"/>
      <c r="K2" s="41"/>
      <c r="L2" s="41"/>
      <c r="M2" s="41"/>
      <c r="N2" s="41"/>
      <c r="O2" s="41"/>
      <c r="P2" s="41"/>
      <c r="Q2" s="41"/>
      <c r="R2" s="41"/>
      <c r="S2" s="41"/>
      <c r="T2" s="41"/>
      <c r="U2" s="41"/>
      <c r="V2" s="41"/>
      <c r="W2" s="41"/>
      <c r="X2" s="41"/>
      <c r="Y2" s="41"/>
      <c r="Z2" s="41"/>
      <c r="AA2" s="41"/>
    </row>
    <row r="3" spans="1:27"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row>
    <row r="5" spans="1:27" ht="23" thickBot="1" x14ac:dyDescent="0.5">
      <c r="C5" s="1" t="s">
        <v>203</v>
      </c>
    </row>
    <row r="6" spans="1:27" ht="18" x14ac:dyDescent="0.4">
      <c r="C6" s="42" t="s">
        <v>206</v>
      </c>
    </row>
    <row r="8" spans="1:27" ht="13" x14ac:dyDescent="0.25">
      <c r="C8" s="86" t="s">
        <v>206</v>
      </c>
      <c r="D8" s="87"/>
      <c r="E8" s="56" t="s">
        <v>187</v>
      </c>
      <c r="F8" s="56" t="s">
        <v>188</v>
      </c>
      <c r="G8" s="56" t="s">
        <v>189</v>
      </c>
      <c r="H8" s="56" t="s">
        <v>190</v>
      </c>
      <c r="I8" s="56" t="s">
        <v>191</v>
      </c>
      <c r="J8" s="56" t="s">
        <v>192</v>
      </c>
      <c r="K8" s="56" t="s">
        <v>193</v>
      </c>
      <c r="L8" s="56" t="s">
        <v>194</v>
      </c>
      <c r="M8" s="56" t="s">
        <v>195</v>
      </c>
      <c r="N8" s="56" t="s">
        <v>196</v>
      </c>
      <c r="O8" s="56" t="s">
        <v>197</v>
      </c>
      <c r="P8" s="56" t="s">
        <v>198</v>
      </c>
      <c r="Q8" s="56" t="s">
        <v>199</v>
      </c>
      <c r="R8" s="56" t="s">
        <v>200</v>
      </c>
      <c r="S8" s="56" t="s">
        <v>201</v>
      </c>
    </row>
    <row r="9" spans="1:27" ht="13" x14ac:dyDescent="0.3">
      <c r="C9" s="88" t="s">
        <v>316</v>
      </c>
      <c r="D9" s="88"/>
      <c r="E9" s="88"/>
      <c r="F9" s="88"/>
      <c r="G9" s="88"/>
      <c r="H9" s="88"/>
      <c r="I9" s="88"/>
      <c r="J9" s="88"/>
      <c r="K9" s="88"/>
      <c r="L9" s="88"/>
      <c r="M9" s="88"/>
      <c r="N9" s="88"/>
      <c r="O9" s="88"/>
      <c r="P9" s="88"/>
      <c r="Q9" s="88"/>
      <c r="R9" s="88"/>
      <c r="S9" s="88"/>
    </row>
    <row r="10" spans="1:27" ht="12.75" customHeight="1" x14ac:dyDescent="0.25">
      <c r="C10" s="84" t="s">
        <v>287</v>
      </c>
      <c r="D10" s="84" t="s">
        <v>586</v>
      </c>
      <c r="E10" s="350" t="e">
        <f>'2_IS'!E24</f>
        <v>#DIV/0!</v>
      </c>
      <c r="F10" s="350" t="e">
        <f>'2_IS'!F24</f>
        <v>#DIV/0!</v>
      </c>
      <c r="G10" s="350" t="e">
        <f>'2_IS'!G24</f>
        <v>#DIV/0!</v>
      </c>
      <c r="H10" s="350" t="e">
        <f>'2_IS'!H24</f>
        <v>#DIV/0!</v>
      </c>
      <c r="I10" s="350" t="e">
        <f>'2_IS'!I24</f>
        <v>#DIV/0!</v>
      </c>
      <c r="J10" s="350" t="e">
        <f>'2_IS'!J24</f>
        <v>#DIV/0!</v>
      </c>
      <c r="K10" s="351" t="e">
        <f>'2_IS'!K24</f>
        <v>#DIV/0!</v>
      </c>
      <c r="L10" s="351" t="e">
        <f>'2_IS'!L24</f>
        <v>#DIV/0!</v>
      </c>
      <c r="M10" s="351" t="e">
        <f>'2_IS'!M24</f>
        <v>#DIV/0!</v>
      </c>
      <c r="N10" s="351" t="e">
        <f>'2_IS'!N24</f>
        <v>#DIV/0!</v>
      </c>
      <c r="O10" s="351" t="e">
        <f>'2_IS'!O24</f>
        <v>#DIV/0!</v>
      </c>
      <c r="P10" s="351" t="e">
        <f>'2_IS'!P24</f>
        <v>#DIV/0!</v>
      </c>
      <c r="Q10" s="351" t="e">
        <f>'2_IS'!Q24</f>
        <v>#DIV/0!</v>
      </c>
      <c r="R10" s="351" t="e">
        <f>'2_IS'!R24</f>
        <v>#DIV/0!</v>
      </c>
      <c r="S10" s="351" t="e">
        <f>'2_IS'!S24</f>
        <v>#DIV/0!</v>
      </c>
    </row>
    <row r="11" spans="1:27" ht="12.75" customHeight="1" x14ac:dyDescent="0.25">
      <c r="C11" s="84" t="s">
        <v>318</v>
      </c>
      <c r="D11" s="84" t="s">
        <v>320</v>
      </c>
      <c r="E11" s="350" t="e">
        <f>-'2_IS'!E30</f>
        <v>#DIV/0!</v>
      </c>
      <c r="F11" s="350" t="e">
        <f>-'2_IS'!F30</f>
        <v>#DIV/0!</v>
      </c>
      <c r="G11" s="350" t="e">
        <f>-'2_IS'!G30</f>
        <v>#DIV/0!</v>
      </c>
      <c r="H11" s="350" t="e">
        <f>-'2_IS'!H30</f>
        <v>#DIV/0!</v>
      </c>
      <c r="I11" s="350" t="e">
        <f>-'2_IS'!I30</f>
        <v>#DIV/0!</v>
      </c>
      <c r="J11" s="350" t="e">
        <f>-'2_IS'!J30</f>
        <v>#DIV/0!</v>
      </c>
      <c r="K11" s="351" t="e">
        <f>-'2_IS'!K30</f>
        <v>#DIV/0!</v>
      </c>
      <c r="L11" s="351" t="e">
        <f>-'2_IS'!L30</f>
        <v>#DIV/0!</v>
      </c>
      <c r="M11" s="351" t="e">
        <f>-'2_IS'!M30</f>
        <v>#DIV/0!</v>
      </c>
      <c r="N11" s="351" t="e">
        <f>-'2_IS'!N30</f>
        <v>#DIV/0!</v>
      </c>
      <c r="O11" s="351" t="e">
        <f>-'2_IS'!O30</f>
        <v>#DIV/0!</v>
      </c>
      <c r="P11" s="351" t="e">
        <f>-'2_IS'!P30</f>
        <v>#DIV/0!</v>
      </c>
      <c r="Q11" s="351" t="e">
        <f>-'2_IS'!Q30</f>
        <v>#DIV/0!</v>
      </c>
      <c r="R11" s="351" t="e">
        <f>-'2_IS'!R30</f>
        <v>#DIV/0!</v>
      </c>
      <c r="S11" s="351" t="e">
        <f>-'2_IS'!S30</f>
        <v>#DIV/0!</v>
      </c>
    </row>
    <row r="12" spans="1:27" ht="12.75" customHeight="1" x14ac:dyDescent="0.25">
      <c r="C12" s="84" t="s">
        <v>319</v>
      </c>
      <c r="D12" t="s">
        <v>321</v>
      </c>
      <c r="E12" s="350" t="e">
        <f>-'4_5_WC'!G15</f>
        <v>#DIV/0!</v>
      </c>
      <c r="F12" s="350" t="e">
        <f>-'4_5_WC'!H15</f>
        <v>#DIV/0!</v>
      </c>
      <c r="G12" s="350" t="e">
        <f>-'4_5_WC'!I15</f>
        <v>#DIV/0!</v>
      </c>
      <c r="H12" s="350" t="e">
        <f>-'4_5_WC'!J15</f>
        <v>#DIV/0!</v>
      </c>
      <c r="I12" s="350" t="e">
        <f>-'4_5_WC'!K15</f>
        <v>#DIV/0!</v>
      </c>
      <c r="J12" s="350" t="e">
        <f>-'4_5_WC'!L15</f>
        <v>#DIV/0!</v>
      </c>
      <c r="K12" s="350" t="e">
        <f>-'4_5_WC'!M15</f>
        <v>#DIV/0!</v>
      </c>
      <c r="L12" s="350" t="e">
        <f>-'4_5_WC'!N15</f>
        <v>#DIV/0!</v>
      </c>
      <c r="M12" s="350" t="e">
        <f>-'4_5_WC'!O15</f>
        <v>#DIV/0!</v>
      </c>
      <c r="N12" s="350" t="e">
        <f>-'4_5_WC'!P15</f>
        <v>#DIV/0!</v>
      </c>
      <c r="O12" s="350" t="e">
        <f>-'4_5_WC'!Q15</f>
        <v>#DIV/0!</v>
      </c>
      <c r="P12" s="350" t="e">
        <f>-'4_5_WC'!R15</f>
        <v>#DIV/0!</v>
      </c>
      <c r="Q12" s="350" t="e">
        <f>-'4_5_WC'!S15</f>
        <v>#DIV/0!</v>
      </c>
      <c r="R12" s="350" t="e">
        <f>-'4_5_WC'!T15</f>
        <v>#DIV/0!</v>
      </c>
      <c r="S12" s="350" t="e">
        <f>-'4_5_WC'!U15</f>
        <v>#DIV/0!</v>
      </c>
    </row>
    <row r="13" spans="1:27" ht="12.75" customHeight="1" x14ac:dyDescent="0.25">
      <c r="C13" s="84" t="s">
        <v>366</v>
      </c>
      <c r="D13" t="s">
        <v>499</v>
      </c>
      <c r="E13" s="350" t="e">
        <f>'4_6_RAD_RAC'!G38</f>
        <v>#DIV/0!</v>
      </c>
      <c r="F13" s="350" t="e">
        <f>'4_6_RAD_RAC'!H38</f>
        <v>#DIV/0!</v>
      </c>
      <c r="G13" s="350" t="e">
        <f>'4_6_RAD_RAC'!I38</f>
        <v>#DIV/0!</v>
      </c>
      <c r="H13" s="350" t="e">
        <f>'4_6_RAD_RAC'!J38</f>
        <v>#DIV/0!</v>
      </c>
      <c r="I13" s="350" t="e">
        <f>'4_6_RAD_RAC'!K38</f>
        <v>#DIV/0!</v>
      </c>
      <c r="J13" s="350" t="e">
        <f>'4_6_RAD_RAC'!L38</f>
        <v>#DIV/0!</v>
      </c>
      <c r="K13" s="350" t="e">
        <f>'4_6_RAD_RAC'!M38</f>
        <v>#DIV/0!</v>
      </c>
      <c r="L13" s="350" t="e">
        <f>'4_6_RAD_RAC'!N38</f>
        <v>#DIV/0!</v>
      </c>
      <c r="M13" s="350" t="e">
        <f>'4_6_RAD_RAC'!O38</f>
        <v>#DIV/0!</v>
      </c>
      <c r="N13" s="350" t="e">
        <f>'4_6_RAD_RAC'!P38</f>
        <v>#DIV/0!</v>
      </c>
      <c r="O13" s="350" t="e">
        <f>'4_6_RAD_RAC'!Q38</f>
        <v>#DIV/0!</v>
      </c>
      <c r="P13" s="350" t="e">
        <f>'4_6_RAD_RAC'!R38</f>
        <v>#DIV/0!</v>
      </c>
      <c r="Q13" s="350" t="e">
        <f>'4_6_RAD_RAC'!S38</f>
        <v>#DIV/0!</v>
      </c>
      <c r="R13" s="350" t="e">
        <f>'4_6_RAD_RAC'!T38</f>
        <v>#DIV/0!</v>
      </c>
      <c r="S13" s="350" t="e">
        <f>'4_6_RAD_RAC'!U38</f>
        <v>#DIV/0!</v>
      </c>
    </row>
    <row r="14" spans="1:27" ht="12.75" customHeight="1" x14ac:dyDescent="0.25">
      <c r="C14" s="151" t="s">
        <v>108</v>
      </c>
      <c r="E14" s="352">
        <v>0</v>
      </c>
      <c r="F14" s="352">
        <v>0</v>
      </c>
      <c r="G14" s="352">
        <v>0</v>
      </c>
      <c r="H14" s="352">
        <v>0</v>
      </c>
      <c r="I14" s="352">
        <v>0</v>
      </c>
      <c r="J14" s="352">
        <v>0</v>
      </c>
      <c r="K14" s="352">
        <v>0</v>
      </c>
      <c r="L14" s="352">
        <v>0</v>
      </c>
      <c r="M14" s="352">
        <v>0</v>
      </c>
      <c r="N14" s="352">
        <v>0</v>
      </c>
      <c r="O14" s="352">
        <v>0</v>
      </c>
      <c r="P14" s="352">
        <v>0</v>
      </c>
      <c r="Q14" s="352">
        <v>0</v>
      </c>
      <c r="R14" s="352">
        <v>0</v>
      </c>
      <c r="S14" s="352">
        <v>0</v>
      </c>
    </row>
    <row r="15" spans="1:27" ht="12.75" customHeight="1" x14ac:dyDescent="0.25">
      <c r="C15" s="91" t="s">
        <v>317</v>
      </c>
      <c r="D15" s="92"/>
      <c r="E15" s="353" t="e">
        <f>SUM(E10:E14)</f>
        <v>#DIV/0!</v>
      </c>
      <c r="F15" s="353" t="e">
        <f t="shared" ref="F15:R15" si="0">SUM(F10:F14)</f>
        <v>#DIV/0!</v>
      </c>
      <c r="G15" s="353" t="e">
        <f>SUM(G10:G14)</f>
        <v>#DIV/0!</v>
      </c>
      <c r="H15" s="353" t="e">
        <f>SUM(H10:H14)</f>
        <v>#DIV/0!</v>
      </c>
      <c r="I15" s="353" t="e">
        <f>SUM(I10:I14)</f>
        <v>#DIV/0!</v>
      </c>
      <c r="J15" s="353" t="e">
        <f>SUM(J10:J14)</f>
        <v>#DIV/0!</v>
      </c>
      <c r="K15" s="353" t="e">
        <f>SUM(K10:K14)</f>
        <v>#DIV/0!</v>
      </c>
      <c r="L15" s="353" t="e">
        <f t="shared" si="0"/>
        <v>#DIV/0!</v>
      </c>
      <c r="M15" s="353" t="e">
        <f t="shared" si="0"/>
        <v>#DIV/0!</v>
      </c>
      <c r="N15" s="353" t="e">
        <f t="shared" si="0"/>
        <v>#DIV/0!</v>
      </c>
      <c r="O15" s="353" t="e">
        <f t="shared" si="0"/>
        <v>#DIV/0!</v>
      </c>
      <c r="P15" s="353" t="e">
        <f t="shared" si="0"/>
        <v>#DIV/0!</v>
      </c>
      <c r="Q15" s="353" t="e">
        <f t="shared" si="0"/>
        <v>#DIV/0!</v>
      </c>
      <c r="R15" s="353" t="e">
        <f t="shared" si="0"/>
        <v>#DIV/0!</v>
      </c>
      <c r="S15" s="353" t="e">
        <f>SUM(S10:S14)</f>
        <v>#DIV/0!</v>
      </c>
    </row>
    <row r="16" spans="1:27" ht="12.75" customHeight="1" x14ac:dyDescent="0.25">
      <c r="C16" s="85"/>
      <c r="D16" s="84"/>
      <c r="E16" s="350"/>
      <c r="F16" s="285"/>
      <c r="G16" s="285"/>
      <c r="H16" s="285"/>
      <c r="I16" s="285"/>
      <c r="J16" s="285"/>
      <c r="K16" s="285"/>
      <c r="L16" s="285"/>
      <c r="M16" s="285"/>
      <c r="N16" s="285"/>
      <c r="O16" s="285"/>
      <c r="P16" s="285"/>
      <c r="Q16" s="285"/>
      <c r="R16" s="285"/>
      <c r="S16" s="285"/>
    </row>
    <row r="17" spans="3:19" ht="13" x14ac:dyDescent="0.3">
      <c r="C17" s="88" t="s">
        <v>322</v>
      </c>
      <c r="D17" s="88"/>
      <c r="E17" s="354"/>
      <c r="F17" s="354"/>
      <c r="G17" s="354"/>
      <c r="H17" s="354"/>
      <c r="I17" s="354"/>
      <c r="J17" s="354"/>
      <c r="K17" s="354"/>
      <c r="L17" s="354"/>
      <c r="M17" s="354"/>
      <c r="N17" s="354"/>
      <c r="O17" s="354"/>
      <c r="P17" s="354"/>
      <c r="Q17" s="354"/>
      <c r="R17" s="354"/>
      <c r="S17" s="354"/>
    </row>
    <row r="18" spans="3:19" ht="12.75" customHeight="1" x14ac:dyDescent="0.25">
      <c r="C18" s="84" t="s">
        <v>323</v>
      </c>
      <c r="D18" s="84" t="s">
        <v>326</v>
      </c>
      <c r="E18" s="350">
        <f>-'2_Capital Cost of Project'!D96</f>
        <v>0</v>
      </c>
      <c r="F18" s="350">
        <f>-'2_Capital Cost of Project'!E96</f>
        <v>0</v>
      </c>
      <c r="G18" s="350">
        <f>-'2_Capital Cost of Project'!F96</f>
        <v>0</v>
      </c>
      <c r="H18" s="350">
        <f>-'2_Capital Cost of Project'!G96</f>
        <v>0</v>
      </c>
      <c r="I18" s="350">
        <f>-'2_Capital Cost of Project'!H96</f>
        <v>0</v>
      </c>
      <c r="J18" s="350">
        <f>-'2_Capital Cost of Project'!I96</f>
        <v>0</v>
      </c>
      <c r="K18" s="350">
        <f>-'2_Capital Cost of Project'!J96</f>
        <v>0</v>
      </c>
      <c r="L18" s="350">
        <f>-'2_Capital Cost of Project'!K96</f>
        <v>0</v>
      </c>
      <c r="M18" s="350">
        <f>-'2_Capital Cost of Project'!L96</f>
        <v>0</v>
      </c>
      <c r="N18" s="350">
        <f>-'2_Capital Cost of Project'!M96</f>
        <v>0</v>
      </c>
      <c r="O18" s="350">
        <f>-'2_Capital Cost of Project'!N96</f>
        <v>0</v>
      </c>
      <c r="P18" s="350">
        <f>-'2_Capital Cost of Project'!O96</f>
        <v>0</v>
      </c>
      <c r="Q18" s="350">
        <f>-'2_Capital Cost of Project'!P96</f>
        <v>0</v>
      </c>
      <c r="R18" s="350">
        <f>-'2_Capital Cost of Project'!Q96</f>
        <v>0</v>
      </c>
      <c r="S18" s="350">
        <f>-'2_Capital Cost of Project'!R96</f>
        <v>0</v>
      </c>
    </row>
    <row r="19" spans="3:19" ht="12.75" customHeight="1" x14ac:dyDescent="0.25">
      <c r="C19" t="s">
        <v>545</v>
      </c>
      <c r="D19" s="84"/>
      <c r="E19" s="350">
        <f>'3_Financing Structure'!F20</f>
        <v>0</v>
      </c>
      <c r="F19" s="350">
        <f>'3_Financing Structure'!G20</f>
        <v>0</v>
      </c>
      <c r="G19" s="350">
        <f>'3_Financing Structure'!H20</f>
        <v>0</v>
      </c>
      <c r="H19" s="350">
        <f>'3_Financing Structure'!I20</f>
        <v>0</v>
      </c>
      <c r="I19" s="350">
        <f>'3_Financing Structure'!J20</f>
        <v>0</v>
      </c>
      <c r="J19" s="350">
        <f>'3_Financing Structure'!K20</f>
        <v>0</v>
      </c>
      <c r="K19" s="350">
        <f>'3_Financing Structure'!L20</f>
        <v>0</v>
      </c>
      <c r="L19" s="350">
        <f>'3_Financing Structure'!M20</f>
        <v>0</v>
      </c>
      <c r="M19" s="350">
        <f>'3_Financing Structure'!N20</f>
        <v>0</v>
      </c>
      <c r="N19" s="350">
        <f>'3_Financing Structure'!O20</f>
        <v>0</v>
      </c>
      <c r="O19" s="350">
        <f>'3_Financing Structure'!P20</f>
        <v>0</v>
      </c>
      <c r="P19" s="350">
        <f>'3_Financing Structure'!Q20</f>
        <v>0</v>
      </c>
      <c r="Q19" s="350">
        <f>'3_Financing Structure'!R20</f>
        <v>0</v>
      </c>
      <c r="R19" s="350">
        <f>'3_Financing Structure'!S20</f>
        <v>0</v>
      </c>
      <c r="S19" s="350">
        <f>'3_Financing Structure'!T20</f>
        <v>0</v>
      </c>
    </row>
    <row r="20" spans="3:19" ht="12.75" customHeight="1" x14ac:dyDescent="0.25">
      <c r="C20" s="84" t="s">
        <v>324</v>
      </c>
      <c r="D20" s="84" t="s">
        <v>327</v>
      </c>
      <c r="E20" s="350">
        <f>-'2_1_Depreciation'!F15</f>
        <v>0</v>
      </c>
      <c r="F20" s="350">
        <f>-'2_1_Depreciation'!G15</f>
        <v>0</v>
      </c>
      <c r="G20" s="350">
        <f>-'2_1_Depreciation'!H15</f>
        <v>0</v>
      </c>
      <c r="H20" s="350">
        <f>-'2_1_Depreciation'!I15</f>
        <v>0</v>
      </c>
      <c r="I20" s="350">
        <f>-'2_1_Depreciation'!J15</f>
        <v>0</v>
      </c>
      <c r="J20" s="350">
        <f>-'2_1_Depreciation'!K15</f>
        <v>0</v>
      </c>
      <c r="K20" s="350">
        <f>-'2_1_Depreciation'!L15</f>
        <v>0</v>
      </c>
      <c r="L20" s="350">
        <f>-'2_1_Depreciation'!M15</f>
        <v>0</v>
      </c>
      <c r="M20" s="350">
        <f>-'2_1_Depreciation'!N15</f>
        <v>0</v>
      </c>
      <c r="N20" s="350">
        <f>-'2_1_Depreciation'!O15</f>
        <v>0</v>
      </c>
      <c r="O20" s="350">
        <f>-'2_1_Depreciation'!P15</f>
        <v>0</v>
      </c>
      <c r="P20" s="350">
        <f>-'2_1_Depreciation'!Q15</f>
        <v>0</v>
      </c>
      <c r="Q20" s="350">
        <f>-'2_1_Depreciation'!R15</f>
        <v>0</v>
      </c>
      <c r="R20" s="350">
        <f>-'2_1_Depreciation'!S15</f>
        <v>0</v>
      </c>
      <c r="S20" s="350">
        <f>-'2_1_Depreciation'!T15</f>
        <v>0</v>
      </c>
    </row>
    <row r="21" spans="3:19" ht="12.75" customHeight="1" x14ac:dyDescent="0.25">
      <c r="C21" s="151" t="s">
        <v>108</v>
      </c>
      <c r="E21" s="352">
        <v>0</v>
      </c>
      <c r="F21" s="352">
        <v>0</v>
      </c>
      <c r="G21" s="352">
        <v>0</v>
      </c>
      <c r="H21" s="352">
        <v>0</v>
      </c>
      <c r="I21" s="352">
        <v>0</v>
      </c>
      <c r="J21" s="352">
        <v>0</v>
      </c>
      <c r="K21" s="352">
        <v>0</v>
      </c>
      <c r="L21" s="352">
        <v>0</v>
      </c>
      <c r="M21" s="352">
        <v>0</v>
      </c>
      <c r="N21" s="352">
        <v>0</v>
      </c>
      <c r="O21" s="352">
        <v>0</v>
      </c>
      <c r="P21" s="352">
        <v>0</v>
      </c>
      <c r="Q21" s="352">
        <v>0</v>
      </c>
      <c r="R21" s="352">
        <v>0</v>
      </c>
      <c r="S21" s="352">
        <v>0</v>
      </c>
    </row>
    <row r="22" spans="3:19" ht="12.75" customHeight="1" x14ac:dyDescent="0.25">
      <c r="C22" s="91" t="s">
        <v>325</v>
      </c>
      <c r="D22" s="91"/>
      <c r="E22" s="353">
        <f>SUM(E18:E21)</f>
        <v>0</v>
      </c>
      <c r="F22" s="353">
        <f t="shared" ref="F22:S22" si="1">SUM(F18:F21)</f>
        <v>0</v>
      </c>
      <c r="G22" s="353">
        <f t="shared" si="1"/>
        <v>0</v>
      </c>
      <c r="H22" s="353">
        <f t="shared" si="1"/>
        <v>0</v>
      </c>
      <c r="I22" s="353">
        <f t="shared" si="1"/>
        <v>0</v>
      </c>
      <c r="J22" s="353">
        <f t="shared" si="1"/>
        <v>0</v>
      </c>
      <c r="K22" s="353">
        <f t="shared" si="1"/>
        <v>0</v>
      </c>
      <c r="L22" s="353">
        <f t="shared" si="1"/>
        <v>0</v>
      </c>
      <c r="M22" s="353">
        <f t="shared" si="1"/>
        <v>0</v>
      </c>
      <c r="N22" s="353">
        <f t="shared" si="1"/>
        <v>0</v>
      </c>
      <c r="O22" s="353">
        <f t="shared" si="1"/>
        <v>0</v>
      </c>
      <c r="P22" s="353">
        <f t="shared" si="1"/>
        <v>0</v>
      </c>
      <c r="Q22" s="353">
        <f t="shared" si="1"/>
        <v>0</v>
      </c>
      <c r="R22" s="353">
        <f t="shared" si="1"/>
        <v>0</v>
      </c>
      <c r="S22" s="353">
        <f t="shared" si="1"/>
        <v>0</v>
      </c>
    </row>
    <row r="23" spans="3:19" ht="12.75" customHeight="1" x14ac:dyDescent="0.25">
      <c r="C23" s="84"/>
      <c r="D23" s="84"/>
      <c r="E23" s="350"/>
      <c r="F23" s="285"/>
      <c r="G23" s="285"/>
      <c r="H23" s="285"/>
      <c r="I23" s="285"/>
      <c r="J23" s="285"/>
      <c r="K23" s="285"/>
      <c r="L23" s="285"/>
      <c r="M23" s="285"/>
      <c r="N23" s="285"/>
      <c r="O23" s="285"/>
      <c r="P23" s="285"/>
      <c r="Q23" s="285"/>
      <c r="R23" s="285"/>
      <c r="S23" s="285"/>
    </row>
    <row r="24" spans="3:19" ht="12.75" customHeight="1" x14ac:dyDescent="0.25">
      <c r="C24" s="89" t="s">
        <v>328</v>
      </c>
      <c r="D24" s="90"/>
      <c r="E24" s="355"/>
      <c r="F24" s="356"/>
      <c r="G24" s="356"/>
      <c r="H24" s="356"/>
      <c r="I24" s="356"/>
      <c r="J24" s="356"/>
      <c r="K24" s="356"/>
      <c r="L24" s="356"/>
      <c r="M24" s="356"/>
      <c r="N24" s="356"/>
      <c r="O24" s="356"/>
      <c r="P24" s="356"/>
      <c r="Q24" s="356"/>
      <c r="R24" s="356"/>
      <c r="S24" s="356"/>
    </row>
    <row r="25" spans="3:19" ht="12.75" customHeight="1" x14ac:dyDescent="0.25">
      <c r="C25" s="84" t="s">
        <v>330</v>
      </c>
      <c r="D25" s="84"/>
      <c r="E25" s="285">
        <f>'3_Financing Structure'!F34</f>
        <v>0</v>
      </c>
      <c r="F25" s="285">
        <f>'3_Financing Structure'!G34</f>
        <v>0</v>
      </c>
      <c r="G25" s="285">
        <f>'3_Financing Structure'!H34</f>
        <v>0</v>
      </c>
      <c r="H25" s="285">
        <f>'3_Financing Structure'!I34</f>
        <v>0</v>
      </c>
      <c r="I25" s="285">
        <f>'3_Financing Structure'!J34</f>
        <v>0</v>
      </c>
      <c r="J25" s="285">
        <f>'3_Financing Structure'!K34</f>
        <v>0</v>
      </c>
      <c r="K25" s="285">
        <f>'3_Financing Structure'!L34</f>
        <v>0</v>
      </c>
      <c r="L25" s="285">
        <f>'3_Financing Structure'!M34</f>
        <v>0</v>
      </c>
      <c r="M25" s="285">
        <f>'3_Financing Structure'!N34</f>
        <v>0</v>
      </c>
      <c r="N25" s="285">
        <f>'3_Financing Structure'!O34</f>
        <v>0</v>
      </c>
      <c r="O25" s="285">
        <f>'3_Financing Structure'!P34</f>
        <v>0</v>
      </c>
      <c r="P25" s="285">
        <f>'3_Financing Structure'!Q34</f>
        <v>0</v>
      </c>
      <c r="Q25" s="285">
        <f>'3_Financing Structure'!R34</f>
        <v>0</v>
      </c>
      <c r="R25" s="285">
        <f>'3_Financing Structure'!S34</f>
        <v>0</v>
      </c>
      <c r="S25" s="285">
        <f>'3_Financing Structure'!T34</f>
        <v>0</v>
      </c>
    </row>
    <row r="26" spans="3:19" ht="12.75" customHeight="1" x14ac:dyDescent="0.25">
      <c r="C26" s="84" t="s">
        <v>331</v>
      </c>
      <c r="D26" t="s">
        <v>587</v>
      </c>
      <c r="E26" s="350">
        <f>IF('4_2_Activity'!G7="",('3_Financing Structure'!F43+'3_Financing Structure'!F44+'3_Financing Structure'!F55+'3_Financing Structure'!F56),'3_Financing Structure'!I43+'3_Financing Structure'!I55)</f>
        <v>0</v>
      </c>
      <c r="F26" s="350">
        <f>IF('4_2_Activity'!H7="",('3_Financing Structure'!G43+'3_Financing Structure'!G44+'3_Financing Structure'!G55+'3_Financing Structure'!G56),'3_Financing Structure'!J43+'3_Financing Structure'!J55)</f>
        <v>0</v>
      </c>
      <c r="G26" s="350">
        <f>IF('4_2_Activity'!I7="",('3_Financing Structure'!H43+'3_Financing Structure'!H44+'3_Financing Structure'!H55+'3_Financing Structure'!H56),'3_Financing Structure'!K43+'3_Financing Structure'!K55)</f>
        <v>0</v>
      </c>
      <c r="H26" s="350">
        <f>IF('4_2_Activity'!J7="",('3_Financing Structure'!I43+'3_Financing Structure'!I44+'3_Financing Structure'!I55+'3_Financing Structure'!I56),'3_Financing Structure'!L43+'3_Financing Structure'!L55)</f>
        <v>0</v>
      </c>
      <c r="I26" s="350">
        <f>IF('4_2_Activity'!K7="",('3_Financing Structure'!J43+'3_Financing Structure'!J44+'3_Financing Structure'!J55+'3_Financing Structure'!J56),'3_Financing Structure'!M43+'3_Financing Structure'!M55)</f>
        <v>0</v>
      </c>
      <c r="J26" s="350">
        <f>IF('4_2_Activity'!L7="",('3_Financing Structure'!K43+'3_Financing Structure'!K44+'3_Financing Structure'!K55+'3_Financing Structure'!K56),'3_Financing Structure'!N43+'3_Financing Structure'!N55)</f>
        <v>0</v>
      </c>
      <c r="K26" s="350">
        <f>IF('4_2_Activity'!M7="",('3_Financing Structure'!L43+'3_Financing Structure'!L44+'3_Financing Structure'!L55+'3_Financing Structure'!L56),'3_Financing Structure'!O43+'3_Financing Structure'!O55)</f>
        <v>0</v>
      </c>
      <c r="L26" s="350">
        <f>IF('4_2_Activity'!N7="",('3_Financing Structure'!M43+'3_Financing Structure'!M44+'3_Financing Structure'!M55+'3_Financing Structure'!M56),'3_Financing Structure'!P43+'3_Financing Structure'!P55)</f>
        <v>0</v>
      </c>
      <c r="M26" s="350">
        <f>IF('4_2_Activity'!O7="",('3_Financing Structure'!N43+'3_Financing Structure'!N44+'3_Financing Structure'!N55+'3_Financing Structure'!N56),'3_Financing Structure'!Q43+'3_Financing Structure'!Q55)</f>
        <v>0</v>
      </c>
      <c r="N26" s="350">
        <f>IF('4_2_Activity'!P7="",('3_Financing Structure'!O43+'3_Financing Structure'!O44+'3_Financing Structure'!O55+'3_Financing Structure'!O56),'3_Financing Structure'!R43+'3_Financing Structure'!R55)</f>
        <v>0</v>
      </c>
      <c r="O26" s="350">
        <f>IF('4_2_Activity'!Q7="",('3_Financing Structure'!P43+'3_Financing Structure'!P44+'3_Financing Structure'!P55+'3_Financing Structure'!P56),'3_Financing Structure'!S43+'3_Financing Structure'!S55)</f>
        <v>0</v>
      </c>
      <c r="P26" s="350">
        <f>IF('4_2_Activity'!R7="",('3_Financing Structure'!Q43+'3_Financing Structure'!Q44+'3_Financing Structure'!Q55+'3_Financing Structure'!Q56),'3_Financing Structure'!T43+'3_Financing Structure'!T55)</f>
        <v>0</v>
      </c>
      <c r="Q26" s="350">
        <f>IF('4_2_Activity'!S7="",('3_Financing Structure'!R43+'3_Financing Structure'!R44+'3_Financing Structure'!R55+'3_Financing Structure'!R56),'3_Financing Structure'!U43+'3_Financing Structure'!U55)</f>
        <v>0</v>
      </c>
      <c r="R26" s="350">
        <f>IF('4_2_Activity'!T7="",('3_Financing Structure'!S43+'3_Financing Structure'!S44+'3_Financing Structure'!S55+'3_Financing Structure'!S56),'3_Financing Structure'!V43+'3_Financing Structure'!V55)</f>
        <v>0</v>
      </c>
      <c r="S26" s="350">
        <f>IF('4_2_Activity'!U7="",('3_Financing Structure'!T43+'3_Financing Structure'!T44+'3_Financing Structure'!T55+'3_Financing Structure'!T56),'3_Financing Structure'!W43+'3_Financing Structure'!W55)</f>
        <v>0</v>
      </c>
    </row>
    <row r="27" spans="3:19" ht="12.75" customHeight="1" x14ac:dyDescent="0.25">
      <c r="C27" s="84" t="s">
        <v>332</v>
      </c>
      <c r="D27" t="s">
        <v>587</v>
      </c>
      <c r="E27" s="350">
        <f>'3_Financing Structure'!F38</f>
        <v>0</v>
      </c>
      <c r="F27" s="350">
        <f>'3_Financing Structure'!G38</f>
        <v>0</v>
      </c>
      <c r="G27" s="350">
        <f>'3_Financing Structure'!H38</f>
        <v>0</v>
      </c>
      <c r="H27" s="350">
        <f>'3_Financing Structure'!I38</f>
        <v>0</v>
      </c>
      <c r="I27" s="350">
        <f>'3_Financing Structure'!J38</f>
        <v>0</v>
      </c>
      <c r="J27" s="350">
        <f>'3_Financing Structure'!K38</f>
        <v>0</v>
      </c>
      <c r="K27" s="350">
        <f>'3_Financing Structure'!L38</f>
        <v>0</v>
      </c>
      <c r="L27" s="350">
        <f>'3_Financing Structure'!M38</f>
        <v>0</v>
      </c>
      <c r="M27" s="350">
        <f>'3_Financing Structure'!N38</f>
        <v>0</v>
      </c>
      <c r="N27" s="350">
        <f>'3_Financing Structure'!O38</f>
        <v>0</v>
      </c>
      <c r="O27" s="350">
        <f>'3_Financing Structure'!P38</f>
        <v>0</v>
      </c>
      <c r="P27" s="350">
        <f>'3_Financing Structure'!Q38</f>
        <v>0</v>
      </c>
      <c r="Q27" s="350">
        <f>'3_Financing Structure'!R38</f>
        <v>0</v>
      </c>
      <c r="R27" s="350">
        <f>'3_Financing Structure'!S38</f>
        <v>0</v>
      </c>
      <c r="S27" s="350">
        <f>'3_Financing Structure'!T38</f>
        <v>0</v>
      </c>
    </row>
    <row r="28" spans="3:19" ht="12.75" customHeight="1" x14ac:dyDescent="0.25">
      <c r="C28" s="84" t="s">
        <v>333</v>
      </c>
      <c r="D28" t="s">
        <v>587</v>
      </c>
      <c r="E28" s="350">
        <f>'3_Financing Structure'!F37</f>
        <v>0</v>
      </c>
      <c r="F28" s="350">
        <f>'3_Financing Structure'!G37</f>
        <v>0</v>
      </c>
      <c r="G28" s="350">
        <f>'3_Financing Structure'!H37</f>
        <v>0</v>
      </c>
      <c r="H28" s="350">
        <f>'3_Financing Structure'!I37</f>
        <v>0</v>
      </c>
      <c r="I28" s="350">
        <f>'3_Financing Structure'!J37</f>
        <v>0</v>
      </c>
      <c r="J28" s="350">
        <f>'3_Financing Structure'!K37</f>
        <v>0</v>
      </c>
      <c r="K28" s="350">
        <f>'3_Financing Structure'!L37</f>
        <v>0</v>
      </c>
      <c r="L28" s="350">
        <f>'3_Financing Structure'!M37</f>
        <v>0</v>
      </c>
      <c r="M28" s="350">
        <f>'3_Financing Structure'!N37</f>
        <v>0</v>
      </c>
      <c r="N28" s="350">
        <f>'3_Financing Structure'!O37</f>
        <v>0</v>
      </c>
      <c r="O28" s="350">
        <f>'3_Financing Structure'!P37</f>
        <v>0</v>
      </c>
      <c r="P28" s="350">
        <f>'3_Financing Structure'!Q37</f>
        <v>0</v>
      </c>
      <c r="Q28" s="350">
        <f>'3_Financing Structure'!R37</f>
        <v>0</v>
      </c>
      <c r="R28" s="350">
        <f>'3_Financing Structure'!S37</f>
        <v>0</v>
      </c>
      <c r="S28" s="350">
        <f>'3_Financing Structure'!T37</f>
        <v>0</v>
      </c>
    </row>
    <row r="29" spans="3:19" ht="12.75" customHeight="1" x14ac:dyDescent="0.25">
      <c r="C29" s="84" t="s">
        <v>614</v>
      </c>
      <c r="D29" t="s">
        <v>586</v>
      </c>
      <c r="E29" s="350">
        <f>'2_IS'!E27</f>
        <v>0</v>
      </c>
      <c r="F29" s="350" t="e">
        <f>'2_IS'!F27</f>
        <v>#DIV/0!</v>
      </c>
      <c r="G29" s="350" t="e">
        <f>'2_IS'!G27</f>
        <v>#DIV/0!</v>
      </c>
      <c r="H29" s="350" t="e">
        <f>'2_IS'!H27</f>
        <v>#DIV/0!</v>
      </c>
      <c r="I29" s="350" t="e">
        <f>'2_IS'!I27</f>
        <v>#DIV/0!</v>
      </c>
      <c r="J29" s="350" t="e">
        <f>'2_IS'!J27</f>
        <v>#DIV/0!</v>
      </c>
      <c r="K29" s="350" t="e">
        <f>'2_IS'!K27</f>
        <v>#DIV/0!</v>
      </c>
      <c r="L29" s="350" t="e">
        <f>'2_IS'!L27</f>
        <v>#DIV/0!</v>
      </c>
      <c r="M29" s="350" t="e">
        <f>'2_IS'!M27</f>
        <v>#DIV/0!</v>
      </c>
      <c r="N29" s="350" t="e">
        <f>'2_IS'!N27</f>
        <v>#DIV/0!</v>
      </c>
      <c r="O29" s="350" t="e">
        <f>'2_IS'!O27</f>
        <v>#DIV/0!</v>
      </c>
      <c r="P29" s="350" t="e">
        <f>'2_IS'!P27</f>
        <v>#DIV/0!</v>
      </c>
      <c r="Q29" s="350" t="e">
        <f>'2_IS'!Q27</f>
        <v>#DIV/0!</v>
      </c>
      <c r="R29" s="350" t="e">
        <f>'2_IS'!R27</f>
        <v>#DIV/0!</v>
      </c>
      <c r="S29" s="350" t="e">
        <f>'2_IS'!S27</f>
        <v>#DIV/0!</v>
      </c>
    </row>
    <row r="30" spans="3:19" ht="12.75" customHeight="1" x14ac:dyDescent="0.25">
      <c r="C30" s="151" t="s">
        <v>108</v>
      </c>
      <c r="E30" s="352">
        <v>0</v>
      </c>
      <c r="F30" s="352">
        <v>0</v>
      </c>
      <c r="G30" s="352">
        <v>0</v>
      </c>
      <c r="H30" s="352">
        <v>0</v>
      </c>
      <c r="I30" s="352">
        <v>0</v>
      </c>
      <c r="J30" s="352">
        <v>0</v>
      </c>
      <c r="K30" s="352">
        <v>0</v>
      </c>
      <c r="L30" s="352">
        <v>0</v>
      </c>
      <c r="M30" s="352">
        <v>0</v>
      </c>
      <c r="N30" s="352">
        <v>0</v>
      </c>
      <c r="O30" s="352">
        <v>0</v>
      </c>
      <c r="P30" s="352">
        <v>0</v>
      </c>
      <c r="Q30" s="352">
        <v>0</v>
      </c>
      <c r="R30" s="352">
        <v>0</v>
      </c>
      <c r="S30" s="352">
        <v>0</v>
      </c>
    </row>
    <row r="31" spans="3:19" ht="12.75" customHeight="1" x14ac:dyDescent="0.25">
      <c r="C31" s="91" t="s">
        <v>329</v>
      </c>
      <c r="D31" s="92"/>
      <c r="E31" s="353">
        <f t="shared" ref="E31:S31" si="2">SUM(E25:E30)</f>
        <v>0</v>
      </c>
      <c r="F31" s="353" t="e">
        <f t="shared" si="2"/>
        <v>#DIV/0!</v>
      </c>
      <c r="G31" s="353" t="e">
        <f t="shared" si="2"/>
        <v>#DIV/0!</v>
      </c>
      <c r="H31" s="353" t="e">
        <f t="shared" si="2"/>
        <v>#DIV/0!</v>
      </c>
      <c r="I31" s="353" t="e">
        <f t="shared" si="2"/>
        <v>#DIV/0!</v>
      </c>
      <c r="J31" s="353" t="e">
        <f t="shared" si="2"/>
        <v>#DIV/0!</v>
      </c>
      <c r="K31" s="353" t="e">
        <f t="shared" si="2"/>
        <v>#DIV/0!</v>
      </c>
      <c r="L31" s="353" t="e">
        <f t="shared" si="2"/>
        <v>#DIV/0!</v>
      </c>
      <c r="M31" s="353" t="e">
        <f t="shared" si="2"/>
        <v>#DIV/0!</v>
      </c>
      <c r="N31" s="353" t="e">
        <f t="shared" si="2"/>
        <v>#DIV/0!</v>
      </c>
      <c r="O31" s="353" t="e">
        <f t="shared" si="2"/>
        <v>#DIV/0!</v>
      </c>
      <c r="P31" s="353" t="e">
        <f t="shared" si="2"/>
        <v>#DIV/0!</v>
      </c>
      <c r="Q31" s="353" t="e">
        <f t="shared" si="2"/>
        <v>#DIV/0!</v>
      </c>
      <c r="R31" s="353" t="e">
        <f t="shared" si="2"/>
        <v>#DIV/0!</v>
      </c>
      <c r="S31" s="353" t="e">
        <f t="shared" si="2"/>
        <v>#DIV/0!</v>
      </c>
    </row>
    <row r="32" spans="3:19" ht="12.75" customHeight="1" x14ac:dyDescent="0.25">
      <c r="E32" s="285"/>
      <c r="F32" s="285"/>
      <c r="G32" s="285"/>
      <c r="H32" s="285"/>
      <c r="I32" s="285"/>
      <c r="J32" s="285"/>
      <c r="K32" s="285"/>
      <c r="L32" s="285"/>
      <c r="M32" s="285"/>
      <c r="N32" s="285"/>
      <c r="O32" s="285"/>
      <c r="P32" s="285"/>
      <c r="Q32" s="285"/>
      <c r="R32" s="285"/>
      <c r="S32" s="285"/>
    </row>
    <row r="33" spans="3:19" ht="12.75" customHeight="1" x14ac:dyDescent="0.3">
      <c r="C33" s="94" t="s">
        <v>334</v>
      </c>
      <c r="D33" s="94" t="s">
        <v>336</v>
      </c>
      <c r="E33" s="294" t="e">
        <f t="shared" ref="E33:S33" si="3">SUM(E15,E22,E31)</f>
        <v>#DIV/0!</v>
      </c>
      <c r="F33" s="294" t="e">
        <f t="shared" si="3"/>
        <v>#DIV/0!</v>
      </c>
      <c r="G33" s="294" t="e">
        <f t="shared" si="3"/>
        <v>#DIV/0!</v>
      </c>
      <c r="H33" s="294" t="e">
        <f t="shared" si="3"/>
        <v>#DIV/0!</v>
      </c>
      <c r="I33" s="294" t="e">
        <f t="shared" si="3"/>
        <v>#DIV/0!</v>
      </c>
      <c r="J33" s="294" t="e">
        <f t="shared" si="3"/>
        <v>#DIV/0!</v>
      </c>
      <c r="K33" s="294" t="e">
        <f t="shared" si="3"/>
        <v>#DIV/0!</v>
      </c>
      <c r="L33" s="294" t="e">
        <f t="shared" si="3"/>
        <v>#DIV/0!</v>
      </c>
      <c r="M33" s="294" t="e">
        <f t="shared" si="3"/>
        <v>#DIV/0!</v>
      </c>
      <c r="N33" s="294" t="e">
        <f t="shared" si="3"/>
        <v>#DIV/0!</v>
      </c>
      <c r="O33" s="294" t="e">
        <f t="shared" si="3"/>
        <v>#DIV/0!</v>
      </c>
      <c r="P33" s="294" t="e">
        <f t="shared" si="3"/>
        <v>#DIV/0!</v>
      </c>
      <c r="Q33" s="294" t="e">
        <f t="shared" si="3"/>
        <v>#DIV/0!</v>
      </c>
      <c r="R33" s="294" t="e">
        <f t="shared" si="3"/>
        <v>#DIV/0!</v>
      </c>
      <c r="S33" s="294" t="e">
        <f t="shared" si="3"/>
        <v>#DIV/0!</v>
      </c>
    </row>
    <row r="34" spans="3:19" ht="12.75" customHeight="1" x14ac:dyDescent="0.25">
      <c r="E34" s="285"/>
      <c r="F34" s="285"/>
      <c r="G34" s="285"/>
      <c r="H34" s="285"/>
      <c r="I34" s="285"/>
      <c r="J34" s="285"/>
      <c r="K34" s="285"/>
      <c r="L34" s="285"/>
      <c r="M34" s="285"/>
      <c r="N34" s="285"/>
      <c r="O34" s="285"/>
      <c r="P34" s="285"/>
      <c r="Q34" s="285"/>
      <c r="R34" s="285"/>
      <c r="S34" s="285"/>
    </row>
    <row r="35" spans="3:19" ht="13" x14ac:dyDescent="0.3">
      <c r="C35" s="88" t="s">
        <v>337</v>
      </c>
      <c r="D35" s="88"/>
      <c r="E35" s="354"/>
      <c r="F35" s="354"/>
      <c r="G35" s="354"/>
      <c r="H35" s="354"/>
      <c r="I35" s="354"/>
      <c r="J35" s="354"/>
      <c r="K35" s="354"/>
      <c r="L35" s="354"/>
      <c r="M35" s="354"/>
      <c r="N35" s="354"/>
      <c r="O35" s="354"/>
      <c r="P35" s="354"/>
      <c r="Q35" s="354"/>
      <c r="R35" s="354"/>
      <c r="S35" s="354"/>
    </row>
    <row r="36" spans="3:19" ht="12.75" customHeight="1" x14ac:dyDescent="0.25">
      <c r="C36" s="84" t="s">
        <v>335</v>
      </c>
      <c r="D36" t="s">
        <v>338</v>
      </c>
      <c r="E36" s="350">
        <v>0</v>
      </c>
      <c r="F36" s="350" t="e">
        <f>E37</f>
        <v>#DIV/0!</v>
      </c>
      <c r="G36" s="350" t="e">
        <f>F37</f>
        <v>#DIV/0!</v>
      </c>
      <c r="H36" s="350" t="e">
        <f>G37</f>
        <v>#DIV/0!</v>
      </c>
      <c r="I36" s="350" t="e">
        <f>H37</f>
        <v>#DIV/0!</v>
      </c>
      <c r="J36" s="350" t="e">
        <f t="shared" ref="J36:S36" si="4">I37</f>
        <v>#DIV/0!</v>
      </c>
      <c r="K36" s="350" t="e">
        <f t="shared" si="4"/>
        <v>#DIV/0!</v>
      </c>
      <c r="L36" s="350" t="e">
        <f t="shared" si="4"/>
        <v>#DIV/0!</v>
      </c>
      <c r="M36" s="350" t="e">
        <f t="shared" si="4"/>
        <v>#DIV/0!</v>
      </c>
      <c r="N36" s="350" t="e">
        <f t="shared" si="4"/>
        <v>#DIV/0!</v>
      </c>
      <c r="O36" s="350" t="e">
        <f t="shared" si="4"/>
        <v>#DIV/0!</v>
      </c>
      <c r="P36" s="350" t="e">
        <f t="shared" si="4"/>
        <v>#DIV/0!</v>
      </c>
      <c r="Q36" s="350" t="e">
        <f t="shared" si="4"/>
        <v>#DIV/0!</v>
      </c>
      <c r="R36" s="350" t="e">
        <f t="shared" si="4"/>
        <v>#DIV/0!</v>
      </c>
      <c r="S36" s="350" t="e">
        <f t="shared" si="4"/>
        <v>#DIV/0!</v>
      </c>
    </row>
    <row r="37" spans="3:19" ht="12.75" customHeight="1" x14ac:dyDescent="0.25">
      <c r="C37" s="91" t="s">
        <v>339</v>
      </c>
      <c r="D37" s="91" t="s">
        <v>340</v>
      </c>
      <c r="E37" s="353" t="e">
        <f>E33+E36</f>
        <v>#DIV/0!</v>
      </c>
      <c r="F37" s="353" t="e">
        <f>F33+F36</f>
        <v>#DIV/0!</v>
      </c>
      <c r="G37" s="353" t="e">
        <f>G33+G36</f>
        <v>#DIV/0!</v>
      </c>
      <c r="H37" s="353" t="e">
        <f>H33+H36</f>
        <v>#DIV/0!</v>
      </c>
      <c r="I37" s="353" t="e">
        <f>I33+I36</f>
        <v>#DIV/0!</v>
      </c>
      <c r="J37" s="353" t="e">
        <f t="shared" ref="J37:R37" si="5">J33+J36</f>
        <v>#DIV/0!</v>
      </c>
      <c r="K37" s="353" t="e">
        <f t="shared" si="5"/>
        <v>#DIV/0!</v>
      </c>
      <c r="L37" s="353" t="e">
        <f t="shared" si="5"/>
        <v>#DIV/0!</v>
      </c>
      <c r="M37" s="353" t="e">
        <f t="shared" si="5"/>
        <v>#DIV/0!</v>
      </c>
      <c r="N37" s="353" t="e">
        <f t="shared" si="5"/>
        <v>#DIV/0!</v>
      </c>
      <c r="O37" s="353" t="e">
        <f t="shared" si="5"/>
        <v>#DIV/0!</v>
      </c>
      <c r="P37" s="353" t="e">
        <f t="shared" si="5"/>
        <v>#DIV/0!</v>
      </c>
      <c r="Q37" s="353" t="e">
        <f t="shared" si="5"/>
        <v>#DIV/0!</v>
      </c>
      <c r="R37" s="353" t="e">
        <f t="shared" si="5"/>
        <v>#DIV/0!</v>
      </c>
      <c r="S37" s="353" t="e">
        <f>S33+S36</f>
        <v>#DIV/0!</v>
      </c>
    </row>
    <row r="38" spans="3:19" ht="12.75" customHeight="1" x14ac:dyDescent="0.25">
      <c r="C38" s="91"/>
      <c r="D38" s="92"/>
      <c r="E38" s="92"/>
      <c r="F38" s="93"/>
      <c r="G38" s="93"/>
      <c r="H38" s="93"/>
      <c r="I38" s="93"/>
      <c r="J38" s="93"/>
      <c r="K38" s="93"/>
      <c r="L38" s="93"/>
      <c r="M38" s="93"/>
      <c r="N38" s="93"/>
      <c r="O38" s="93"/>
      <c r="P38" s="93"/>
      <c r="Q38" s="93"/>
      <c r="R38" s="93"/>
      <c r="S38" s="93"/>
    </row>
    <row r="39" spans="3:19" ht="13.5" customHeight="1" x14ac:dyDescent="0.3">
      <c r="C39" s="220" t="s">
        <v>370</v>
      </c>
      <c r="D39" s="107"/>
      <c r="E39" s="220" t="e">
        <f>IF(E37='3_BS'!E10,TRUE, "check")</f>
        <v>#DIV/0!</v>
      </c>
      <c r="F39" s="220" t="e">
        <f>IF(F37='3_BS'!F10,TRUE, "check")</f>
        <v>#DIV/0!</v>
      </c>
      <c r="G39" s="220" t="e">
        <f>IF(G37='3_BS'!G10,TRUE, "check")</f>
        <v>#DIV/0!</v>
      </c>
      <c r="H39" s="220" t="e">
        <f>IF(H37='3_BS'!H10,TRUE, "check")</f>
        <v>#DIV/0!</v>
      </c>
      <c r="I39" s="220" t="e">
        <f>IF(I37='3_BS'!I10,TRUE, "check")</f>
        <v>#DIV/0!</v>
      </c>
      <c r="J39" s="220" t="e">
        <f>IF(J37='3_BS'!J10,TRUE, "check")</f>
        <v>#DIV/0!</v>
      </c>
      <c r="K39" s="220" t="e">
        <f>IF(K37='3_BS'!K10,TRUE, "check")</f>
        <v>#DIV/0!</v>
      </c>
      <c r="L39" s="220" t="e">
        <f>IF(L37='3_BS'!L10,TRUE, "check")</f>
        <v>#DIV/0!</v>
      </c>
      <c r="M39" s="220" t="e">
        <f>IF(M37='3_BS'!M10,TRUE, "check")</f>
        <v>#DIV/0!</v>
      </c>
      <c r="N39" s="220" t="e">
        <f>IF(N37='3_BS'!N10,TRUE, "check")</f>
        <v>#DIV/0!</v>
      </c>
      <c r="O39" s="220" t="e">
        <f>IF(O37='3_BS'!O10,TRUE, "check")</f>
        <v>#DIV/0!</v>
      </c>
      <c r="P39" s="220" t="e">
        <f>IF(P37='3_BS'!P10,TRUE, "check")</f>
        <v>#DIV/0!</v>
      </c>
      <c r="Q39" s="220" t="e">
        <f>IF(Q37='3_BS'!Q10,TRUE, "check")</f>
        <v>#DIV/0!</v>
      </c>
      <c r="R39" s="220" t="e">
        <f>IF(R37='3_BS'!R10,TRUE, "check")</f>
        <v>#DIV/0!</v>
      </c>
      <c r="S39" s="220" t="e">
        <f>IF(S37='3_BS'!S10,TRUE, "check")</f>
        <v>#DIV/0!</v>
      </c>
    </row>
    <row r="43" spans="3:19" ht="12.75" customHeight="1" x14ac:dyDescent="0.25">
      <c r="E43" s="84"/>
    </row>
    <row r="44" spans="3:19" ht="12.75" customHeight="1" x14ac:dyDescent="0.25">
      <c r="D44" s="84"/>
      <c r="E44" s="84"/>
      <c r="F44" s="84"/>
    </row>
    <row r="45" spans="3:19" ht="12.75" customHeight="1" x14ac:dyDescent="0.25">
      <c r="D45" s="84"/>
    </row>
  </sheetData>
  <phoneticPr fontId="47" type="noConversion"/>
  <hyperlinks>
    <hyperlink ref="H2" location="'0_Control'!A1" display="Return to Contents Page" xr:uid="{D145B49C-BE78-4BE2-AFCF-1A1FCDBE87F8}"/>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89E40-8604-4CBF-A4A4-C1B3D7C37046}">
  <sheetPr>
    <tabColor theme="8"/>
  </sheetPr>
  <dimension ref="A1:AD6"/>
  <sheetViews>
    <sheetView zoomScale="85" zoomScaleNormal="85" workbookViewId="0"/>
  </sheetViews>
  <sheetFormatPr defaultColWidth="9.1796875" defaultRowHeight="12.75" customHeight="1" x14ac:dyDescent="0.25"/>
  <cols>
    <col min="1" max="2" width="3.26953125" customWidth="1"/>
    <col min="3" max="3" width="46.26953125" customWidth="1"/>
    <col min="4" max="30" width="12.7265625" customWidth="1"/>
  </cols>
  <sheetData>
    <row r="1" spans="1:30" s="19" customFormat="1" ht="20" x14ac:dyDescent="0.4">
      <c r="A1" s="40" t="s">
        <v>72</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row>
    <row r="2" spans="1:30" s="19" customFormat="1" ht="15.5" x14ac:dyDescent="0.35">
      <c r="A2" s="41" t="str">
        <f>Name_Project &amp; " | " &amp;  Name_Model</f>
        <v>LOW INTEREST LOANS SCHEME (LOAN SCHEME)  | FINANCIAL MODEL TEMPLATE</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row>
    <row r="3" spans="1:30" s="19" customFormat="1" ht="15.5" x14ac:dyDescent="0.35">
      <c r="A3" s="38" t="str">
        <f>Name_Client</f>
        <v>DEPARTMENT OF HEALTH</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row>
    <row r="5" spans="1:30" ht="23" thickBot="1" x14ac:dyDescent="0.5">
      <c r="C5" s="1" t="s">
        <v>81</v>
      </c>
    </row>
    <row r="6" spans="1:30" ht="18" x14ac:dyDescent="0.4">
      <c r="C6" s="4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Title</vt:lpstr>
      <vt:lpstr>How to Use</vt:lpstr>
      <vt:lpstr>0_Control</vt:lpstr>
      <vt:lpstr>Outputs&gt;&gt;</vt:lpstr>
      <vt:lpstr>1_KPI</vt:lpstr>
      <vt:lpstr>2_IS</vt:lpstr>
      <vt:lpstr>3_BS</vt:lpstr>
      <vt:lpstr>4_CFS</vt:lpstr>
      <vt:lpstr>Inputs&gt;&gt;</vt:lpstr>
      <vt:lpstr>1_Assumptions</vt:lpstr>
      <vt:lpstr>2_Capital Cost of Project</vt:lpstr>
      <vt:lpstr>2_1_Depreciation</vt:lpstr>
      <vt:lpstr>3_Financing Structure</vt:lpstr>
      <vt:lpstr>4_Operating Model&gt;&gt;</vt:lpstr>
      <vt:lpstr>4_1_Operating Model Summary</vt:lpstr>
      <vt:lpstr>4_2_Activity</vt:lpstr>
      <vt:lpstr>4_3_Revenue</vt:lpstr>
      <vt:lpstr>4_4_Opex</vt:lpstr>
      <vt:lpstr>4_5_WC</vt:lpstr>
      <vt:lpstr>4_6_RAD_RAC</vt:lpstr>
      <vt:lpstr>5_Lifecycle Costs</vt:lpstr>
      <vt:lpstr>NC</vt:lpstr>
      <vt:lpstr>L</vt:lpstr>
      <vt:lpstr>Days_Yr</vt:lpstr>
      <vt:lpstr>Million</vt:lpstr>
      <vt:lpstr>Months_Qtr</vt:lpstr>
      <vt:lpstr>Months_Yr</vt:lpstr>
      <vt:lpstr>Name_Client</vt:lpstr>
      <vt:lpstr>Name_Model</vt:lpstr>
      <vt:lpstr>Name_Project</vt:lpstr>
      <vt:lpstr>Qtrs_Yr</vt:lpstr>
      <vt:lpstr>Thousand</vt:lpstr>
      <vt:lpstr>VerySmallNumber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Allie Choijiljamba</dc:creator>
  <cp:lastModifiedBy>Andrew Henderson</cp:lastModifiedBy>
  <dcterms:created xsi:type="dcterms:W3CDTF">2015-08-03T06:24:04Z</dcterms:created>
  <dcterms:modified xsi:type="dcterms:W3CDTF">2026-02-06T05:32:36Z</dcterms:modified>
</cp:coreProperties>
</file>